
<file path=[Content_Types].xml><?xml version="1.0" encoding="utf-8"?>
<Types xmlns="http://schemas.openxmlformats.org/package/2006/content-types">
  <Default Extension="bin" ContentType="application/vnd.openxmlformats-officedocument.spreadsheetml.printerSettings"/>
  <Default Extension="bmp" ContentType="image/bitmap"/>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C:\Users\KLysakova\Desktop\VZpodlimitka\VZ Wellness a fitness 2. etapa I. část MSÚL\"/>
    </mc:Choice>
  </mc:AlternateContent>
  <xr:revisionPtr revIDLastSave="0" documentId="8_{7D7D5E1E-7486-4052-9888-75F881B8F4CB}" xr6:coauthVersionLast="47" xr6:coauthVersionMax="47" xr10:uidLastSave="{00000000-0000-0000-0000-000000000000}"/>
  <bookViews>
    <workbookView xWindow="-120" yWindow="-120" windowWidth="29040" windowHeight="15840" xr2:uid="{00000000-000D-0000-FFFF-FFFF00000000}"/>
  </bookViews>
  <sheets>
    <sheet name="Rekapitulace stavby" sheetId="1" r:id="rId1"/>
    <sheet name="D.1.1a - Architektonicko ..." sheetId="2" r:id="rId2"/>
    <sheet name="D.1.1b - Architektonicko ..." sheetId="3" r:id="rId3"/>
    <sheet name="D.1-02.4.3 - Zařízení zdr..." sheetId="4" r:id="rId4"/>
    <sheet name="D.1-02.4.4 - Zařízení sil..." sheetId="5" r:id="rId5"/>
    <sheet name="99 - Vedlejší a ostatní n..." sheetId="6" r:id="rId6"/>
    <sheet name="Seznam figur" sheetId="7" r:id="rId7"/>
    <sheet name="Pokyny pro vyplnění" sheetId="8" r:id="rId8"/>
  </sheets>
  <definedNames>
    <definedName name="_xlnm._FilterDatabase" localSheetId="5" hidden="1">'99 - Vedlejší a ostatní n...'!$C$85:$K$105</definedName>
    <definedName name="_xlnm._FilterDatabase" localSheetId="1" hidden="1">'D.1.1a - Architektonicko ...'!$C$97:$K$184</definedName>
    <definedName name="_xlnm._FilterDatabase" localSheetId="2" hidden="1">'D.1.1b - Architektonicko ...'!$C$103:$K$296</definedName>
    <definedName name="_xlnm._FilterDatabase" localSheetId="3" hidden="1">'D.1-02.4.3 - Zařízení zdr...'!$C$97:$K$168</definedName>
    <definedName name="_xlnm._FilterDatabase" localSheetId="4" hidden="1">'D.1-02.4.4 - Zařízení sil...'!$C$95:$K$114</definedName>
    <definedName name="_xlnm.Print_Titles" localSheetId="5">'99 - Vedlejší a ostatní n...'!$85:$85</definedName>
    <definedName name="_xlnm.Print_Titles" localSheetId="1">'D.1.1a - Architektonicko ...'!$97:$97</definedName>
    <definedName name="_xlnm.Print_Titles" localSheetId="2">'D.1.1b - Architektonicko ...'!$103:$103</definedName>
    <definedName name="_xlnm.Print_Titles" localSheetId="3">'D.1-02.4.3 - Zařízení zdr...'!$97:$97</definedName>
    <definedName name="_xlnm.Print_Titles" localSheetId="4">'D.1-02.4.4 - Zařízení sil...'!$95:$95</definedName>
    <definedName name="_xlnm.Print_Titles" localSheetId="0">'Rekapitulace stavby'!$52:$52</definedName>
    <definedName name="_xlnm.Print_Titles" localSheetId="6">'Seznam figur'!$9:$9</definedName>
    <definedName name="_xlnm.Print_Area" localSheetId="5">'99 - Vedlejší a ostatní n...'!$C$4:$J$39,'99 - Vedlejší a ostatní n...'!$C$45:$J$67,'99 - Vedlejší a ostatní n...'!$C$73:$K$105</definedName>
    <definedName name="_xlnm.Print_Area" localSheetId="1">'D.1.1a - Architektonicko ...'!$C$4:$J$43,'D.1.1a - Architektonicko ...'!$C$49:$J$75,'D.1.1a - Architektonicko ...'!$C$81:$K$184</definedName>
    <definedName name="_xlnm.Print_Area" localSheetId="2">'D.1.1b - Architektonicko ...'!$C$4:$J$43,'D.1.1b - Architektonicko ...'!$C$49:$J$81,'D.1.1b - Architektonicko ...'!$C$87:$K$296</definedName>
    <definedName name="_xlnm.Print_Area" localSheetId="3">'D.1-02.4.3 - Zařízení zdr...'!$C$4:$J$43,'D.1-02.4.3 - Zařízení zdr...'!$C$49:$J$75,'D.1-02.4.3 - Zařízení zdr...'!$C$81:$K$168</definedName>
    <definedName name="_xlnm.Print_Area" localSheetId="4">'D.1-02.4.4 - Zařízení sil...'!$C$4:$J$43,'D.1-02.4.4 - Zařízení sil...'!$C$49:$J$73,'D.1-02.4.4 - Zařízení sil...'!$C$79:$K$114</definedName>
    <definedName name="_xlnm.Print_Area" localSheetId="7">'Pokyny pro vyplnění'!$B$2:$K$71,'Pokyny pro vyplnění'!$B$74:$K$118,'Pokyny pro vyplnění'!$B$121:$K$161,'Pokyny pro vyplnění'!$B$164:$K$219</definedName>
    <definedName name="_xlnm.Print_Area" localSheetId="0">'Rekapitulace stavby'!$D$4:$AO$36,'Rekapitulace stavby'!$C$42:$AQ$63</definedName>
    <definedName name="_xlnm.Print_Area" localSheetId="6">'Seznam figur'!$C$4:$G$147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7" i="7" l="1"/>
  <c r="J37" i="6"/>
  <c r="J36" i="6"/>
  <c r="AY62" i="1"/>
  <c r="J35" i="6"/>
  <c r="AX62" i="1" s="1"/>
  <c r="BI104" i="6"/>
  <c r="BH104" i="6"/>
  <c r="BG104" i="6"/>
  <c r="BF104" i="6"/>
  <c r="T104" i="6"/>
  <c r="T103" i="6"/>
  <c r="R104" i="6"/>
  <c r="R103" i="6"/>
  <c r="P104" i="6"/>
  <c r="P103" i="6"/>
  <c r="BI101" i="6"/>
  <c r="BH101" i="6"/>
  <c r="BG101" i="6"/>
  <c r="BF101" i="6"/>
  <c r="T101" i="6"/>
  <c r="T100" i="6"/>
  <c r="R101" i="6"/>
  <c r="R100" i="6"/>
  <c r="P101" i="6"/>
  <c r="P100" i="6"/>
  <c r="BI99" i="6"/>
  <c r="BH99" i="6"/>
  <c r="BG99" i="6"/>
  <c r="BF99" i="6"/>
  <c r="T99" i="6"/>
  <c r="R99" i="6"/>
  <c r="P99" i="6"/>
  <c r="BI96" i="6"/>
  <c r="BH96" i="6"/>
  <c r="BG96" i="6"/>
  <c r="BF96" i="6"/>
  <c r="T96" i="6"/>
  <c r="R96" i="6"/>
  <c r="P96" i="6"/>
  <c r="BI93" i="6"/>
  <c r="BH93" i="6"/>
  <c r="BG93" i="6"/>
  <c r="BF93" i="6"/>
  <c r="J34" i="6" s="1"/>
  <c r="T93" i="6"/>
  <c r="T92" i="6"/>
  <c r="R93" i="6"/>
  <c r="R92" i="6"/>
  <c r="P93" i="6"/>
  <c r="P92" i="6"/>
  <c r="BI90" i="6"/>
  <c r="BH90" i="6"/>
  <c r="BG90" i="6"/>
  <c r="BF90" i="6"/>
  <c r="T90" i="6"/>
  <c r="R90" i="6"/>
  <c r="P90" i="6"/>
  <c r="BI89" i="6"/>
  <c r="BH89" i="6"/>
  <c r="BG89" i="6"/>
  <c r="F35" i="6" s="1"/>
  <c r="BF89" i="6"/>
  <c r="T89" i="6"/>
  <c r="R89" i="6"/>
  <c r="P89" i="6"/>
  <c r="J83" i="6"/>
  <c r="J82" i="6"/>
  <c r="F82" i="6"/>
  <c r="F80" i="6"/>
  <c r="E78" i="6"/>
  <c r="J55" i="6"/>
  <c r="J54" i="6"/>
  <c r="F54" i="6"/>
  <c r="F52" i="6"/>
  <c r="E50" i="6"/>
  <c r="J18" i="6"/>
  <c r="E18" i="6"/>
  <c r="F83" i="6" s="1"/>
  <c r="J17" i="6"/>
  <c r="J12" i="6"/>
  <c r="J52" i="6"/>
  <c r="E7" i="6"/>
  <c r="E48" i="6"/>
  <c r="J41" i="5"/>
  <c r="J40" i="5"/>
  <c r="AY61" i="1" s="1"/>
  <c r="J39" i="5"/>
  <c r="AX61" i="1" s="1"/>
  <c r="BI114" i="5"/>
  <c r="BH114" i="5"/>
  <c r="BG114" i="5"/>
  <c r="BF114" i="5"/>
  <c r="T114" i="5"/>
  <c r="R114" i="5"/>
  <c r="P114" i="5"/>
  <c r="BI113" i="5"/>
  <c r="BH113" i="5"/>
  <c r="BG113" i="5"/>
  <c r="BF113" i="5"/>
  <c r="T113" i="5"/>
  <c r="R113" i="5"/>
  <c r="P113" i="5"/>
  <c r="BI112" i="5"/>
  <c r="BH112" i="5"/>
  <c r="BG112" i="5"/>
  <c r="BF112" i="5"/>
  <c r="T112" i="5"/>
  <c r="R112" i="5"/>
  <c r="P112" i="5"/>
  <c r="BI111" i="5"/>
  <c r="BH111" i="5"/>
  <c r="BG111" i="5"/>
  <c r="BF111" i="5"/>
  <c r="T111" i="5"/>
  <c r="R111" i="5"/>
  <c r="P111" i="5"/>
  <c r="BI109" i="5"/>
  <c r="BH109" i="5"/>
  <c r="BG109" i="5"/>
  <c r="BF109" i="5"/>
  <c r="T109" i="5"/>
  <c r="T108" i="5" s="1"/>
  <c r="R109" i="5"/>
  <c r="R108" i="5" s="1"/>
  <c r="P109" i="5"/>
  <c r="P108" i="5" s="1"/>
  <c r="BI107" i="5"/>
  <c r="BH107" i="5"/>
  <c r="BG107" i="5"/>
  <c r="BF107" i="5"/>
  <c r="T107" i="5"/>
  <c r="R107" i="5"/>
  <c r="P107" i="5"/>
  <c r="BI106" i="5"/>
  <c r="BH106" i="5"/>
  <c r="BG106" i="5"/>
  <c r="BF106" i="5"/>
  <c r="T106" i="5"/>
  <c r="R106" i="5"/>
  <c r="P106" i="5"/>
  <c r="BI105" i="5"/>
  <c r="BH105" i="5"/>
  <c r="BG105" i="5"/>
  <c r="BF105" i="5"/>
  <c r="T105" i="5"/>
  <c r="R105" i="5"/>
  <c r="P105" i="5"/>
  <c r="BI103" i="5"/>
  <c r="BH103" i="5"/>
  <c r="BG103" i="5"/>
  <c r="BF103" i="5"/>
  <c r="T103" i="5"/>
  <c r="R103" i="5"/>
  <c r="P103" i="5"/>
  <c r="BI102" i="5"/>
  <c r="BH102" i="5"/>
  <c r="BG102" i="5"/>
  <c r="BF102" i="5"/>
  <c r="T102" i="5"/>
  <c r="R102" i="5"/>
  <c r="P102" i="5"/>
  <c r="BI101" i="5"/>
  <c r="BH101" i="5"/>
  <c r="BG101" i="5"/>
  <c r="BF101" i="5"/>
  <c r="T101" i="5"/>
  <c r="R101" i="5"/>
  <c r="P101" i="5"/>
  <c r="BI100" i="5"/>
  <c r="BH100" i="5"/>
  <c r="BG100" i="5"/>
  <c r="BF100" i="5"/>
  <c r="T100" i="5"/>
  <c r="R100" i="5"/>
  <c r="P100" i="5"/>
  <c r="BI99" i="5"/>
  <c r="BH99" i="5"/>
  <c r="BG99" i="5"/>
  <c r="BF99" i="5"/>
  <c r="T99" i="5"/>
  <c r="R99" i="5"/>
  <c r="P99" i="5"/>
  <c r="J93" i="5"/>
  <c r="J92" i="5"/>
  <c r="F92" i="5"/>
  <c r="F90" i="5"/>
  <c r="E88" i="5"/>
  <c r="J63" i="5"/>
  <c r="J62" i="5"/>
  <c r="F62" i="5"/>
  <c r="F60" i="5"/>
  <c r="E58" i="5"/>
  <c r="J22" i="5"/>
  <c r="E22" i="5"/>
  <c r="F93" i="5"/>
  <c r="J21" i="5"/>
  <c r="J16" i="5"/>
  <c r="J90" i="5" s="1"/>
  <c r="E7" i="5"/>
  <c r="E82" i="5" s="1"/>
  <c r="J41" i="4"/>
  <c r="J40" i="4"/>
  <c r="AY60" i="1"/>
  <c r="J39" i="4"/>
  <c r="AX60" i="1"/>
  <c r="BI167" i="4"/>
  <c r="BH167" i="4"/>
  <c r="BG167" i="4"/>
  <c r="BF167" i="4"/>
  <c r="T167" i="4"/>
  <c r="R167" i="4"/>
  <c r="P167" i="4"/>
  <c r="BI166" i="4"/>
  <c r="BH166" i="4"/>
  <c r="BG166" i="4"/>
  <c r="BF166" i="4"/>
  <c r="T166" i="4"/>
  <c r="R166" i="4"/>
  <c r="P166" i="4"/>
  <c r="BI161" i="4"/>
  <c r="BH161" i="4"/>
  <c r="BG161" i="4"/>
  <c r="BF161" i="4"/>
  <c r="T161" i="4"/>
  <c r="R161" i="4"/>
  <c r="P161" i="4"/>
  <c r="BI157" i="4"/>
  <c r="BH157" i="4"/>
  <c r="BG157" i="4"/>
  <c r="BF157" i="4"/>
  <c r="T157" i="4"/>
  <c r="R157" i="4"/>
  <c r="P157" i="4"/>
  <c r="BI155" i="4"/>
  <c r="BH155" i="4"/>
  <c r="BG155" i="4"/>
  <c r="BF155" i="4"/>
  <c r="T155" i="4"/>
  <c r="R155" i="4"/>
  <c r="P155" i="4"/>
  <c r="BI149" i="4"/>
  <c r="BH149" i="4"/>
  <c r="BG149" i="4"/>
  <c r="BF149" i="4"/>
  <c r="T149" i="4"/>
  <c r="R149" i="4"/>
  <c r="P149" i="4"/>
  <c r="BI144" i="4"/>
  <c r="BH144" i="4"/>
  <c r="BG144" i="4"/>
  <c r="BF144" i="4"/>
  <c r="T144" i="4"/>
  <c r="R144" i="4"/>
  <c r="P144" i="4"/>
  <c r="BI139" i="4"/>
  <c r="BH139" i="4"/>
  <c r="BG139" i="4"/>
  <c r="BF139" i="4"/>
  <c r="T139" i="4"/>
  <c r="R139" i="4"/>
  <c r="P139" i="4"/>
  <c r="BI134" i="4"/>
  <c r="BH134" i="4"/>
  <c r="BG134" i="4"/>
  <c r="BF134" i="4"/>
  <c r="T134" i="4"/>
  <c r="R134" i="4"/>
  <c r="P134" i="4"/>
  <c r="BI129" i="4"/>
  <c r="BH129" i="4"/>
  <c r="BG129" i="4"/>
  <c r="BF129" i="4"/>
  <c r="T129" i="4"/>
  <c r="R129" i="4"/>
  <c r="P129" i="4"/>
  <c r="BI124" i="4"/>
  <c r="BH124" i="4"/>
  <c r="BG124" i="4"/>
  <c r="BF124" i="4"/>
  <c r="T124" i="4"/>
  <c r="R124" i="4"/>
  <c r="P124" i="4"/>
  <c r="BI122" i="4"/>
  <c r="BH122" i="4"/>
  <c r="BG122" i="4"/>
  <c r="BF122" i="4"/>
  <c r="T122" i="4"/>
  <c r="R122" i="4"/>
  <c r="P122" i="4"/>
  <c r="BI117" i="4"/>
  <c r="BH117" i="4"/>
  <c r="BG117" i="4"/>
  <c r="BF117" i="4"/>
  <c r="T117" i="4"/>
  <c r="R117" i="4"/>
  <c r="P117" i="4"/>
  <c r="BI111" i="4"/>
  <c r="BH111" i="4"/>
  <c r="BG111" i="4"/>
  <c r="BF111" i="4"/>
  <c r="T111" i="4"/>
  <c r="T110" i="4" s="1"/>
  <c r="R111" i="4"/>
  <c r="R110" i="4" s="1"/>
  <c r="P111" i="4"/>
  <c r="P110" i="4" s="1"/>
  <c r="BI106" i="4"/>
  <c r="BH106" i="4"/>
  <c r="BG106" i="4"/>
  <c r="BF106" i="4"/>
  <c r="T106" i="4"/>
  <c r="R106" i="4"/>
  <c r="P106" i="4"/>
  <c r="BI101" i="4"/>
  <c r="BH101" i="4"/>
  <c r="BG101" i="4"/>
  <c r="BF101" i="4"/>
  <c r="T101" i="4"/>
  <c r="R101" i="4"/>
  <c r="P101" i="4"/>
  <c r="J95" i="4"/>
  <c r="J94" i="4"/>
  <c r="F94" i="4"/>
  <c r="F92" i="4"/>
  <c r="E90" i="4"/>
  <c r="J63" i="4"/>
  <c r="J62" i="4"/>
  <c r="F62" i="4"/>
  <c r="F60" i="4"/>
  <c r="E58" i="4"/>
  <c r="J22" i="4"/>
  <c r="E22" i="4"/>
  <c r="F63" i="4"/>
  <c r="J21" i="4"/>
  <c r="J16" i="4"/>
  <c r="J92" i="4"/>
  <c r="E7" i="4"/>
  <c r="E84" i="4" s="1"/>
  <c r="J41" i="3"/>
  <c r="J40" i="3"/>
  <c r="AY58" i="1"/>
  <c r="J39" i="3"/>
  <c r="AX58" i="1" s="1"/>
  <c r="BI295" i="3"/>
  <c r="BH295" i="3"/>
  <c r="BG295" i="3"/>
  <c r="BF295" i="3"/>
  <c r="T295" i="3"/>
  <c r="R295" i="3"/>
  <c r="P295" i="3"/>
  <c r="BI293" i="3"/>
  <c r="BH293" i="3"/>
  <c r="BG293" i="3"/>
  <c r="BF293" i="3"/>
  <c r="T293" i="3"/>
  <c r="R293" i="3"/>
  <c r="P293" i="3"/>
  <c r="BI290" i="3"/>
  <c r="BH290" i="3"/>
  <c r="BG290" i="3"/>
  <c r="BF290" i="3"/>
  <c r="T290" i="3"/>
  <c r="R290" i="3"/>
  <c r="P290" i="3"/>
  <c r="BI287" i="3"/>
  <c r="BH287" i="3"/>
  <c r="BG287" i="3"/>
  <c r="BF287" i="3"/>
  <c r="T287" i="3"/>
  <c r="R287" i="3"/>
  <c r="P287" i="3"/>
  <c r="BI285" i="3"/>
  <c r="BH285" i="3"/>
  <c r="BG285" i="3"/>
  <c r="BF285" i="3"/>
  <c r="T285" i="3"/>
  <c r="R285" i="3"/>
  <c r="P285" i="3"/>
  <c r="BI280" i="3"/>
  <c r="BH280" i="3"/>
  <c r="BG280" i="3"/>
  <c r="BF280" i="3"/>
  <c r="T280" i="3"/>
  <c r="R280" i="3"/>
  <c r="P280" i="3"/>
  <c r="BI277" i="3"/>
  <c r="BH277" i="3"/>
  <c r="BG277" i="3"/>
  <c r="BF277" i="3"/>
  <c r="T277" i="3"/>
  <c r="R277" i="3"/>
  <c r="P277" i="3"/>
  <c r="BI273" i="3"/>
  <c r="BH273" i="3"/>
  <c r="BG273" i="3"/>
  <c r="BF273" i="3"/>
  <c r="T273" i="3"/>
  <c r="R273" i="3"/>
  <c r="P273" i="3"/>
  <c r="BI269" i="3"/>
  <c r="BH269" i="3"/>
  <c r="BG269" i="3"/>
  <c r="BF269" i="3"/>
  <c r="T269" i="3"/>
  <c r="R269" i="3"/>
  <c r="P269" i="3"/>
  <c r="BI266" i="3"/>
  <c r="BH266" i="3"/>
  <c r="BG266" i="3"/>
  <c r="BF266" i="3"/>
  <c r="T266" i="3"/>
  <c r="R266" i="3"/>
  <c r="P266" i="3"/>
  <c r="BI262" i="3"/>
  <c r="BH262" i="3"/>
  <c r="BG262" i="3"/>
  <c r="BF262" i="3"/>
  <c r="T262" i="3"/>
  <c r="R262" i="3"/>
  <c r="P262" i="3"/>
  <c r="BI258" i="3"/>
  <c r="BH258" i="3"/>
  <c r="BG258" i="3"/>
  <c r="BF258" i="3"/>
  <c r="T258" i="3"/>
  <c r="R258" i="3"/>
  <c r="P258" i="3"/>
  <c r="BI255" i="3"/>
  <c r="BH255" i="3"/>
  <c r="BG255" i="3"/>
  <c r="BF255" i="3"/>
  <c r="T255" i="3"/>
  <c r="R255" i="3"/>
  <c r="P255" i="3"/>
  <c r="BI252" i="3"/>
  <c r="BH252" i="3"/>
  <c r="BG252" i="3"/>
  <c r="BF252" i="3"/>
  <c r="T252" i="3"/>
  <c r="R252" i="3"/>
  <c r="P252" i="3"/>
  <c r="BI249" i="3"/>
  <c r="BH249" i="3"/>
  <c r="BG249" i="3"/>
  <c r="BF249" i="3"/>
  <c r="T249" i="3"/>
  <c r="R249" i="3"/>
  <c r="P249" i="3"/>
  <c r="BI245" i="3"/>
  <c r="BH245" i="3"/>
  <c r="BG245" i="3"/>
  <c r="BF245" i="3"/>
  <c r="T245" i="3"/>
  <c r="T244" i="3" s="1"/>
  <c r="R245" i="3"/>
  <c r="R244" i="3"/>
  <c r="P245" i="3"/>
  <c r="P244" i="3" s="1"/>
  <c r="BI241" i="3"/>
  <c r="BH241" i="3"/>
  <c r="BG241" i="3"/>
  <c r="BF241" i="3"/>
  <c r="T241" i="3"/>
  <c r="R241" i="3"/>
  <c r="P241" i="3"/>
  <c r="BI239" i="3"/>
  <c r="BH239" i="3"/>
  <c r="BG239" i="3"/>
  <c r="BF239" i="3"/>
  <c r="T239" i="3"/>
  <c r="R239" i="3"/>
  <c r="P239" i="3"/>
  <c r="BI233" i="3"/>
  <c r="BH233" i="3"/>
  <c r="BG233" i="3"/>
  <c r="BF233" i="3"/>
  <c r="T233" i="3"/>
  <c r="R233" i="3"/>
  <c r="P233" i="3"/>
  <c r="BI228" i="3"/>
  <c r="BH228" i="3"/>
  <c r="BG228" i="3"/>
  <c r="BF228" i="3"/>
  <c r="T228" i="3"/>
  <c r="R228" i="3"/>
  <c r="P228" i="3"/>
  <c r="BI226" i="3"/>
  <c r="BH226" i="3"/>
  <c r="BG226" i="3"/>
  <c r="BF226" i="3"/>
  <c r="T226" i="3"/>
  <c r="R226" i="3"/>
  <c r="P226" i="3"/>
  <c r="BI224" i="3"/>
  <c r="BH224" i="3"/>
  <c r="BG224" i="3"/>
  <c r="BF224" i="3"/>
  <c r="T224" i="3"/>
  <c r="R224" i="3"/>
  <c r="P224" i="3"/>
  <c r="BI218" i="3"/>
  <c r="BH218" i="3"/>
  <c r="BG218" i="3"/>
  <c r="BF218" i="3"/>
  <c r="T218" i="3"/>
  <c r="R218" i="3"/>
  <c r="P218" i="3"/>
  <c r="BI214" i="3"/>
  <c r="BH214" i="3"/>
  <c r="BG214" i="3"/>
  <c r="BF214" i="3"/>
  <c r="T214" i="3"/>
  <c r="R214" i="3"/>
  <c r="P214" i="3"/>
  <c r="BI206" i="3"/>
  <c r="BH206" i="3"/>
  <c r="BG206" i="3"/>
  <c r="BF206" i="3"/>
  <c r="T206" i="3"/>
  <c r="R206" i="3"/>
  <c r="P206" i="3"/>
  <c r="BI200" i="3"/>
  <c r="BH200" i="3"/>
  <c r="BG200" i="3"/>
  <c r="BF200" i="3"/>
  <c r="T200" i="3"/>
  <c r="R200" i="3"/>
  <c r="P200" i="3"/>
  <c r="BI196" i="3"/>
  <c r="BH196" i="3"/>
  <c r="BG196" i="3"/>
  <c r="BF196" i="3"/>
  <c r="T196" i="3"/>
  <c r="R196" i="3"/>
  <c r="P196" i="3"/>
  <c r="BI193" i="3"/>
  <c r="BH193" i="3"/>
  <c r="BG193" i="3"/>
  <c r="BF193" i="3"/>
  <c r="T193" i="3"/>
  <c r="R193" i="3"/>
  <c r="P193" i="3"/>
  <c r="BI190" i="3"/>
  <c r="BH190" i="3"/>
  <c r="BG190" i="3"/>
  <c r="BF190" i="3"/>
  <c r="T190" i="3"/>
  <c r="R190" i="3"/>
  <c r="P190" i="3"/>
  <c r="BI187" i="3"/>
  <c r="BH187" i="3"/>
  <c r="BG187" i="3"/>
  <c r="BF187" i="3"/>
  <c r="T187" i="3"/>
  <c r="R187" i="3"/>
  <c r="P187" i="3"/>
  <c r="BI184" i="3"/>
  <c r="BH184" i="3"/>
  <c r="BG184" i="3"/>
  <c r="BF184" i="3"/>
  <c r="T184" i="3"/>
  <c r="R184" i="3"/>
  <c r="P184" i="3"/>
  <c r="BI181" i="3"/>
  <c r="BH181" i="3"/>
  <c r="BG181" i="3"/>
  <c r="BF181" i="3"/>
  <c r="T181" i="3"/>
  <c r="R181" i="3"/>
  <c r="P181" i="3"/>
  <c r="BI175" i="3"/>
  <c r="BH175" i="3"/>
  <c r="BG175" i="3"/>
  <c r="BF175" i="3"/>
  <c r="T175" i="3"/>
  <c r="T174" i="3" s="1"/>
  <c r="R175" i="3"/>
  <c r="R174" i="3" s="1"/>
  <c r="P175" i="3"/>
  <c r="P174" i="3"/>
  <c r="BI170" i="3"/>
  <c r="BH170" i="3"/>
  <c r="BG170" i="3"/>
  <c r="BF170" i="3"/>
  <c r="T170" i="3"/>
  <c r="R170" i="3"/>
  <c r="P170" i="3"/>
  <c r="BI164" i="3"/>
  <c r="BH164" i="3"/>
  <c r="BG164" i="3"/>
  <c r="BF164" i="3"/>
  <c r="T164" i="3"/>
  <c r="R164" i="3"/>
  <c r="P164" i="3"/>
  <c r="BI158" i="3"/>
  <c r="BH158" i="3"/>
  <c r="BG158" i="3"/>
  <c r="BF158" i="3"/>
  <c r="T158" i="3"/>
  <c r="R158" i="3"/>
  <c r="P158" i="3"/>
  <c r="BI153" i="3"/>
  <c r="BH153" i="3"/>
  <c r="BG153" i="3"/>
  <c r="BF153" i="3"/>
  <c r="T153" i="3"/>
  <c r="R153" i="3"/>
  <c r="P153" i="3"/>
  <c r="BI148" i="3"/>
  <c r="BH148" i="3"/>
  <c r="BG148" i="3"/>
  <c r="BF148" i="3"/>
  <c r="T148" i="3"/>
  <c r="R148" i="3"/>
  <c r="P148" i="3"/>
  <c r="BI143" i="3"/>
  <c r="BH143" i="3"/>
  <c r="BG143" i="3"/>
  <c r="BF143" i="3"/>
  <c r="T143" i="3"/>
  <c r="R143" i="3"/>
  <c r="P143" i="3"/>
  <c r="BI140" i="3"/>
  <c r="BH140" i="3"/>
  <c r="BG140" i="3"/>
  <c r="BF140" i="3"/>
  <c r="T140" i="3"/>
  <c r="R140" i="3"/>
  <c r="P140" i="3"/>
  <c r="BI134" i="3"/>
  <c r="BH134" i="3"/>
  <c r="BG134" i="3"/>
  <c r="BF134" i="3"/>
  <c r="T134" i="3"/>
  <c r="R134" i="3"/>
  <c r="P134" i="3"/>
  <c r="BI128" i="3"/>
  <c r="BH128" i="3"/>
  <c r="BG128" i="3"/>
  <c r="BF128" i="3"/>
  <c r="T128" i="3"/>
  <c r="R128" i="3"/>
  <c r="P128" i="3"/>
  <c r="BI123" i="3"/>
  <c r="BH123" i="3"/>
  <c r="BG123" i="3"/>
  <c r="BF123" i="3"/>
  <c r="T123" i="3"/>
  <c r="R123" i="3"/>
  <c r="P123" i="3"/>
  <c r="BI118" i="3"/>
  <c r="BH118" i="3"/>
  <c r="BG118" i="3"/>
  <c r="BF118" i="3"/>
  <c r="T118" i="3"/>
  <c r="R118" i="3"/>
  <c r="P118" i="3"/>
  <c r="BI113" i="3"/>
  <c r="BH113" i="3"/>
  <c r="BG113" i="3"/>
  <c r="BF113" i="3"/>
  <c r="T113" i="3"/>
  <c r="R113" i="3"/>
  <c r="P113" i="3"/>
  <c r="BI111" i="3"/>
  <c r="BH111" i="3"/>
  <c r="BG111" i="3"/>
  <c r="BF111" i="3"/>
  <c r="T111" i="3"/>
  <c r="R111" i="3"/>
  <c r="P111" i="3"/>
  <c r="BI109" i="3"/>
  <c r="BH109" i="3"/>
  <c r="BG109" i="3"/>
  <c r="BF109" i="3"/>
  <c r="T109" i="3"/>
  <c r="R109" i="3"/>
  <c r="P109" i="3"/>
  <c r="BI107" i="3"/>
  <c r="BH107" i="3"/>
  <c r="BG107" i="3"/>
  <c r="BF107" i="3"/>
  <c r="T107" i="3"/>
  <c r="R107" i="3"/>
  <c r="P107" i="3"/>
  <c r="J101" i="3"/>
  <c r="J100" i="3"/>
  <c r="F100" i="3"/>
  <c r="F98" i="3"/>
  <c r="E96" i="3"/>
  <c r="J63" i="3"/>
  <c r="J62" i="3"/>
  <c r="F62" i="3"/>
  <c r="F60" i="3"/>
  <c r="E58" i="3"/>
  <c r="J22" i="3"/>
  <c r="E22" i="3"/>
  <c r="F101" i="3" s="1"/>
  <c r="J21" i="3"/>
  <c r="J16" i="3"/>
  <c r="J98" i="3"/>
  <c r="E7" i="3"/>
  <c r="E90" i="3" s="1"/>
  <c r="J41" i="2"/>
  <c r="J40" i="2"/>
  <c r="AY57" i="1" s="1"/>
  <c r="J39" i="2"/>
  <c r="AX57" i="1"/>
  <c r="BI180" i="2"/>
  <c r="BH180" i="2"/>
  <c r="BG180" i="2"/>
  <c r="BF180" i="2"/>
  <c r="T180" i="2"/>
  <c r="T179" i="2" s="1"/>
  <c r="T178" i="2" s="1"/>
  <c r="R180" i="2"/>
  <c r="R179" i="2"/>
  <c r="R178" i="2" s="1"/>
  <c r="P180" i="2"/>
  <c r="P179" i="2"/>
  <c r="P178" i="2"/>
  <c r="BI176" i="2"/>
  <c r="BH176" i="2"/>
  <c r="BG176" i="2"/>
  <c r="BF176" i="2"/>
  <c r="T176" i="2"/>
  <c r="T175" i="2" s="1"/>
  <c r="R176" i="2"/>
  <c r="R175" i="2"/>
  <c r="P176" i="2"/>
  <c r="P175" i="2" s="1"/>
  <c r="BI173" i="2"/>
  <c r="BH173" i="2"/>
  <c r="BG173" i="2"/>
  <c r="BF173" i="2"/>
  <c r="T173" i="2"/>
  <c r="R173" i="2"/>
  <c r="P173" i="2"/>
  <c r="BI171" i="2"/>
  <c r="BH171" i="2"/>
  <c r="BG171" i="2"/>
  <c r="BF171" i="2"/>
  <c r="T171" i="2"/>
  <c r="R171" i="2"/>
  <c r="P171" i="2"/>
  <c r="BI167" i="2"/>
  <c r="BH167" i="2"/>
  <c r="BG167" i="2"/>
  <c r="BF167" i="2"/>
  <c r="T167" i="2"/>
  <c r="R167" i="2"/>
  <c r="P167" i="2"/>
  <c r="BI165" i="2"/>
  <c r="BH165" i="2"/>
  <c r="BG165" i="2"/>
  <c r="BF165" i="2"/>
  <c r="T165" i="2"/>
  <c r="R165" i="2"/>
  <c r="P165" i="2"/>
  <c r="BI163" i="2"/>
  <c r="BH163" i="2"/>
  <c r="BG163" i="2"/>
  <c r="BF163" i="2"/>
  <c r="T163" i="2"/>
  <c r="R163" i="2"/>
  <c r="P163" i="2"/>
  <c r="BI157" i="2"/>
  <c r="BH157" i="2"/>
  <c r="BG157" i="2"/>
  <c r="BF157" i="2"/>
  <c r="T157" i="2"/>
  <c r="R157" i="2"/>
  <c r="P157" i="2"/>
  <c r="BI152" i="2"/>
  <c r="BH152" i="2"/>
  <c r="BG152" i="2"/>
  <c r="BF152" i="2"/>
  <c r="T152" i="2"/>
  <c r="R152" i="2"/>
  <c r="P152" i="2"/>
  <c r="BI147" i="2"/>
  <c r="BH147" i="2"/>
  <c r="BG147" i="2"/>
  <c r="BF147" i="2"/>
  <c r="T147" i="2"/>
  <c r="R147" i="2"/>
  <c r="P147" i="2"/>
  <c r="BI141" i="2"/>
  <c r="BH141" i="2"/>
  <c r="BG141" i="2"/>
  <c r="BF141" i="2"/>
  <c r="T141" i="2"/>
  <c r="R141" i="2"/>
  <c r="P141" i="2"/>
  <c r="BI136" i="2"/>
  <c r="BH136" i="2"/>
  <c r="BG136" i="2"/>
  <c r="BF136" i="2"/>
  <c r="T136" i="2"/>
  <c r="R136" i="2"/>
  <c r="P136" i="2"/>
  <c r="BI133" i="2"/>
  <c r="BH133" i="2"/>
  <c r="BG133" i="2"/>
  <c r="BF133" i="2"/>
  <c r="T133" i="2"/>
  <c r="R133" i="2"/>
  <c r="P133" i="2"/>
  <c r="BI131" i="2"/>
  <c r="BH131" i="2"/>
  <c r="BG131" i="2"/>
  <c r="BF131" i="2"/>
  <c r="T131" i="2"/>
  <c r="R131" i="2"/>
  <c r="P131" i="2"/>
  <c r="BI123" i="2"/>
  <c r="BH123" i="2"/>
  <c r="BG123" i="2"/>
  <c r="BF123" i="2"/>
  <c r="T123" i="2"/>
  <c r="R123" i="2"/>
  <c r="P123" i="2"/>
  <c r="BI118" i="2"/>
  <c r="BH118" i="2"/>
  <c r="BG118" i="2"/>
  <c r="BF118" i="2"/>
  <c r="T118" i="2"/>
  <c r="R118" i="2"/>
  <c r="P118" i="2"/>
  <c r="BI112" i="2"/>
  <c r="BH112" i="2"/>
  <c r="BG112" i="2"/>
  <c r="BF112" i="2"/>
  <c r="T112" i="2"/>
  <c r="R112" i="2"/>
  <c r="P112" i="2"/>
  <c r="BI107" i="2"/>
  <c r="BH107" i="2"/>
  <c r="BG107" i="2"/>
  <c r="BF107" i="2"/>
  <c r="T107" i="2"/>
  <c r="R107" i="2"/>
  <c r="P107" i="2"/>
  <c r="BI101" i="2"/>
  <c r="BH101" i="2"/>
  <c r="BG101" i="2"/>
  <c r="BF101" i="2"/>
  <c r="T101" i="2"/>
  <c r="R101" i="2"/>
  <c r="P101" i="2"/>
  <c r="J95" i="2"/>
  <c r="J94" i="2"/>
  <c r="F94" i="2"/>
  <c r="F92" i="2"/>
  <c r="E90" i="2"/>
  <c r="J63" i="2"/>
  <c r="J62" i="2"/>
  <c r="F62" i="2"/>
  <c r="F60" i="2"/>
  <c r="E58" i="2"/>
  <c r="J22" i="2"/>
  <c r="E22" i="2"/>
  <c r="F95" i="2"/>
  <c r="J21" i="2"/>
  <c r="J16" i="2"/>
  <c r="J92" i="2" s="1"/>
  <c r="E7" i="2"/>
  <c r="E84" i="2" s="1"/>
  <c r="L50" i="1"/>
  <c r="AM50" i="1"/>
  <c r="AM49" i="1"/>
  <c r="L49" i="1"/>
  <c r="AM47" i="1"/>
  <c r="L47" i="1"/>
  <c r="L45" i="1"/>
  <c r="L44" i="1"/>
  <c r="J167" i="2"/>
  <c r="BK249" i="3"/>
  <c r="J196" i="3"/>
  <c r="BK123" i="3"/>
  <c r="J161" i="4"/>
  <c r="BK100" i="5"/>
  <c r="BK152" i="2"/>
  <c r="J180" i="2"/>
  <c r="BK123" i="2"/>
  <c r="BK290" i="3"/>
  <c r="BK241" i="3"/>
  <c r="BK295" i="3"/>
  <c r="J175" i="3"/>
  <c r="J190" i="3"/>
  <c r="J241" i="3"/>
  <c r="BK109" i="3"/>
  <c r="J139" i="4"/>
  <c r="BK109" i="5"/>
  <c r="J252" i="3"/>
  <c r="J155" i="4"/>
  <c r="BK106" i="5"/>
  <c r="BK218" i="3"/>
  <c r="BK214" i="3"/>
  <c r="J226" i="3"/>
  <c r="J144" i="4"/>
  <c r="BK106" i="4"/>
  <c r="J111" i="4"/>
  <c r="BK99" i="5"/>
  <c r="BK176" i="2"/>
  <c r="BK180" i="2"/>
  <c r="BK252" i="3"/>
  <c r="BK224" i="3"/>
  <c r="J280" i="3"/>
  <c r="J143" i="3"/>
  <c r="J170" i="3"/>
  <c r="J148" i="3"/>
  <c r="J167" i="4"/>
  <c r="BK107" i="5"/>
  <c r="J104" i="6"/>
  <c r="BK107" i="2"/>
  <c r="J107" i="2"/>
  <c r="BK164" i="3"/>
  <c r="BK266" i="3"/>
  <c r="J273" i="3"/>
  <c r="J224" i="3"/>
  <c r="BK155" i="4"/>
  <c r="J112" i="5"/>
  <c r="BK90" i="6"/>
  <c r="BK165" i="2"/>
  <c r="J184" i="3"/>
  <c r="J114" i="5"/>
  <c r="BK133" i="2"/>
  <c r="AS59" i="1"/>
  <c r="J158" i="3"/>
  <c r="J228" i="3"/>
  <c r="J113" i="5"/>
  <c r="BK233" i="3"/>
  <c r="BK124" i="4"/>
  <c r="J99" i="5"/>
  <c r="BK113" i="3"/>
  <c r="J269" i="3"/>
  <c r="J124" i="4"/>
  <c r="BK149" i="4"/>
  <c r="J105" i="5"/>
  <c r="J136" i="2"/>
  <c r="J157" i="2"/>
  <c r="BK293" i="3"/>
  <c r="BK255" i="3"/>
  <c r="J122" i="4"/>
  <c r="J89" i="6"/>
  <c r="BK171" i="2"/>
  <c r="BK193" i="3"/>
  <c r="BK144" i="4"/>
  <c r="J163" i="2"/>
  <c r="BK112" i="2"/>
  <c r="J218" i="3"/>
  <c r="J134" i="3"/>
  <c r="J249" i="3"/>
  <c r="J129" i="4"/>
  <c r="J106" i="5"/>
  <c r="J90" i="6"/>
  <c r="J173" i="2"/>
  <c r="BK101" i="2"/>
  <c r="BK280" i="3"/>
  <c r="J206" i="3"/>
  <c r="J262" i="3"/>
  <c r="BK111" i="3"/>
  <c r="BK258" i="3"/>
  <c r="BK161" i="4"/>
  <c r="BK114" i="5"/>
  <c r="J287" i="3"/>
  <c r="BK128" i="3"/>
  <c r="J123" i="3"/>
  <c r="BK166" i="4"/>
  <c r="BK167" i="4"/>
  <c r="BK157" i="4"/>
  <c r="J101" i="5"/>
  <c r="J96" i="6"/>
  <c r="J101" i="2"/>
  <c r="J147" i="2"/>
  <c r="BK147" i="2"/>
  <c r="BK277" i="3"/>
  <c r="BK239" i="3"/>
  <c r="J111" i="3"/>
  <c r="BK206" i="3"/>
  <c r="J109" i="3"/>
  <c r="BK118" i="3"/>
  <c r="J128" i="3"/>
  <c r="BK134" i="4"/>
  <c r="J100" i="5"/>
  <c r="J99" i="6"/>
  <c r="J165" i="2"/>
  <c r="J112" i="2"/>
  <c r="J233" i="3"/>
  <c r="J295" i="3"/>
  <c r="BK273" i="3"/>
  <c r="BK148" i="3"/>
  <c r="BK134" i="3"/>
  <c r="J109" i="5"/>
  <c r="BK99" i="6"/>
  <c r="BK136" i="2"/>
  <c r="J133" i="2"/>
  <c r="J118" i="3"/>
  <c r="J107" i="3"/>
  <c r="J187" i="3"/>
  <c r="BK103" i="5"/>
  <c r="BK89" i="6"/>
  <c r="J152" i="2"/>
  <c r="BK163" i="2"/>
  <c r="J176" i="2"/>
  <c r="J285" i="3"/>
  <c r="J255" i="3"/>
  <c r="BK140" i="3"/>
  <c r="J239" i="3"/>
  <c r="BK269" i="3"/>
  <c r="J181" i="3"/>
  <c r="BK200" i="3"/>
  <c r="BK117" i="4"/>
  <c r="J117" i="4"/>
  <c r="J101" i="6"/>
  <c r="J140" i="3"/>
  <c r="J113" i="3"/>
  <c r="BK101" i="4"/>
  <c r="BK105" i="5"/>
  <c r="BK129" i="4"/>
  <c r="BK112" i="5"/>
  <c r="BK101" i="5"/>
  <c r="BK131" i="2"/>
  <c r="AS56" i="1"/>
  <c r="BK187" i="3"/>
  <c r="J245" i="3"/>
  <c r="J214" i="3"/>
  <c r="J157" i="4"/>
  <c r="BK113" i="5"/>
  <c r="BK96" i="6"/>
  <c r="J141" i="2"/>
  <c r="BK118" i="2"/>
  <c r="BK287" i="3"/>
  <c r="BK285" i="3"/>
  <c r="BK139" i="4"/>
  <c r="J101" i="4"/>
  <c r="J102" i="5"/>
  <c r="BK173" i="2"/>
  <c r="J293" i="3"/>
  <c r="BK262" i="3"/>
  <c r="BK226" i="3"/>
  <c r="J153" i="3"/>
  <c r="BK111" i="4"/>
  <c r="J107" i="5"/>
  <c r="BK104" i="6"/>
  <c r="J131" i="2"/>
  <c r="BK141" i="2"/>
  <c r="J118" i="2"/>
  <c r="J266" i="3"/>
  <c r="BK228" i="3"/>
  <c r="J290" i="3"/>
  <c r="BK196" i="3"/>
  <c r="J164" i="3"/>
  <c r="BK107" i="3"/>
  <c r="BK143" i="3"/>
  <c r="J134" i="4"/>
  <c r="J103" i="5"/>
  <c r="BK170" i="3"/>
  <c r="BK153" i="3"/>
  <c r="J111" i="5"/>
  <c r="J93" i="6"/>
  <c r="BK181" i="3"/>
  <c r="BK158" i="3"/>
  <c r="BK190" i="3"/>
  <c r="J149" i="4"/>
  <c r="J166" i="4"/>
  <c r="BK111" i="5"/>
  <c r="BK167" i="2"/>
  <c r="J171" i="2"/>
  <c r="J123" i="2"/>
  <c r="J258" i="3"/>
  <c r="BK175" i="3"/>
  <c r="BK184" i="3"/>
  <c r="J200" i="3"/>
  <c r="BK245" i="3"/>
  <c r="BK122" i="4"/>
  <c r="BK102" i="5"/>
  <c r="BK93" i="6"/>
  <c r="BK157" i="2"/>
  <c r="J277" i="3"/>
  <c r="J193" i="3"/>
  <c r="J106" i="4"/>
  <c r="BK101" i="6"/>
  <c r="R100" i="2" l="1"/>
  <c r="BK162" i="2"/>
  <c r="J162" i="2" s="1"/>
  <c r="J71" i="2" s="1"/>
  <c r="BK106" i="3"/>
  <c r="J106" i="3" s="1"/>
  <c r="J69" i="3" s="1"/>
  <c r="T142" i="3"/>
  <c r="R180" i="3"/>
  <c r="P199" i="3"/>
  <c r="T223" i="3"/>
  <c r="T238" i="3"/>
  <c r="P248" i="3"/>
  <c r="BK279" i="3"/>
  <c r="J279" i="3" s="1"/>
  <c r="J79" i="3" s="1"/>
  <c r="BK289" i="3"/>
  <c r="J289" i="3" s="1"/>
  <c r="J80" i="3" s="1"/>
  <c r="T289" i="3"/>
  <c r="BK100" i="4"/>
  <c r="J100" i="4" s="1"/>
  <c r="J69" i="4" s="1"/>
  <c r="R100" i="4"/>
  <c r="BK116" i="4"/>
  <c r="J116" i="4" s="1"/>
  <c r="J71" i="4" s="1"/>
  <c r="R116" i="4"/>
  <c r="BK154" i="4"/>
  <c r="J154" i="4" s="1"/>
  <c r="J72" i="4" s="1"/>
  <c r="R154" i="4"/>
  <c r="BK160" i="4"/>
  <c r="J160" i="4" s="1"/>
  <c r="J74" i="4" s="1"/>
  <c r="R160" i="4"/>
  <c r="R159" i="4"/>
  <c r="P98" i="5"/>
  <c r="BK104" i="5"/>
  <c r="J104" i="5"/>
  <c r="J70" i="5"/>
  <c r="R110" i="5"/>
  <c r="BK100" i="2"/>
  <c r="J100" i="2"/>
  <c r="J69" i="2" s="1"/>
  <c r="P135" i="2"/>
  <c r="P162" i="2"/>
  <c r="P142" i="3"/>
  <c r="T180" i="3"/>
  <c r="BK223" i="3"/>
  <c r="J223" i="3" s="1"/>
  <c r="J74" i="3" s="1"/>
  <c r="BK238" i="3"/>
  <c r="J238" i="3" s="1"/>
  <c r="J75" i="3" s="1"/>
  <c r="R279" i="3"/>
  <c r="T110" i="5"/>
  <c r="P100" i="2"/>
  <c r="P99" i="2" s="1"/>
  <c r="P98" i="2" s="1"/>
  <c r="AU57" i="1" s="1"/>
  <c r="T100" i="2"/>
  <c r="R162" i="2"/>
  <c r="P106" i="3"/>
  <c r="R142" i="3"/>
  <c r="BK180" i="3"/>
  <c r="J180" i="3" s="1"/>
  <c r="J72" i="3" s="1"/>
  <c r="R199" i="3"/>
  <c r="P223" i="3"/>
  <c r="P238" i="3"/>
  <c r="R248" i="3"/>
  <c r="T279" i="3"/>
  <c r="P289" i="3"/>
  <c r="P100" i="4"/>
  <c r="T100" i="4"/>
  <c r="P116" i="4"/>
  <c r="T116" i="4"/>
  <c r="P154" i="4"/>
  <c r="T154" i="4"/>
  <c r="P160" i="4"/>
  <c r="P159" i="4" s="1"/>
  <c r="T160" i="4"/>
  <c r="T159" i="4"/>
  <c r="R104" i="5"/>
  <c r="T135" i="2"/>
  <c r="BK142" i="3"/>
  <c r="J142" i="3"/>
  <c r="J70" i="3" s="1"/>
  <c r="P180" i="3"/>
  <c r="T199" i="3"/>
  <c r="R223" i="3"/>
  <c r="R238" i="3"/>
  <c r="BK248" i="3"/>
  <c r="J248" i="3" s="1"/>
  <c r="J78" i="3" s="1"/>
  <c r="P279" i="3"/>
  <c r="R289" i="3"/>
  <c r="BK98" i="5"/>
  <c r="J98" i="5"/>
  <c r="J69" i="5" s="1"/>
  <c r="T104" i="5"/>
  <c r="R135" i="2"/>
  <c r="R106" i="3"/>
  <c r="R105" i="3" s="1"/>
  <c r="BK199" i="3"/>
  <c r="J199" i="3" s="1"/>
  <c r="J73" i="3" s="1"/>
  <c r="T248" i="3"/>
  <c r="T247" i="3"/>
  <c r="T98" i="5"/>
  <c r="T97" i="5"/>
  <c r="T96" i="5" s="1"/>
  <c r="P110" i="5"/>
  <c r="BK88" i="6"/>
  <c r="J88" i="6"/>
  <c r="J61" i="6" s="1"/>
  <c r="BK135" i="2"/>
  <c r="J135" i="2" s="1"/>
  <c r="J70" i="2" s="1"/>
  <c r="T162" i="2"/>
  <c r="T106" i="3"/>
  <c r="T105" i="3" s="1"/>
  <c r="T104" i="3" s="1"/>
  <c r="R98" i="5"/>
  <c r="R97" i="5"/>
  <c r="R96" i="5" s="1"/>
  <c r="P104" i="5"/>
  <c r="BK110" i="5"/>
  <c r="J110" i="5"/>
  <c r="J72" i="5" s="1"/>
  <c r="P88" i="6"/>
  <c r="P87" i="6" s="1"/>
  <c r="R88" i="6"/>
  <c r="R87" i="6" s="1"/>
  <c r="T88" i="6"/>
  <c r="T87" i="6" s="1"/>
  <c r="BK95" i="6"/>
  <c r="J95" i="6" s="1"/>
  <c r="J64" i="6" s="1"/>
  <c r="P95" i="6"/>
  <c r="P91" i="6"/>
  <c r="R95" i="6"/>
  <c r="R91" i="6"/>
  <c r="T95" i="6"/>
  <c r="T91" i="6"/>
  <c r="BK110" i="4"/>
  <c r="J110" i="4"/>
  <c r="J70" i="4" s="1"/>
  <c r="BK244" i="3"/>
  <c r="J244" i="3" s="1"/>
  <c r="J76" i="3" s="1"/>
  <c r="BK108" i="5"/>
  <c r="J108" i="5"/>
  <c r="J71" i="5" s="1"/>
  <c r="BK175" i="2"/>
  <c r="J175" i="2" s="1"/>
  <c r="J72" i="2" s="1"/>
  <c r="BK174" i="3"/>
  <c r="J174" i="3"/>
  <c r="J71" i="3" s="1"/>
  <c r="BK179" i="2"/>
  <c r="J179" i="2" s="1"/>
  <c r="J74" i="2" s="1"/>
  <c r="BK92" i="6"/>
  <c r="BK100" i="6"/>
  <c r="J100" i="6" s="1"/>
  <c r="J65" i="6" s="1"/>
  <c r="BK103" i="6"/>
  <c r="J103" i="6"/>
  <c r="J66" i="6" s="1"/>
  <c r="AW62" i="1"/>
  <c r="BE89" i="6"/>
  <c r="BE90" i="6"/>
  <c r="BE93" i="6"/>
  <c r="BE96" i="6"/>
  <c r="BE99" i="6"/>
  <c r="BB62" i="1"/>
  <c r="F55" i="6"/>
  <c r="E76" i="6"/>
  <c r="J80" i="6"/>
  <c r="BE101" i="6"/>
  <c r="BE104" i="6"/>
  <c r="E52" i="5"/>
  <c r="J60" i="5"/>
  <c r="F63" i="5"/>
  <c r="BE100" i="5"/>
  <c r="BE103" i="5"/>
  <c r="BE105" i="5"/>
  <c r="BE106" i="5"/>
  <c r="BE107" i="5"/>
  <c r="BE109" i="5"/>
  <c r="BE111" i="5"/>
  <c r="BE112" i="5"/>
  <c r="BE113" i="5"/>
  <c r="BE114" i="5"/>
  <c r="BE99" i="5"/>
  <c r="BE101" i="5"/>
  <c r="BE102" i="5"/>
  <c r="E52" i="4"/>
  <c r="BE144" i="4"/>
  <c r="BE167" i="4"/>
  <c r="BK247" i="3"/>
  <c r="J247" i="3"/>
  <c r="J77" i="3"/>
  <c r="BE149" i="4"/>
  <c r="J60" i="4"/>
  <c r="F95" i="4"/>
  <c r="BE101" i="4"/>
  <c r="BE106" i="4"/>
  <c r="BE111" i="4"/>
  <c r="BE122" i="4"/>
  <c r="BE157" i="4"/>
  <c r="BK105" i="3"/>
  <c r="BK104" i="3" s="1"/>
  <c r="J104" i="3" s="1"/>
  <c r="J67" i="3" s="1"/>
  <c r="BE117" i="4"/>
  <c r="BE124" i="4"/>
  <c r="BE139" i="4"/>
  <c r="BE129" i="4"/>
  <c r="BE134" i="4"/>
  <c r="BE155" i="4"/>
  <c r="BE161" i="4"/>
  <c r="BE166" i="4"/>
  <c r="E52" i="3"/>
  <c r="J60" i="3"/>
  <c r="BE113" i="3"/>
  <c r="BE170" i="3"/>
  <c r="BE184" i="3"/>
  <c r="BE193" i="3"/>
  <c r="BE228" i="3"/>
  <c r="BE239" i="3"/>
  <c r="BE249" i="3"/>
  <c r="BE255" i="3"/>
  <c r="BE258" i="3"/>
  <c r="BE290" i="3"/>
  <c r="BE134" i="3"/>
  <c r="BE143" i="3"/>
  <c r="BE153" i="3"/>
  <c r="BE164" i="3"/>
  <c r="BE175" i="3"/>
  <c r="BE181" i="3"/>
  <c r="BE187" i="3"/>
  <c r="BE190" i="3"/>
  <c r="BE206" i="3"/>
  <c r="BE226" i="3"/>
  <c r="BE266" i="3"/>
  <c r="F63" i="3"/>
  <c r="BE123" i="3"/>
  <c r="BE128" i="3"/>
  <c r="BE200" i="3"/>
  <c r="BE233" i="3"/>
  <c r="BE241" i="3"/>
  <c r="BE252" i="3"/>
  <c r="BE140" i="3"/>
  <c r="BE148" i="3"/>
  <c r="BE218" i="3"/>
  <c r="BE224" i="3"/>
  <c r="BE293" i="3"/>
  <c r="BE295" i="3"/>
  <c r="BE107" i="3"/>
  <c r="BE109" i="3"/>
  <c r="BE111" i="3"/>
  <c r="BE118" i="3"/>
  <c r="BE158" i="3"/>
  <c r="BE196" i="3"/>
  <c r="BE214" i="3"/>
  <c r="BE245" i="3"/>
  <c r="BE262" i="3"/>
  <c r="BE269" i="3"/>
  <c r="BE273" i="3"/>
  <c r="BE277" i="3"/>
  <c r="BE280" i="3"/>
  <c r="BE285" i="3"/>
  <c r="BE287" i="3"/>
  <c r="E52" i="2"/>
  <c r="J60" i="2"/>
  <c r="BE131" i="2"/>
  <c r="BE136" i="2"/>
  <c r="BE163" i="2"/>
  <c r="BE133" i="2"/>
  <c r="BE141" i="2"/>
  <c r="BE165" i="2"/>
  <c r="BE176" i="2"/>
  <c r="BE180" i="2"/>
  <c r="BE112" i="2"/>
  <c r="BE118" i="2"/>
  <c r="BE152" i="2"/>
  <c r="BE167" i="2"/>
  <c r="BE171" i="2"/>
  <c r="BE107" i="2"/>
  <c r="BE123" i="2"/>
  <c r="BE147" i="2"/>
  <c r="BE157" i="2"/>
  <c r="BE173" i="2"/>
  <c r="F63" i="2"/>
  <c r="BE101" i="2"/>
  <c r="F38" i="3"/>
  <c r="BA58" i="1" s="1"/>
  <c r="F39" i="5"/>
  <c r="BB61" i="1" s="1"/>
  <c r="F40" i="2"/>
  <c r="BC57" i="1" s="1"/>
  <c r="J38" i="4"/>
  <c r="AW60" i="1" s="1"/>
  <c r="F37" i="6"/>
  <c r="BD62" i="1" s="1"/>
  <c r="F41" i="5"/>
  <c r="BD61" i="1" s="1"/>
  <c r="F41" i="2"/>
  <c r="BD57" i="1" s="1"/>
  <c r="J38" i="5"/>
  <c r="AW61" i="1" s="1"/>
  <c r="F39" i="4"/>
  <c r="BB60" i="1" s="1"/>
  <c r="F41" i="4"/>
  <c r="BD60" i="1" s="1"/>
  <c r="F34" i="6"/>
  <c r="BA62" i="1" s="1"/>
  <c r="F40" i="3"/>
  <c r="BC58" i="1" s="1"/>
  <c r="F38" i="4"/>
  <c r="BA60" i="1" s="1"/>
  <c r="F39" i="2"/>
  <c r="BB57" i="1" s="1"/>
  <c r="F38" i="2"/>
  <c r="BA57" i="1" s="1"/>
  <c r="F40" i="5"/>
  <c r="BC61" i="1" s="1"/>
  <c r="J38" i="3"/>
  <c r="AW58" i="1" s="1"/>
  <c r="F36" i="6"/>
  <c r="BC62" i="1" s="1"/>
  <c r="J38" i="2"/>
  <c r="AW57" i="1" s="1"/>
  <c r="F41" i="3"/>
  <c r="BD58" i="1" s="1"/>
  <c r="F40" i="4"/>
  <c r="BC60" i="1" s="1"/>
  <c r="AS55" i="1"/>
  <c r="AS54" i="1" s="1"/>
  <c r="F38" i="5"/>
  <c r="BA61" i="1" s="1"/>
  <c r="F39" i="3"/>
  <c r="BB58" i="1" s="1"/>
  <c r="BK91" i="6" l="1"/>
  <c r="J91" i="6" s="1"/>
  <c r="J62" i="6" s="1"/>
  <c r="R86" i="6"/>
  <c r="T86" i="6"/>
  <c r="P86" i="6"/>
  <c r="AU62" i="1"/>
  <c r="R247" i="3"/>
  <c r="R104" i="3" s="1"/>
  <c r="R99" i="4"/>
  <c r="R98" i="4"/>
  <c r="P247" i="3"/>
  <c r="T99" i="4"/>
  <c r="T98" i="4" s="1"/>
  <c r="P105" i="3"/>
  <c r="P104" i="3"/>
  <c r="AU58" i="1" s="1"/>
  <c r="AU56" i="1" s="1"/>
  <c r="P99" i="4"/>
  <c r="P98" i="4"/>
  <c r="AU60" i="1"/>
  <c r="T99" i="2"/>
  <c r="T98" i="2" s="1"/>
  <c r="P97" i="5"/>
  <c r="P96" i="5"/>
  <c r="AU61" i="1" s="1"/>
  <c r="R99" i="2"/>
  <c r="R98" i="2"/>
  <c r="BK178" i="2"/>
  <c r="J178" i="2" s="1"/>
  <c r="J73" i="2" s="1"/>
  <c r="BK99" i="4"/>
  <c r="J99" i="4"/>
  <c r="J68" i="4" s="1"/>
  <c r="BK159" i="4"/>
  <c r="J159" i="4"/>
  <c r="J73" i="4"/>
  <c r="BK97" i="5"/>
  <c r="J97" i="5" s="1"/>
  <c r="J68" i="5" s="1"/>
  <c r="BK99" i="2"/>
  <c r="J99" i="2" s="1"/>
  <c r="J68" i="2" s="1"/>
  <c r="BK87" i="6"/>
  <c r="J87" i="6"/>
  <c r="J60" i="6" s="1"/>
  <c r="J92" i="6"/>
  <c r="J63" i="6"/>
  <c r="J105" i="3"/>
  <c r="J68" i="3" s="1"/>
  <c r="BD59" i="1"/>
  <c r="J33" i="6"/>
  <c r="AV62" i="1"/>
  <c r="AT62" i="1"/>
  <c r="J37" i="3"/>
  <c r="AV58" i="1" s="1"/>
  <c r="AT58" i="1" s="1"/>
  <c r="J37" i="2"/>
  <c r="AV57" i="1" s="1"/>
  <c r="AT57" i="1" s="1"/>
  <c r="BA56" i="1"/>
  <c r="AW56" i="1"/>
  <c r="BA59" i="1"/>
  <c r="AW59" i="1"/>
  <c r="J37" i="4"/>
  <c r="AV60" i="1"/>
  <c r="AT60" i="1" s="1"/>
  <c r="BB59" i="1"/>
  <c r="AX59" i="1"/>
  <c r="F37" i="2"/>
  <c r="AZ57" i="1" s="1"/>
  <c r="J34" i="3"/>
  <c r="AG58" i="1"/>
  <c r="F37" i="5"/>
  <c r="AZ61" i="1" s="1"/>
  <c r="J37" i="5"/>
  <c r="AV61" i="1"/>
  <c r="AT61" i="1"/>
  <c r="F33" i="6"/>
  <c r="AZ62" i="1"/>
  <c r="BB56" i="1"/>
  <c r="AX56" i="1" s="1"/>
  <c r="F37" i="4"/>
  <c r="AZ60" i="1" s="1"/>
  <c r="BC59" i="1"/>
  <c r="AY59" i="1" s="1"/>
  <c r="BC56" i="1"/>
  <c r="AY56" i="1"/>
  <c r="BD56" i="1"/>
  <c r="F37" i="3"/>
  <c r="AZ58" i="1"/>
  <c r="BK96" i="5" l="1"/>
  <c r="J96" i="5" s="1"/>
  <c r="J34" i="5" s="1"/>
  <c r="AG61" i="1" s="1"/>
  <c r="BK98" i="4"/>
  <c r="J98" i="4"/>
  <c r="J67" i="4" s="1"/>
  <c r="BK98" i="2"/>
  <c r="J98" i="2"/>
  <c r="J34" i="2" s="1"/>
  <c r="AG57" i="1" s="1"/>
  <c r="BK86" i="6"/>
  <c r="J86" i="6" s="1"/>
  <c r="J59" i="6" s="1"/>
  <c r="AN58" i="1"/>
  <c r="J43" i="3"/>
  <c r="AU59" i="1"/>
  <c r="BC55" i="1"/>
  <c r="AY55" i="1" s="1"/>
  <c r="AZ56" i="1"/>
  <c r="AV56" i="1" s="1"/>
  <c r="AT56" i="1" s="1"/>
  <c r="BA55" i="1"/>
  <c r="BB55" i="1"/>
  <c r="AX55" i="1" s="1"/>
  <c r="BD55" i="1"/>
  <c r="AZ59" i="1"/>
  <c r="AV59" i="1"/>
  <c r="AT59" i="1" s="1"/>
  <c r="J43" i="5" l="1"/>
  <c r="J43" i="2"/>
  <c r="J67" i="2"/>
  <c r="J67" i="5"/>
  <c r="AN61" i="1"/>
  <c r="AN57" i="1"/>
  <c r="AU55" i="1"/>
  <c r="AU54" i="1" s="1"/>
  <c r="BB54" i="1"/>
  <c r="AX54" i="1"/>
  <c r="AG56" i="1"/>
  <c r="BA54" i="1"/>
  <c r="AW54" i="1" s="1"/>
  <c r="AK30" i="1" s="1"/>
  <c r="BD54" i="1"/>
  <c r="W33" i="1" s="1"/>
  <c r="AZ55" i="1"/>
  <c r="AV55" i="1"/>
  <c r="J34" i="4"/>
  <c r="AG60" i="1" s="1"/>
  <c r="AG59" i="1" s="1"/>
  <c r="BC54" i="1"/>
  <c r="W32" i="1"/>
  <c r="J30" i="6"/>
  <c r="AG62" i="1" s="1"/>
  <c r="AW55" i="1"/>
  <c r="AN56" i="1" l="1"/>
  <c r="J39" i="6"/>
  <c r="J43" i="4"/>
  <c r="AN62" i="1"/>
  <c r="AN60" i="1"/>
  <c r="AN59" i="1"/>
  <c r="W31" i="1"/>
  <c r="AG55" i="1"/>
  <c r="AG54" i="1" s="1"/>
  <c r="AK26" i="1" s="1"/>
  <c r="W30" i="1"/>
  <c r="AZ54" i="1"/>
  <c r="W29" i="1" s="1"/>
  <c r="AY54" i="1"/>
  <c r="AT55" i="1"/>
  <c r="AN55" i="1" l="1"/>
  <c r="AV54" i="1"/>
  <c r="AK29" i="1"/>
  <c r="AK35" i="1"/>
  <c r="AT54" i="1" l="1"/>
  <c r="AN54" i="1"/>
</calcChain>
</file>

<file path=xl/sharedStrings.xml><?xml version="1.0" encoding="utf-8"?>
<sst xmlns="http://schemas.openxmlformats.org/spreadsheetml/2006/main" count="5329" uniqueCount="1025">
  <si>
    <t>Export Komplet</t>
  </si>
  <si>
    <t>VZ</t>
  </si>
  <si>
    <t>2.0</t>
  </si>
  <si>
    <t>ZAMOK</t>
  </si>
  <si>
    <t>False</t>
  </si>
  <si>
    <t>{c6a7e417-a579-4b9c-8689-e8fdcd86fe10}</t>
  </si>
  <si>
    <t>0,01</t>
  </si>
  <si>
    <t>21</t>
  </si>
  <si>
    <t>12</t>
  </si>
  <si>
    <t>REKAPITULACE STAVBY</t>
  </si>
  <si>
    <t>v ---  níže se nacházejí doplnkové a pomocné údaje k sestavám  --- v</t>
  </si>
  <si>
    <t>Návod na vyplnění</t>
  </si>
  <si>
    <t>0,001</t>
  </si>
  <si>
    <t>Kód:</t>
  </si>
  <si>
    <t>S-23-016b</t>
  </si>
  <si>
    <t>Měnit lze pouze buňky se žlutým podbarvením!_x000D_
_x000D_
1) v Rekapitulaci stavby vyplňte údaje o Uchazeči (přenesou se do ostatních sestav i v jiných listech)_x000D_
_x000D_
2) na vybraných listech vyplňte v sestavě Soupis prací ceny u položek</t>
  </si>
  <si>
    <t>Stavba:</t>
  </si>
  <si>
    <t>AREÁL KLÍŠE, ÚSTÍ NAD LABEM – WELLNESS A FITNESS - POUZE VENKOVNÍ ODPOČÍVÁRNA</t>
  </si>
  <si>
    <t>KSO:</t>
  </si>
  <si>
    <t/>
  </si>
  <si>
    <t>CC-CZ:</t>
  </si>
  <si>
    <t>Místo:</t>
  </si>
  <si>
    <t>ÚSTÍ NAD LABEM</t>
  </si>
  <si>
    <t>Datum:</t>
  </si>
  <si>
    <t>10. 7. 2024</t>
  </si>
  <si>
    <t>Zadavatel:</t>
  </si>
  <si>
    <t>IČ:</t>
  </si>
  <si>
    <t>71238301</t>
  </si>
  <si>
    <t>Městské služby Ústí nad Labem p.o.</t>
  </si>
  <si>
    <t>DIČ:</t>
  </si>
  <si>
    <t>CZ71238301</t>
  </si>
  <si>
    <t>Uchazeč:</t>
  </si>
  <si>
    <t>Vyplň údaj</t>
  </si>
  <si>
    <t>Projektant:</t>
  </si>
  <si>
    <t>27305350</t>
  </si>
  <si>
    <t>Specta s.r.o.</t>
  </si>
  <si>
    <t>CZ27305350</t>
  </si>
  <si>
    <t>True</t>
  </si>
  <si>
    <t>Zpracovatel:</t>
  </si>
  <si>
    <t>Poznámka:</t>
  </si>
  <si>
    <t>Soupis prací je sestaven za využití položek Cenové soustavy ÚRS - CÚ 2023/II. Cenové a technické podmínky položek Cenové soustavy ÚRS, které nejsou uvedeny v soupisu prací (tzv. úvodní části katalogů) jsou neomezeně dálkově k dispozici na www.cs-urs.cz. Položky soupisu prací, které nemají ve sloupci "Cenová soustava" uveden žádný údaj, nepochází z Cenové soustavy ÚRS. Jejich cena je stanovena zpracovatelem rozpočtu na základě zkušeností s cenou prací obdobného charakteru a vychází z charakteru obdobných prací, které jsou v ceníku  ÚRS uvedeny.  Pokud je v zadávací dokumentaci, PD nebo v soupisu prací použit nějaký přímý či nepřímý odkaz na dodavatele nebo výrobky, nebo na patenty na vynálezy, užitné vzory, průmyslové vzory, ochranné známky nebo označení původu, zadavatel tímto výslovně umožňuje pro plnění této veřejné zakázky použít i jiné rovnocenné řešení.</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</si>
  <si>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</si>
  <si>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</si>
  <si>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</si>
  <si>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</si>
  <si>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</si>
  <si>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</si>
  <si>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</si>
  <si>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</si>
  <si>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</si>
  <si>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</si>
  <si>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</si>
  <si>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</si>
  <si>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</si>
  <si>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</si>
  <si>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</si>
  <si>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</si>
  <si>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Popis</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</si>
  <si>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</si>
  <si>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</si>
  <si>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</si>
  <si>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</si>
  <si>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</si>
  <si>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</si>
  <si>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</si>
  <si>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</si>
  <si>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</si>
  <si>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</si>
  <si>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</si>
  <si>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</si>
  <si>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</si>
  <si>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</si>
  <si>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</si>
  <si>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</si>
  <si>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</si>
  <si>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</si>
  <si>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</si>
  <si>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</si>
  <si>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</si>
  <si>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D.1-02</t>
  </si>
  <si>
    <t>SO 02 – SAUNY</t>
  </si>
  <si>
    <t>STA</t>
  </si>
  <si>
    <t>1</t>
  </si>
  <si>
    <t>{288a135e-c9c0-4083-a579-fc7a5891d620}</t>
  </si>
  <si>
    <t>2</t>
  </si>
  <si>
    <t>D.1.1</t>
  </si>
  <si>
    <t>Architektonicko stavební řešení</t>
  </si>
  <si>
    <t>Soupis</t>
  </si>
  <si>
    <t>{975d4ce5-ee0f-46db-b663-72afad21362b}</t>
  </si>
  <si>
    <t>/</t>
  </si>
  <si>
    <t>D.1.1a</t>
  </si>
  <si>
    <t>Architektonicko stavební řešení - Bourací práce</t>
  </si>
  <si>
    <t>3</t>
  </si>
  <si>
    <t>{3ba3e5e7-833f-4197-b389-b5ce2a59051d}</t>
  </si>
  <si>
    <t>D.1.1b</t>
  </si>
  <si>
    <t>Architektonicko stavební řešení - Stavební úpravy</t>
  </si>
  <si>
    <t>{c9abe763-f911-4802-b1c8-824d6a844cdb}</t>
  </si>
  <si>
    <t>D.1-02.4</t>
  </si>
  <si>
    <t>Technika prostředí staveb</t>
  </si>
  <si>
    <t>{628314dc-c963-498d-a1ea-e850a079395d}</t>
  </si>
  <si>
    <t>D.1-02.4.3</t>
  </si>
  <si>
    <t>Zařízení zdravotně-technických instalací</t>
  </si>
  <si>
    <t>{58991566-516a-4aaf-af9c-561e78b752b1}</t>
  </si>
  <si>
    <t>D.1-02.4.4</t>
  </si>
  <si>
    <t>Zařízení silnoproudé elektrotechniky vč. bleskosvodů</t>
  </si>
  <si>
    <t>{2d0848c1-d258-4324-bf39-a75e52487121}</t>
  </si>
  <si>
    <t>99</t>
  </si>
  <si>
    <t>Vedlejší a ostatní náklady</t>
  </si>
  <si>
    <t>{2d83b705-3449-4497-a42b-d8f13f3cf50a}</t>
  </si>
  <si>
    <t>KRYCÍ LIST SOUPISU PRACÍ</t>
  </si>
  <si>
    <t>Objekt:</t>
  </si>
  <si>
    <t>D.1-02 - SO 02 – SAUNY</t>
  </si>
  <si>
    <t>Soupis:</t>
  </si>
  <si>
    <t>D.1.1 - Architektonicko stavební řešení</t>
  </si>
  <si>
    <t>Úroveň 3:</t>
  </si>
  <si>
    <t>D.1.1a - Architektonicko stavební řešení - Bourací práce</t>
  </si>
  <si>
    <t>REKAPITULACE ČLENĚNÍ SOUPISU PRACÍ</t>
  </si>
  <si>
    <t>Kód dílu - Popis</t>
  </si>
  <si>
    <t>Cena celkem [CZK]</t>
  </si>
  <si>
    <t>-1</t>
  </si>
  <si>
    <t>HSV - Práce a dodávky HSV</t>
  </si>
  <si>
    <t xml:space="preserve">    1 - Zemní práce</t>
  </si>
  <si>
    <t xml:space="preserve">    9 - Ostatní konstrukce a práce, bourání</t>
  </si>
  <si>
    <t xml:space="preserve">    997 - Přesun sutě</t>
  </si>
  <si>
    <t xml:space="preserve">    998 - Přesun hmot</t>
  </si>
  <si>
    <t>PSV - Práce a dodávky PSV</t>
  </si>
  <si>
    <t xml:space="preserve">    767 - Konstrukce zámečnické</t>
  </si>
  <si>
    <t>SOUPIS PRACÍ</t>
  </si>
  <si>
    <t>PČ</t>
  </si>
  <si>
    <t>MJ</t>
  </si>
  <si>
    <t>Množství</t>
  </si>
  <si>
    <t>J.cena [CZK]</t>
  </si>
  <si>
    <t>Cenová soustava</t>
  </si>
  <si>
    <t>J. Nh [h]</t>
  </si>
  <si>
    <t>Nh celkem [h]</t>
  </si>
  <si>
    <t>J. hmotnost [t]</t>
  </si>
  <si>
    <t>Hmotnost celkem [t]</t>
  </si>
  <si>
    <t>J. suť [t]</t>
  </si>
  <si>
    <t>Suť Celkem [t]</t>
  </si>
  <si>
    <t>Náklady soupisu celkem</t>
  </si>
  <si>
    <t>HSV</t>
  </si>
  <si>
    <t>Práce a dodávky HSV</t>
  </si>
  <si>
    <t>ROZPOCET</t>
  </si>
  <si>
    <t>Zemní práce</t>
  </si>
  <si>
    <t>K</t>
  </si>
  <si>
    <t>113107322</t>
  </si>
  <si>
    <t>Odstranění podkladů nebo krytů strojně plochy jednotlivě do 50 m2 s přemístěním hmot na skládku na vzdálenost do 3 m nebo s naložením na dopravní prostředek z kameniva hrubého drceného, o tl. vrstvy přes 100 do 200 mm</t>
  </si>
  <si>
    <t>m2</t>
  </si>
  <si>
    <t>CS ÚRS 2024 02</t>
  </si>
  <si>
    <t>4</t>
  </si>
  <si>
    <t>-971386272</t>
  </si>
  <si>
    <t>Online PSC</t>
  </si>
  <si>
    <t>https://podminky.urs.cz/item/CS_URS_2024_02/113107322</t>
  </si>
  <si>
    <t>VV</t>
  </si>
  <si>
    <t>"bourací práce"</t>
  </si>
  <si>
    <t>"pod komunikací"</t>
  </si>
  <si>
    <t>15,0*0,8</t>
  </si>
  <si>
    <t>Součet</t>
  </si>
  <si>
    <t>113107343</t>
  </si>
  <si>
    <t>Odstranění podkladů nebo krytů strojně plochy jednotlivě do 50 m2 s přemístěním hmot na skládku na vzdálenost do 3 m nebo s naložením na dopravní prostředek živičných, o tl. vrstvy přes 100 do 150 mm</t>
  </si>
  <si>
    <t>-1652344494</t>
  </si>
  <si>
    <t>https://podminky.urs.cz/item/CS_URS_2024_02/113107343</t>
  </si>
  <si>
    <t>15,0*0,65</t>
  </si>
  <si>
    <t>113202111</t>
  </si>
  <si>
    <t>Vytrhání obrub s vybouráním lože, s přemístěním hmot na skládku na vzdálenost do 3 m nebo s naložením na dopravní prostředek z krajníků nebo obrubníků stojatých</t>
  </si>
  <si>
    <t>m</t>
  </si>
  <si>
    <t>968304409</t>
  </si>
  <si>
    <t>https://podminky.urs.cz/item/CS_URS_2024_02/113202111</t>
  </si>
  <si>
    <t>"vozovky"  15,0</t>
  </si>
  <si>
    <t>"ang. dvorku"  11,6</t>
  </si>
  <si>
    <t>121151103</t>
  </si>
  <si>
    <t>Sejmutí ornice strojně při souvislé ploše do 100 m2, tl. vrstvy do 200 mm</t>
  </si>
  <si>
    <t>891598353</t>
  </si>
  <si>
    <t>https://podminky.urs.cz/item/CS_URS_2024_02/121151103</t>
  </si>
  <si>
    <t>15,0*3,0</t>
  </si>
  <si>
    <t>5</t>
  </si>
  <si>
    <t>131253102</t>
  </si>
  <si>
    <t>Hloubení nezapažených jam a zářezů strojně s urovnáním dna do předepsaného profilu a spádu v omezeném prostoru v hornině třídy těžitelnosti I skupiny 3 přes 20 do 50 m3</t>
  </si>
  <si>
    <t>m3</t>
  </si>
  <si>
    <t>783392329</t>
  </si>
  <si>
    <t>https://podminky.urs.cz/item/CS_URS_2024_02/131253102</t>
  </si>
  <si>
    <t>"sváhovaný výkop"</t>
  </si>
  <si>
    <t>(15,0*3,3*3,4)+(3,8*0,8*3,4)*2</t>
  </si>
  <si>
    <t>"spodní jáma"</t>
  </si>
  <si>
    <t>12,4*2,46*0,7</t>
  </si>
  <si>
    <t>6</t>
  </si>
  <si>
    <t>171201221</t>
  </si>
  <si>
    <t>Poplatek za uložení stavebního odpadu na skládce (skládkovné) zeminy a kamení zatříděného do Katalogu odpadů pod kódem 17 05 04</t>
  </si>
  <si>
    <t>t</t>
  </si>
  <si>
    <t>1144644200</t>
  </si>
  <si>
    <t>https://podminky.urs.cz/item/CS_URS_2024_02/171201221</t>
  </si>
  <si>
    <t>7</t>
  </si>
  <si>
    <t>171251201</t>
  </si>
  <si>
    <t>Uložení sypaniny na skládky nebo meziskládky bez hutnění s upravením uložené sypaniny do předepsaného tvaru</t>
  </si>
  <si>
    <t>1506191572</t>
  </si>
  <si>
    <t>https://podminky.urs.cz/item/CS_URS_2024_02/171251201</t>
  </si>
  <si>
    <t>9</t>
  </si>
  <si>
    <t>Ostatní konstrukce a práce, bourání</t>
  </si>
  <si>
    <t>8</t>
  </si>
  <si>
    <t>919735113</t>
  </si>
  <si>
    <t>Řezání stávajícího živičného krytu nebo podkladu hloubky přes 100 do 150 mm</t>
  </si>
  <si>
    <t>1299069825</t>
  </si>
  <si>
    <t>https://podminky.urs.cz/item/CS_URS_2024_02/919735113</t>
  </si>
  <si>
    <t>15,0+0,8+0,8</t>
  </si>
  <si>
    <t>962031133</t>
  </si>
  <si>
    <t>Bourání příček nebo přizdívek z cihel pálených plných nebo dutých, tl. přes 100 do 150 mm</t>
  </si>
  <si>
    <t>-1800756455</t>
  </si>
  <si>
    <t>https://podminky.urs.cz/item/CS_URS_2024_02/962031133</t>
  </si>
  <si>
    <t>"Bourací práce"</t>
  </si>
  <si>
    <t>"vniřní přizdízka m.č. S6 a F05"        (4,5*2,05)*2</t>
  </si>
  <si>
    <t>"izolační přizdívka ŽB stěny m.č. S6 a F05"        12,4*3,4</t>
  </si>
  <si>
    <t>10</t>
  </si>
  <si>
    <t>962052211</t>
  </si>
  <si>
    <t>Bourání zdiva železobetonového nadzákladového, objemu přes 1 m3</t>
  </si>
  <si>
    <t>-1511139368</t>
  </si>
  <si>
    <t>https://podminky.urs.cz/item/CS_URS_2024_02/962052211</t>
  </si>
  <si>
    <t>"ŽB opěrná zeď"       (11,6*3,35*0,25)+(0,75*3,35*0,4)</t>
  </si>
  <si>
    <t>11</t>
  </si>
  <si>
    <t>965042141</t>
  </si>
  <si>
    <t>Bourání mazanin betonových nebo z litého asfaltu tl. do 100 mm, plochy přes 4 m2</t>
  </si>
  <si>
    <t>1361046471</t>
  </si>
  <si>
    <t>https://podminky.urs.cz/item/CS_URS_2024_02/965042141</t>
  </si>
  <si>
    <t>"okapový chodníček"    11,6*0,5*0,1</t>
  </si>
  <si>
    <t>977212112</t>
  </si>
  <si>
    <t>Řezání konstrukcí diamantovým lanem železobetonových s výztuží průměru přes 16 mm</t>
  </si>
  <si>
    <t>-391579092</t>
  </si>
  <si>
    <t>https://podminky.urs.cz/item/CS_URS_2024_02/977212112</t>
  </si>
  <si>
    <t>"ŽB opěrná zeď"       (11,6*0,25)+(0,75*0,4)</t>
  </si>
  <si>
    <t>997</t>
  </si>
  <si>
    <t>Přesun sutě</t>
  </si>
  <si>
    <t>13</t>
  </si>
  <si>
    <t>997013151</t>
  </si>
  <si>
    <t>Vnitrostaveništní doprava suti a vybouraných hmot vodorovně do 50 m s naložením s omezením mechanizace pro budovy a haly výšky do 6 m</t>
  </si>
  <si>
    <t>750866125</t>
  </si>
  <si>
    <t>https://podminky.urs.cz/item/CS_URS_2024_02/997013151</t>
  </si>
  <si>
    <t>14</t>
  </si>
  <si>
    <t>997013501</t>
  </si>
  <si>
    <t>Odvoz suti a vybouraných hmot na skládku nebo meziskládku se složením, na vzdálenost do 1 km</t>
  </si>
  <si>
    <t>2114688619</t>
  </si>
  <si>
    <t>https://podminky.urs.cz/item/CS_URS_2024_02/997013501</t>
  </si>
  <si>
    <t>15</t>
  </si>
  <si>
    <t>997013509</t>
  </si>
  <si>
    <t>Odvoz suti a vybouraných hmot na skládku nebo meziskládku se složením, na vzdálenost Příplatek k ceně za každý další započatý 1 km přes 1 km</t>
  </si>
  <si>
    <t>2127485865</t>
  </si>
  <si>
    <t>https://podminky.urs.cz/item/CS_URS_2024_02/997013509</t>
  </si>
  <si>
    <t>48,429</t>
  </si>
  <si>
    <t>48,429*5 'Přepočtené koeficientem množství</t>
  </si>
  <si>
    <t>16</t>
  </si>
  <si>
    <t>997013609</t>
  </si>
  <si>
    <t>Poplatek za uložení stavebního odpadu na skládce (skládkovné) ze směsí nebo oddělených frakcí betonu, cihel a keramických výrobků zatříděného do Katalogu odpadů pod kódem 17 01 07</t>
  </si>
  <si>
    <t>1806623879</t>
  </si>
  <si>
    <t>https://podminky.urs.cz/item/CS_URS_2024_02/997013609</t>
  </si>
  <si>
    <t>17</t>
  </si>
  <si>
    <t>997013645</t>
  </si>
  <si>
    <t>Poplatek za uložení stavebního odpadu na skládce (skládkovné) asfaltového bez obsahu dehtu zatříděného do Katalogu odpadů pod kódem 17 03 02</t>
  </si>
  <si>
    <t>-218758752</t>
  </si>
  <si>
    <t>https://podminky.urs.cz/item/CS_URS_2024_02/997013645</t>
  </si>
  <si>
    <t>998</t>
  </si>
  <si>
    <t>Přesun hmot</t>
  </si>
  <si>
    <t>18</t>
  </si>
  <si>
    <t>998011001</t>
  </si>
  <si>
    <t>Přesun hmot pro budovy občanské výstavby, bydlení, výrobu a služby s nosnou svislou konstrukcí zděnou z cihel, tvárnic nebo kamene vodorovná dopravní vzdálenost do 100 m základní pro budovy výšky do 6 m</t>
  </si>
  <si>
    <t>562612406</t>
  </si>
  <si>
    <t>https://podminky.urs.cz/item/CS_URS_2024_02/998011001</t>
  </si>
  <si>
    <t>PSV</t>
  </si>
  <si>
    <t>Práce a dodávky PSV</t>
  </si>
  <si>
    <t>767</t>
  </si>
  <si>
    <t>Konstrukce zámečnické</t>
  </si>
  <si>
    <t>19</t>
  </si>
  <si>
    <t>767661811</t>
  </si>
  <si>
    <t>Demontáž mříží pevných nebo otevíravých</t>
  </si>
  <si>
    <t>-625216583</t>
  </si>
  <si>
    <t>https://podminky.urs.cz/item/CS_URS_2024_02/767661811</t>
  </si>
  <si>
    <t>"mříže z anglického dvorku"      11,6*0,66</t>
  </si>
  <si>
    <t>D.1.1b - Architektonicko stavební řešení - Stavební úpravy</t>
  </si>
  <si>
    <t xml:space="preserve">    2 - Zakládání</t>
  </si>
  <si>
    <t xml:space="preserve">    3 - Svislé a kompletní konstrukce</t>
  </si>
  <si>
    <t xml:space="preserve">    5 - Komunikace pozemní</t>
  </si>
  <si>
    <t xml:space="preserve">    6 - Úpravy povrchů, podlahy a osazování výplní</t>
  </si>
  <si>
    <t xml:space="preserve">    711 - Izolace proti vodě, vlhkosti a plynům</t>
  </si>
  <si>
    <t xml:space="preserve">    782 - Dokončovací práce - obklady z kamene</t>
  </si>
  <si>
    <t>115201601</t>
  </si>
  <si>
    <t>Odsávání a čerpání vody sběrným potrubím při snižování hladiny podzemní vody soustavou čerpacích jehel potrubím jmenovité světlosti DN do 200</t>
  </si>
  <si>
    <t>hod</t>
  </si>
  <si>
    <t>1838943318</t>
  </si>
  <si>
    <t>https://podminky.urs.cz/item/CS_URS_2024_02/115201601</t>
  </si>
  <si>
    <t>162251101</t>
  </si>
  <si>
    <t>Vodorovné přemístění výkopku nebo sypaniny po suchu na obvyklém dopravním prostředku, bez naložení výkopku, avšak se složením bez rozhrnutí z horniny třídy těžitelnosti I skupiny 1 až 3 na vzdálenost do 20 m</t>
  </si>
  <si>
    <t>1234880962</t>
  </si>
  <si>
    <t>https://podminky.urs.cz/item/CS_URS_2024_02/162251101</t>
  </si>
  <si>
    <t>167151101</t>
  </si>
  <si>
    <t>Nakládání, skládání a překládání neulehlého výkopku nebo sypaniny strojně nakládání, množství do 100 m3, z horniny třídy těžitelnosti I, skupiny 1 až 3</t>
  </si>
  <si>
    <t>-1239971143</t>
  </si>
  <si>
    <t>https://podminky.urs.cz/item/CS_URS_2024_02/167151101</t>
  </si>
  <si>
    <t>174151101</t>
  </si>
  <si>
    <t>Zásyp sypaninou z jakékoliv horniny strojně s uložením výkopku ve vrstvách se zhutněním jam, šachet, rýh nebo kolem objektů v těchto vykopávkách</t>
  </si>
  <si>
    <t>1207099729</t>
  </si>
  <si>
    <t>https://podminky.urs.cz/item/CS_URS_2024_02/174151101</t>
  </si>
  <si>
    <t>"stavební úpravy"</t>
  </si>
  <si>
    <t>"okolo m.č. S17"</t>
  </si>
  <si>
    <t>(2,4+2,4+15,0)*1,1*2,7</t>
  </si>
  <si>
    <t>175111101</t>
  </si>
  <si>
    <t>Obsypání potrubí ručně sypaninou z vhodných hornin třídy těžitelnosti I a II, skupiny 1 až 4 nebo materiálem připraveným podél výkopu ve vzdálenosti do 3 m od jeho kraje pro jakoukoliv hloubku výkopu a míru zhutnění bez prohození sypaniny</t>
  </si>
  <si>
    <t>335190132</t>
  </si>
  <si>
    <t>https://podminky.urs.cz/item/CS_URS_2024_02/175111101</t>
  </si>
  <si>
    <t>"pro drenáž u m.č. S17"</t>
  </si>
  <si>
    <t>(2,4+2,4+13,1)*0,5*0,5</t>
  </si>
  <si>
    <t>M</t>
  </si>
  <si>
    <t>58337303</t>
  </si>
  <si>
    <t>štěrkopísek frakce 0/8</t>
  </si>
  <si>
    <t>8043603</t>
  </si>
  <si>
    <t>((2,4+2,4+13,1)*0,5*0,5)*1,8</t>
  </si>
  <si>
    <t>8,055*2 'Přepočtené koeficientem množství</t>
  </si>
  <si>
    <t>181351003</t>
  </si>
  <si>
    <t>Rozprostření a urovnání ornice v rovině nebo ve svahu sklonu do 1:5 strojně při souvislé ploše do 100 m2, tl. vrstvy do 200 mm</t>
  </si>
  <si>
    <t>1685124727</t>
  </si>
  <si>
    <t>https://podminky.urs.cz/item/CS_URS_2024_02/181351003</t>
  </si>
  <si>
    <t>(15,0*0,5)+(2,6*1,2)*2</t>
  </si>
  <si>
    <t>181411131</t>
  </si>
  <si>
    <t>Založení trávníku na půdě předem připravené plochy do 1000 m2 výsevem včetně utažení parkového v rovině nebo na svahu do 1:5</t>
  </si>
  <si>
    <t>-850623083</t>
  </si>
  <si>
    <t>https://podminky.urs.cz/item/CS_URS_2024_02/181411131</t>
  </si>
  <si>
    <t>00572410</t>
  </si>
  <si>
    <t>osivo směs travní parková</t>
  </si>
  <si>
    <t>kg</t>
  </si>
  <si>
    <t>1899359657</t>
  </si>
  <si>
    <t>50*0,02 'Přepočtené koeficientem množství</t>
  </si>
  <si>
    <t>Zakládání</t>
  </si>
  <si>
    <t>274321411</t>
  </si>
  <si>
    <t>Základy z betonu železového (bez výztuže) pasy z betonu bez zvláštních nároků na prostředí tř. C 20/25</t>
  </si>
  <si>
    <t>2124536876</t>
  </si>
  <si>
    <t>https://podminky.urs.cz/item/CS_URS_2024_02/274321411</t>
  </si>
  <si>
    <t>"pas pro opěrnou zeď"      12,7*2,41*0,6</t>
  </si>
  <si>
    <t>274361821</t>
  </si>
  <si>
    <t>Výztuž základů pasů z betonářské oceli 10 505 (R) nebo BSt 500</t>
  </si>
  <si>
    <t>1417762945</t>
  </si>
  <si>
    <t>https://podminky.urs.cz/item/CS_URS_2024_02/274361821</t>
  </si>
  <si>
    <t>"pas pro opěrnou zeď - dle statické části"      ((158,7*0,888)+(241,5*0,617)+(264,6*0,395)+(36,0*0,395))/1000</t>
  </si>
  <si>
    <t>279321348</t>
  </si>
  <si>
    <t>Základové zdi z betonu železového (bez výztuže) bez zvláštních nároků na prostředí tř. C 30/37</t>
  </si>
  <si>
    <t>372493781</t>
  </si>
  <si>
    <t>https://podminky.urs.cz/item/CS_URS_2024_02/279321348</t>
  </si>
  <si>
    <t>"opěrná zeď"      (12,7+2,41+2,41)*0,3*3,4</t>
  </si>
  <si>
    <t>279351121</t>
  </si>
  <si>
    <t>Bednění základových zdí rovné oboustranné za každou stranu zřízení</t>
  </si>
  <si>
    <t>-2134992683</t>
  </si>
  <si>
    <t>https://podminky.urs.cz/item/CS_URS_2024_02/279351121</t>
  </si>
  <si>
    <t>"opěrná zeď vnitřní strana"      (2,11*3,4)*2+(12,1*3,4)</t>
  </si>
  <si>
    <t>"opěrná zeď vnější strana"       (2,41*3,4)*2+(12,7*3,4)</t>
  </si>
  <si>
    <t>279351122</t>
  </si>
  <si>
    <t>Bednění základových zdí rovné oboustranné za každou stranu odstranění</t>
  </si>
  <si>
    <t>-1135587641</t>
  </si>
  <si>
    <t>https://podminky.urs.cz/item/CS_URS_2024_02/279351122</t>
  </si>
  <si>
    <t>279361821</t>
  </si>
  <si>
    <t>Výztuž základových zdí nosných svislých nebo odkloněných od svislice, rovinných nebo oblých, deskových nebo žebrových, včetně výztuže jejich žeber z betonářské oceli 10 505 (R) nebo BSt 500</t>
  </si>
  <si>
    <t>-466681996</t>
  </si>
  <si>
    <t>https://podminky.urs.cz/item/CS_URS_2024_02/279361821</t>
  </si>
  <si>
    <t>1165,909/1000</t>
  </si>
  <si>
    <t>"zed ze ztraceného bednění - dle statické části"        (119,76*0,617)/1000</t>
  </si>
  <si>
    <t>Svislé a kompletní konstrukce</t>
  </si>
  <si>
    <t>346244821</t>
  </si>
  <si>
    <t>Přizdívky izolační a ochranné z cihel pálených na maltu MC-10 včetně vytvoření požlábku v ohybu izolace vodorovné na svislou, se zatřenou cementovou omítkou z malty min. MC 10 tl. 20 mm pod izolaci z cihel plných dl. 290 mm, P 10 až P 20 tl. 140 mm</t>
  </si>
  <si>
    <t>526029049</t>
  </si>
  <si>
    <t>https://podminky.urs.cz/item/CS_URS_2024_02/346244821</t>
  </si>
  <si>
    <t>"m.č. S17"   (0,45*3,4)*2</t>
  </si>
  <si>
    <t>Komunikace pozemní</t>
  </si>
  <si>
    <t>599141111</t>
  </si>
  <si>
    <t>Vyplnění spár mezi silničními dílci jakékoliv tloušťky živičnou zálivkou</t>
  </si>
  <si>
    <t>258289211</t>
  </si>
  <si>
    <t>https://podminky.urs.cz/item/CS_URS_2024_02/599141111</t>
  </si>
  <si>
    <t>25,0*2</t>
  </si>
  <si>
    <t>561121112</t>
  </si>
  <si>
    <t>Zřízení podkladu nebo ochranné vrstvy vozovky z mechanicky zpevněné zeminy MZ bez přidání pojiva nebo vylepšovacího materiálu, s rozprostřením, vlhčením, promísením a zhutněním, tloušťka po zhutnění 200 mm</t>
  </si>
  <si>
    <t>-361159238</t>
  </si>
  <si>
    <t>https://podminky.urs.cz/item/CS_URS_2024_02/561121112</t>
  </si>
  <si>
    <t>564851111</t>
  </si>
  <si>
    <t>Podklad ze štěrkodrti ŠD s rozprostřením a zhutněním plochy přes 100 m2, po zhutnění tl. 150 mm</t>
  </si>
  <si>
    <t>-791253382</t>
  </si>
  <si>
    <t>https://podminky.urs.cz/item/CS_URS_2024_02/564851111</t>
  </si>
  <si>
    <t>20</t>
  </si>
  <si>
    <t>574381111</t>
  </si>
  <si>
    <t>Penetrační makadam PM s rozprostřením kameniva na sucho, s prolitím živicí, s posypem drtí a se zhutněním hrubý (PMH) z kameniva hrubého drceného, po zhutnění tl. 90 mm</t>
  </si>
  <si>
    <t>-62773958</t>
  </si>
  <si>
    <t>https://podminky.urs.cz/item/CS_URS_2024_02/574381111</t>
  </si>
  <si>
    <t>577134211</t>
  </si>
  <si>
    <t>Asfaltový beton vrstva obrusná ACO 11 (ABS) s rozprostřením a se zhutněním z nemodifikovaného asfaltu v pruhu šířky do 3 m tř. II, po zhutnění tl. 40 mm</t>
  </si>
  <si>
    <t>1721840696</t>
  </si>
  <si>
    <t>https://podminky.urs.cz/item/CS_URS_2024_02/577134211</t>
  </si>
  <si>
    <t>22</t>
  </si>
  <si>
    <t>577165132</t>
  </si>
  <si>
    <t>Asfaltový beton vrstva ložní ACL 16 (ABH) s rozprostřením a zhutněním z modifikovaného asfaltu v pruhu šířky přes 1,5 do 3 m, po zhutnění tl. 70 mm</t>
  </si>
  <si>
    <t>-1597558208</t>
  </si>
  <si>
    <t>https://podminky.urs.cz/item/CS_URS_2024_02/577165132</t>
  </si>
  <si>
    <t>Úpravy povrchů, podlahy a osazování výplní</t>
  </si>
  <si>
    <t>23</t>
  </si>
  <si>
    <t>631311112</t>
  </si>
  <si>
    <t>Mazanina z betonu prostého bez zvýšených nároků na prostředí tl. přes 50 do 80 mm tř. C 8/10</t>
  </si>
  <si>
    <t>-1391912998</t>
  </si>
  <si>
    <t>https://podminky.urs.cz/item/CS_URS_2024_02/631311112</t>
  </si>
  <si>
    <t>"podkladní beton pro ochlazovací bazének"      4,2*2,5*0,05</t>
  </si>
  <si>
    <t>"doplnění podlahy okolo bazénku"     (5,4*0,7*0,05)*2+(2,3*0,7*0,05)*2</t>
  </si>
  <si>
    <t>24</t>
  </si>
  <si>
    <t>631311115</t>
  </si>
  <si>
    <t>Mazanina z betonu prostého bez zvýšených nároků na prostředí tl. přes 50 do 80 mm tř. C 20/25</t>
  </si>
  <si>
    <t>-1006997312</t>
  </si>
  <si>
    <t>https://podminky.urs.cz/item/CS_URS_2024_02/631311115</t>
  </si>
  <si>
    <t>"m.č. S17"     36,06*0,055</t>
  </si>
  <si>
    <t>Mezisoučet</t>
  </si>
  <si>
    <t>"okapový chodníček"      17,2*0,35*0,65</t>
  </si>
  <si>
    <t>25</t>
  </si>
  <si>
    <t>631362021</t>
  </si>
  <si>
    <t>Výztuž mazanin ze svařovaných sítí z drátů typu KARI</t>
  </si>
  <si>
    <t>-49903771</t>
  </si>
  <si>
    <t>https://podminky.urs.cz/item/CS_URS_2024_02/631362021</t>
  </si>
  <si>
    <t>"m.č. S17"     (11,6*3,16*4,335)/1000*1,2</t>
  </si>
  <si>
    <t>26</t>
  </si>
  <si>
    <t>634911114</t>
  </si>
  <si>
    <t>Řezání dilatačních nebo smršťovacích spár v čerstvé betonové mazanině nebo potěru šířky do 5 mm, hloubky přes 50 do 80 mm</t>
  </si>
  <si>
    <t>-132306507</t>
  </si>
  <si>
    <t>https://podminky.urs.cz/item/CS_URS_2024_02/634911114</t>
  </si>
  <si>
    <t>"m.č. F17"       3,16</t>
  </si>
  <si>
    <t>27</t>
  </si>
  <si>
    <t>916131213</t>
  </si>
  <si>
    <t>Osazení silničního obrubníku betonového se zřízením lože, s vyplněním a zatřením spár cementovou maltou stojatého s boční opěrou z betonu prostého, do lože z betonu prostého</t>
  </si>
  <si>
    <t>2046311075</t>
  </si>
  <si>
    <t>https://podminky.urs.cz/item/CS_URS_2024_02/916131213</t>
  </si>
  <si>
    <t>28</t>
  </si>
  <si>
    <t>59217026</t>
  </si>
  <si>
    <t>obrubník silniční betonový 500x150x250mm</t>
  </si>
  <si>
    <t>468915346</t>
  </si>
  <si>
    <t>14,9019607843137*1,02 'Přepočtené koeficientem množství</t>
  </si>
  <si>
    <t>29</t>
  </si>
  <si>
    <t>953961214</t>
  </si>
  <si>
    <t>Kotva chemická s vyvrtáním otvoru do betonu, železobetonu nebo tvrdého kamene chemická patrona, velikost M 16, hloubka 125 mm</t>
  </si>
  <si>
    <t>kus</t>
  </si>
  <si>
    <t>662293702</t>
  </si>
  <si>
    <t>https://podminky.urs.cz/item/CS_URS_2024_02/953961214</t>
  </si>
  <si>
    <t>"m.č. S17"     2*25</t>
  </si>
  <si>
    <t>30</t>
  </si>
  <si>
    <t>953965133</t>
  </si>
  <si>
    <t>Kotva chemická s vyvrtáním otvoru kotevní šrouby pro chemické kotvy, velikost M 16, délka 300 mm</t>
  </si>
  <si>
    <t>515048282</t>
  </si>
  <si>
    <t>https://podminky.urs.cz/item/CS_URS_2024_02/953965133</t>
  </si>
  <si>
    <t>31</t>
  </si>
  <si>
    <t>-401078924</t>
  </si>
  <si>
    <t>32</t>
  </si>
  <si>
    <t>584839995</t>
  </si>
  <si>
    <t>0*10 'Přepočtené koeficientem množství</t>
  </si>
  <si>
    <t>33</t>
  </si>
  <si>
    <t>-1767049041</t>
  </si>
  <si>
    <t>711</t>
  </si>
  <si>
    <t>Izolace proti vodě, vlhkosti a plynům</t>
  </si>
  <si>
    <t>34</t>
  </si>
  <si>
    <t>711111002</t>
  </si>
  <si>
    <t>Provedení izolace proti zemní vlhkosti natěradly a tmely za studena na ploše vodorovné V nátěrem lakem asfaltovým</t>
  </si>
  <si>
    <t>796615810</t>
  </si>
  <si>
    <t>https://podminky.urs.cz/item/CS_URS_2024_02/711111002</t>
  </si>
  <si>
    <t>"m.č. S17 roh venkovní přizdívky"   (0,45*3,4)*2</t>
  </si>
  <si>
    <t>35</t>
  </si>
  <si>
    <t>11163152</t>
  </si>
  <si>
    <t>lak hydroizolační asfaltový</t>
  </si>
  <si>
    <t>-487588455</t>
  </si>
  <si>
    <t>3,06*0,00039 'Přepočtené koeficientem množství</t>
  </si>
  <si>
    <t>36</t>
  </si>
  <si>
    <t>62853004</t>
  </si>
  <si>
    <t>pás asfaltový natavitelný modifikovaný SBS s vložkou ze skleněné tkaniny a spalitelnou PE fólií nebo jemnozrnným minerálním posypem na horním povrchu tl 4,0mm</t>
  </si>
  <si>
    <t>1285471747</t>
  </si>
  <si>
    <t>3,06*1,1655 'Přepočtené koeficientem množství</t>
  </si>
  <si>
    <t>37</t>
  </si>
  <si>
    <t>711142559</t>
  </si>
  <si>
    <t>Provedení izolace proti zemní vlhkosti pásy přitavením NAIP na ploše svislé S</t>
  </si>
  <si>
    <t>208058981</t>
  </si>
  <si>
    <t>https://podminky.urs.cz/item/CS_URS_2024_02/711142559</t>
  </si>
  <si>
    <t>38</t>
  </si>
  <si>
    <t>711191101</t>
  </si>
  <si>
    <t>Provedení izolace proti zemní vlhkosti hydroizolační stěrkou na ploše vodorovné V jednovrstvá na betonu</t>
  </si>
  <si>
    <t>-1521412199</t>
  </si>
  <si>
    <t>https://podminky.urs.cz/item/CS_URS_2024_02/711191101</t>
  </si>
  <si>
    <t>"m.č. S17"  36,06</t>
  </si>
  <si>
    <t>39</t>
  </si>
  <si>
    <t>24551030</t>
  </si>
  <si>
    <t>stěrka hydroizolační dvousložková cemento-polymerová vlákny vyztužená proti zemní vlhkosti</t>
  </si>
  <si>
    <t>199702077</t>
  </si>
  <si>
    <t>"m.č. S17"  36,06*1,5</t>
  </si>
  <si>
    <t>40</t>
  </si>
  <si>
    <t>711199102</t>
  </si>
  <si>
    <t>Provedení izolace proti zemní vlhkosti hydroizolační stěrkou doplňků vodotěsné těsnící pásky pro vnější a vnitřní roh</t>
  </si>
  <si>
    <t>991670192</t>
  </si>
  <si>
    <t>https://podminky.urs.cz/item/CS_URS_2024_02/711199102</t>
  </si>
  <si>
    <t>"m.č. S17"  4</t>
  </si>
  <si>
    <t>41</t>
  </si>
  <si>
    <t>24771221</t>
  </si>
  <si>
    <t>páska pružná těsnící hydroizolační š do 120mm</t>
  </si>
  <si>
    <t>1047326241</t>
  </si>
  <si>
    <t>"m.č. S17"  (1,0+1,0)*4</t>
  </si>
  <si>
    <t>8*0,315 'Přepočtené koeficientem množství</t>
  </si>
  <si>
    <t>42</t>
  </si>
  <si>
    <t>998711101</t>
  </si>
  <si>
    <t>Přesun hmot pro izolace proti vodě, vlhkosti a plynům stanovený z hmotnosti přesunovaného materiálu vodorovná dopravní vzdálenost do 50 m základní v objektech výšky do 6 m</t>
  </si>
  <si>
    <t>462244571</t>
  </si>
  <si>
    <t>https://podminky.urs.cz/item/CS_URS_2024_02/998711101</t>
  </si>
  <si>
    <t>43</t>
  </si>
  <si>
    <t>767163121</t>
  </si>
  <si>
    <t>Montáž zábradlí přímého v interiéru v rovině (na rovné ploše) kotveného do betonu</t>
  </si>
  <si>
    <t>1099430466</t>
  </si>
  <si>
    <t>https://podminky.urs.cz/item/CS_URS_2024_02/767163121</t>
  </si>
  <si>
    <t>"Stavební úpravy"</t>
  </si>
  <si>
    <t>"dle výkresu D.1.1.b.12"      18,2</t>
  </si>
  <si>
    <t>44</t>
  </si>
  <si>
    <t>767_R17</t>
  </si>
  <si>
    <t>1/Z Pozinkované venkovní zábradlí</t>
  </si>
  <si>
    <t>soubor</t>
  </si>
  <si>
    <t>422713444</t>
  </si>
  <si>
    <t>P</t>
  </si>
  <si>
    <t>Poznámka k položce:_x000D_
Dle výkresu D.1.1.b.12 a tabulky zámečnických výrobku 1/Z</t>
  </si>
  <si>
    <t>45</t>
  </si>
  <si>
    <t>998767101</t>
  </si>
  <si>
    <t>Přesun hmot pro zámečnické konstrukce stanovený z hmotnosti přesunovaného materiálu vodorovná dopravní vzdálenost do 50 m základní v objektech výšky do 6 m</t>
  </si>
  <si>
    <t>-253614422</t>
  </si>
  <si>
    <t>https://podminky.urs.cz/item/CS_URS_2024_02/998767101</t>
  </si>
  <si>
    <t>782</t>
  </si>
  <si>
    <t>Dokončovací práce - obklady z kamene</t>
  </si>
  <si>
    <t>46</t>
  </si>
  <si>
    <t>782131111</t>
  </si>
  <si>
    <t>Montáž obkladů stěn z tvrdých kamenů kladených do malty z nejvýše dvou rozdílných druhů pravoúhlých desek ve skladbě se pravidelně opakujících tl. do 25 mm</t>
  </si>
  <si>
    <t>-1634280317</t>
  </si>
  <si>
    <t>https://podminky.urs.cz/item/CS_URS_2024_02/782131111</t>
  </si>
  <si>
    <t>"m.č. S17"     (7,6+2,61+4,13+0,71)*3,2</t>
  </si>
  <si>
    <t>47</t>
  </si>
  <si>
    <t>583_R40</t>
  </si>
  <si>
    <t>deska betonová imitace břidlice</t>
  </si>
  <si>
    <t>-800122200</t>
  </si>
  <si>
    <t>48</t>
  </si>
  <si>
    <t>998782101</t>
  </si>
  <si>
    <t>Přesun hmot pro obklady kamenné stanovený z hmotnosti přesunovaného materiálu vodorovná dopravní vzdálenost do 50 m základní v objektech výšky do 6 m</t>
  </si>
  <si>
    <t>117273552</t>
  </si>
  <si>
    <t>https://podminky.urs.cz/item/CS_URS_2024_02/998782101</t>
  </si>
  <si>
    <t>D.1-02.4 - Technika prostředí staveb</t>
  </si>
  <si>
    <t>D.1-02.4.3 - Zařízení zdravotně-technických instalací</t>
  </si>
  <si>
    <t xml:space="preserve">    4 - Vodorovné konstrukce</t>
  </si>
  <si>
    <t xml:space="preserve">    8 - Trubní vedení</t>
  </si>
  <si>
    <t xml:space="preserve">    721 - Zdravotechnika - vnitřní kanalizace</t>
  </si>
  <si>
    <t>214500111</t>
  </si>
  <si>
    <t>Zřízení výplně rýhy s drenážním potrubím z trub DN do 200 štěrkem, pískem nebo štěrkopískem, výšky přes 200 do 300 mm</t>
  </si>
  <si>
    <t>1775338993</t>
  </si>
  <si>
    <t>https://podminky.urs.cz/item/CS_URS_2024_02/214500111</t>
  </si>
  <si>
    <t>"viz ZTI - TZ a výkresy"</t>
  </si>
  <si>
    <t>17,0</t>
  </si>
  <si>
    <t>58331200</t>
  </si>
  <si>
    <t>štěrkopísek netříděný</t>
  </si>
  <si>
    <t>220401120</t>
  </si>
  <si>
    <t>17,0*1,0*0,3*2,1</t>
  </si>
  <si>
    <t>Vodorovné konstrukce</t>
  </si>
  <si>
    <t>451578111</t>
  </si>
  <si>
    <t>Dno rýhy pod drenážní potrubí zpevněné štěrkopískem, tl. do 150 mm</t>
  </si>
  <si>
    <t>711321334</t>
  </si>
  <si>
    <t>https://podminky.urs.cz/item/CS_URS_2024_02/451578111</t>
  </si>
  <si>
    <t>Trubní vedení</t>
  </si>
  <si>
    <t>871228111</t>
  </si>
  <si>
    <t>Kladení drenážního potrubí z plastických hmot do připravené rýhy z tvrdého PVC, průměru přes 90 do 150 mm</t>
  </si>
  <si>
    <t>-1142987057</t>
  </si>
  <si>
    <t>https://podminky.urs.cz/item/CS_URS_2024_02/871228111</t>
  </si>
  <si>
    <t>18,5*1,1</t>
  </si>
  <si>
    <t>28610559</t>
  </si>
  <si>
    <t>trubka drenážní korugovaná sendvičová HD-PE SN 4 perforace 360° pro liniové stavby DN 100</t>
  </si>
  <si>
    <t>828232097</t>
  </si>
  <si>
    <t>20,1485148514852*1,01 "Přepočtené koeficientem množství</t>
  </si>
  <si>
    <t>895270101</t>
  </si>
  <si>
    <t>Proplachovací a kontrolní šachta z PE-HD pro drenáže liniových staveb DN 400 užitné výšky do 500 mm šachtové dno (DN šachty/DN vedení) DN 400/250 průchozí</t>
  </si>
  <si>
    <t>-1417587857</t>
  </si>
  <si>
    <t>https://podminky.urs.cz/item/CS_URS_2024_02/895270101</t>
  </si>
  <si>
    <t>"viz Tabulky zařizovacích předmětů - ZTI"</t>
  </si>
  <si>
    <t>"DŠ1"     1</t>
  </si>
  <si>
    <t>895270131</t>
  </si>
  <si>
    <t>Proplachovací a kontrolní šachta z PE-HD pro drenáže liniových staveb DN 400 užitné výšky do 500 mm šachtové prodloužení světlé hloubky 3000 mm</t>
  </si>
  <si>
    <t>-2060931503</t>
  </si>
  <si>
    <t>https://podminky.urs.cz/item/CS_URS_2024_02/895270131</t>
  </si>
  <si>
    <t>895270135</t>
  </si>
  <si>
    <t>Proplachovací a kontrolní šachta z PE-HD pro drenáže liniových staveb DN 400 užitné výšky do 500 mm Příplatek k ceně -0131 za uříznutí šachtového prodloužení</t>
  </si>
  <si>
    <t>-2023789388</t>
  </si>
  <si>
    <t>https://podminky.urs.cz/item/CS_URS_2024_02/895270135</t>
  </si>
  <si>
    <t>895270221</t>
  </si>
  <si>
    <t>Proplachovací a kontrolní šachta z PE-HD pro drenáže liniových staveb DN 400 užitné výšky do 500 mm poklop litinový pro třídu zatížení A 15</t>
  </si>
  <si>
    <t>-1614123357</t>
  </si>
  <si>
    <t>https://podminky.urs.cz/item/CS_URS_2024_02/895270221</t>
  </si>
  <si>
    <t>899661311</t>
  </si>
  <si>
    <t>Zřízení filtračního obalu drenážních trubek ze skelné tkaniny, slaměných rohoží apod. proti zarůstání kořeny, zanášení zemitými částicemi nebo pískem DN do 130</t>
  </si>
  <si>
    <t>-391157237</t>
  </si>
  <si>
    <t>https://podminky.urs.cz/item/CS_URS_2024_02/899661311</t>
  </si>
  <si>
    <t>899722114</t>
  </si>
  <si>
    <t>Krytí potrubí z plastů výstražnou fólií z PVC šířky přes 34 do 40 cm</t>
  </si>
  <si>
    <t>-429572274</t>
  </si>
  <si>
    <t>https://podminky.urs.cz/item/CS_URS_2024_02/899722114</t>
  </si>
  <si>
    <t>998276101</t>
  </si>
  <si>
    <t>Přesun hmot pro trubní vedení hloubené z trub z plastických hmot nebo sklolaminátových pro vodovody, kanalizace, teplovody, produktovody v otevřeném výkopu dopravní vzdálenost do 15 m</t>
  </si>
  <si>
    <t>-1436824869</t>
  </si>
  <si>
    <t>https://podminky.urs.cz/item/CS_URS_2024_02/998276101</t>
  </si>
  <si>
    <t>998276124</t>
  </si>
  <si>
    <t>Přesun hmot pro trubní vedení hloubené z trub z plastických hmot nebo sklolaminátových Příplatek k cenám za zvětšený přesun přes vymezenou dopravní vzdálenost do 500 m</t>
  </si>
  <si>
    <t>989974918</t>
  </si>
  <si>
    <t>https://podminky.urs.cz/item/CS_URS_2024_02/998276124</t>
  </si>
  <si>
    <t>721</t>
  </si>
  <si>
    <t>Zdravotechnika - vnitřní kanalizace</t>
  </si>
  <si>
    <t>721211611</t>
  </si>
  <si>
    <t>Podlahové vpusti dvorní vtoky (vpusti) se svislým odtokem a zápachovou klapkou DN 110/160 mříž litina 226x226</t>
  </si>
  <si>
    <t>641274432</t>
  </si>
  <si>
    <t>https://podminky.urs.cz/item/CS_URS_2024_02/721211611</t>
  </si>
  <si>
    <t>"viz ZTI - výkresy + TZ"</t>
  </si>
  <si>
    <t>"VPD"       1</t>
  </si>
  <si>
    <t>998721181</t>
  </si>
  <si>
    <t>Přesun hmot pro vnitřní kanalizace stanovený z hmotnosti přesunovaného materiálu Příplatek k ceně za přesun prováděný bez použití mechanizace pro jakoukoliv výšku objektu</t>
  </si>
  <si>
    <t>463613273</t>
  </si>
  <si>
    <t>998721192</t>
  </si>
  <si>
    <t>Přesun hmot pro vnitřní kanalizaci stanovený z hmotnosti přesunovaného materiálu vodorovná dopravní vzdálenost do 50 m Příplatek k cenám za zvětšený přesun přes vymezenou vodorovnou dopravní vzdálenost do 100 m</t>
  </si>
  <si>
    <t>197785689</t>
  </si>
  <si>
    <t>https://podminky.urs.cz/item/CS_URS_2024_02/998721192</t>
  </si>
  <si>
    <t>D.1-02.4.4 - Zařízení silnoproudé elektrotechniky vč. bleskosvodů</t>
  </si>
  <si>
    <t xml:space="preserve">    D6 - Hromosvod a uzeměnní</t>
  </si>
  <si>
    <t xml:space="preserve">    D7 - Přeložka veřejného osvětlení</t>
  </si>
  <si>
    <t xml:space="preserve">    D8 - Ostatní</t>
  </si>
  <si>
    <t xml:space="preserve">    D9 - Přirážky</t>
  </si>
  <si>
    <t>D6</t>
  </si>
  <si>
    <t>Hromosvod a uzeměnní</t>
  </si>
  <si>
    <t>Pol127</t>
  </si>
  <si>
    <t>Výkop</t>
  </si>
  <si>
    <t>1019471900</t>
  </si>
  <si>
    <t>Pol128</t>
  </si>
  <si>
    <t>Pásek FeZn 30x4, uložen do základu</t>
  </si>
  <si>
    <t>-454516940</t>
  </si>
  <si>
    <t>Pol129</t>
  </si>
  <si>
    <t>Svorka SR02 drát-drát, pásek-drát</t>
  </si>
  <si>
    <t>ks</t>
  </si>
  <si>
    <t>520900702</t>
  </si>
  <si>
    <t>Pol130</t>
  </si>
  <si>
    <t>Odpojení a přípojení jímací soustavy na uzemnění</t>
  </si>
  <si>
    <t>-805491222</t>
  </si>
  <si>
    <t>Pol131</t>
  </si>
  <si>
    <t>Opdojení páseku</t>
  </si>
  <si>
    <t>-2063622484</t>
  </si>
  <si>
    <t>D7</t>
  </si>
  <si>
    <t>Přeložka veřejného osvětlení</t>
  </si>
  <si>
    <t>1825870884</t>
  </si>
  <si>
    <t>Pol132</t>
  </si>
  <si>
    <t>Kabel dle původního typu AYKY 4x16</t>
  </si>
  <si>
    <t>249145389</t>
  </si>
  <si>
    <t>Pol133</t>
  </si>
  <si>
    <t>Připojení a odpojení na osvětlovací stožár</t>
  </si>
  <si>
    <t>2056892493</t>
  </si>
  <si>
    <t>D8</t>
  </si>
  <si>
    <t>Ostatní</t>
  </si>
  <si>
    <t>Pol134</t>
  </si>
  <si>
    <t>Ostatní nespecifikované prvky tvořící komplet dodávky</t>
  </si>
  <si>
    <t>%</t>
  </si>
  <si>
    <t>-573430934</t>
  </si>
  <si>
    <t>D9</t>
  </si>
  <si>
    <t>Přirážky</t>
  </si>
  <si>
    <t>Pol135</t>
  </si>
  <si>
    <t>PPV</t>
  </si>
  <si>
    <t>kpl</t>
  </si>
  <si>
    <t>509591456</t>
  </si>
  <si>
    <t>Pol136</t>
  </si>
  <si>
    <t>Doprava</t>
  </si>
  <si>
    <t>-1928181613</t>
  </si>
  <si>
    <t>Pol137</t>
  </si>
  <si>
    <t>Přesun</t>
  </si>
  <si>
    <t>-268856073</t>
  </si>
  <si>
    <t>Pol138</t>
  </si>
  <si>
    <t xml:space="preserve">Revize a měření </t>
  </si>
  <si>
    <t>324832066</t>
  </si>
  <si>
    <t>99 - Vedlejší a ostatní náklady</t>
  </si>
  <si>
    <t>Ostatní - Ostatní</t>
  </si>
  <si>
    <t xml:space="preserve">    ON - Ostatní náklady</t>
  </si>
  <si>
    <t>VRN - Vedlejší rozpočtové náklady</t>
  </si>
  <si>
    <t xml:space="preserve">    VRN1 - Průzkumné, geodetické a projektové práce</t>
  </si>
  <si>
    <t xml:space="preserve">    VRN3 - Zařízení staveniště</t>
  </si>
  <si>
    <t xml:space="preserve">    VRN6 - Územní vlivy</t>
  </si>
  <si>
    <t xml:space="preserve">    VRN7 - Územní a provozní vlivy</t>
  </si>
  <si>
    <t>ON</t>
  </si>
  <si>
    <t>Ostatní náklady</t>
  </si>
  <si>
    <t>ON_01R</t>
  </si>
  <si>
    <t>Dokumentace skutečného provedení stavby</t>
  </si>
  <si>
    <t>262144</t>
  </si>
  <si>
    <t>-409278495</t>
  </si>
  <si>
    <t>ON_02R</t>
  </si>
  <si>
    <t>Výrobní dokumentace</t>
  </si>
  <si>
    <t>18573954</t>
  </si>
  <si>
    <t>VRN</t>
  </si>
  <si>
    <t>Vedlejší rozpočtové náklady</t>
  </si>
  <si>
    <t>VRN1</t>
  </si>
  <si>
    <t>Průzkumné, geodetické a projektové práce</t>
  </si>
  <si>
    <t>012002000</t>
  </si>
  <si>
    <t>Geodetické práce</t>
  </si>
  <si>
    <t>1024</t>
  </si>
  <si>
    <t>1765654214</t>
  </si>
  <si>
    <t>https://podminky.urs.cz/item/CS_URS_2024_02/012002000</t>
  </si>
  <si>
    <t>VRN3</t>
  </si>
  <si>
    <t>Zařízení staveniště</t>
  </si>
  <si>
    <t>030001000</t>
  </si>
  <si>
    <t>3,0%</t>
  </si>
  <si>
    <t>-127742848</t>
  </si>
  <si>
    <t>https://podminky.urs.cz/item/CS_URS_2024_02/030001000</t>
  </si>
  <si>
    <t xml:space="preserve">Poznámka k položce:_x000D_
"vč. instalace dopravních značek dle PD"_x000D_
</t>
  </si>
  <si>
    <t>03030_1</t>
  </si>
  <si>
    <t xml:space="preserve">Předání staveniště </t>
  </si>
  <si>
    <t>25288726</t>
  </si>
  <si>
    <t>VRN6</t>
  </si>
  <si>
    <t>Územní vlivy</t>
  </si>
  <si>
    <t>060001000</t>
  </si>
  <si>
    <t>2,5%</t>
  </si>
  <si>
    <t>97996234</t>
  </si>
  <si>
    <t>https://podminky.urs.cz/item/CS_URS_2024_02/060001000</t>
  </si>
  <si>
    <t>VRN7</t>
  </si>
  <si>
    <t>Územní a provozní vlivy</t>
  </si>
  <si>
    <t>070001000</t>
  </si>
  <si>
    <t>Provozní vlivy</t>
  </si>
  <si>
    <t>…</t>
  </si>
  <si>
    <t>-259273503</t>
  </si>
  <si>
    <t>https://podminky.urs.cz/item/CS_URS_2024_02/070001000</t>
  </si>
  <si>
    <t>SEZNAM FIGUR</t>
  </si>
  <si>
    <t>Výměra</t>
  </si>
  <si>
    <t>D.1-02/ D.1.1/ D.1.1b</t>
  </si>
  <si>
    <t>F01</t>
  </si>
  <si>
    <t>Plocha příček tl.100mm</t>
  </si>
  <si>
    <t>"m.č. S5 sprchy"    (0,45+1,0)*3,1*3+(0,3+1,0)*3,1</t>
  </si>
  <si>
    <t>"m.č. S4 sprchy"    (0,33+1,13)*3,1*2+1,2*3,1+(0,9+0,3)*3,1</t>
  </si>
  <si>
    <t>"m.č. S11 sprchy"    (1,05+0,3)*3,1*4</t>
  </si>
  <si>
    <t>"m.č. S15"    1,0*3,1</t>
  </si>
  <si>
    <t>F02</t>
  </si>
  <si>
    <t>Plocha příček tl. 150mm</t>
  </si>
  <si>
    <t>"mezi m.č. F15 a F01b"    1,7*3,1</t>
  </si>
  <si>
    <t>"m.č. S1"    (5,65*3,1)+(1,7*3,1)-(0,7*2,02)</t>
  </si>
  <si>
    <t>"m.č. S4"    (3,2*3,1)+(0,9*3,1)+(1,4*3,1)+(3,27*3,1)+(0,43*3,1)-(1,3*2,0)</t>
  </si>
  <si>
    <t>"m.č. S13"    (1,1*3,1)+(1,9*3,1)+(2,65*3,1)</t>
  </si>
  <si>
    <t>"m.č. S5"    3,75*3,1</t>
  </si>
  <si>
    <t>"m.č. S14"    (4,03*3,1)*2+(2,9*3,1)-(0,7*2,02)</t>
  </si>
  <si>
    <t>"m.č. S6"    (6,0*3,1)+(3,12*3,1)+(4,03*3,1)-(0,7*2,02)-(1,0*2,02)</t>
  </si>
  <si>
    <t>F03</t>
  </si>
  <si>
    <t>Plocha zazdívek příčkami tl. 150mm</t>
  </si>
  <si>
    <t>"mezi m.č. F06 a F15"    0,9*2,02</t>
  </si>
  <si>
    <t>"mezi m.č. S1 a V101"    0,9*2,02</t>
  </si>
  <si>
    <t>F04</t>
  </si>
  <si>
    <t>SDK podhled white</t>
  </si>
  <si>
    <t>"m.č. F02"      14,8</t>
  </si>
  <si>
    <t>"m.č. F04"      66,36</t>
  </si>
  <si>
    <t>"m.č. F05"      77,27</t>
  </si>
  <si>
    <t>"m.č. F06"      35,81</t>
  </si>
  <si>
    <t>"m.č. F15"      41,78</t>
  </si>
  <si>
    <t>"m.č. S16"     64,34</t>
  </si>
  <si>
    <t>F05</t>
  </si>
  <si>
    <t>SDK podhled impr.</t>
  </si>
  <si>
    <t>"m.č. S4"      29,16</t>
  </si>
  <si>
    <t>"m.č. S5"      7,86</t>
  </si>
  <si>
    <t>"m.č. S11"      10,38</t>
  </si>
  <si>
    <t>"m.č. S12"      5,12</t>
  </si>
  <si>
    <t>F06</t>
  </si>
  <si>
    <t>Podhled minera rastrl</t>
  </si>
  <si>
    <t>"m.č. F01a"      10,0</t>
  </si>
  <si>
    <t>"m.č. F01b"      5,48</t>
  </si>
  <si>
    <t>"m.č. F01c"      5,32</t>
  </si>
  <si>
    <t>"m.č. F01d"      2,48</t>
  </si>
  <si>
    <t>F07</t>
  </si>
  <si>
    <t>Dlažba 600x600</t>
  </si>
  <si>
    <t>"m.č. F02"      14,80</t>
  </si>
  <si>
    <t>"m.č. F05"     77,27</t>
  </si>
  <si>
    <t>"m.č. F06"    35,81</t>
  </si>
  <si>
    <t>"m.č. F14"    3,61</t>
  </si>
  <si>
    <t>"m.č. F15"     41,78</t>
  </si>
  <si>
    <t>"m.č. S15"      0,8</t>
  </si>
  <si>
    <t>"m.č. S16"      64,34</t>
  </si>
  <si>
    <t>F08</t>
  </si>
  <si>
    <t>Dlažba 300x300</t>
  </si>
  <si>
    <t>"m.č. S1"     28,16</t>
  </si>
  <si>
    <t>"m.č. S6"    12,09</t>
  </si>
  <si>
    <t>"m.č. S13"     7,46</t>
  </si>
  <si>
    <t>"m.č. F18"       2,02</t>
  </si>
  <si>
    <t>"m.č. F19"       1,40</t>
  </si>
  <si>
    <t>"ledovač"       0,9*0,45</t>
  </si>
  <si>
    <t>F09</t>
  </si>
  <si>
    <t>Dlažba mozaika</t>
  </si>
  <si>
    <t>"m.č. S4"      (0,93*1,13)*2</t>
  </si>
  <si>
    <t>"m.č. S5"      (1,0*1,05)*3</t>
  </si>
  <si>
    <t>"m.č. S11"     (0,9*1,05)*4</t>
  </si>
  <si>
    <t>"m.č. S14"      2,2*1,5</t>
  </si>
  <si>
    <t>F10</t>
  </si>
  <si>
    <t>Plocha PVC</t>
  </si>
  <si>
    <t>"m.č. F01a"     10,0</t>
  </si>
  <si>
    <t>"m.č. F01b"     5,48</t>
  </si>
  <si>
    <t>"m.č. F01c"     5,32</t>
  </si>
  <si>
    <t>"m.č. F16"      3,61</t>
  </si>
  <si>
    <t>F11</t>
  </si>
  <si>
    <t>Délka soklů PVC</t>
  </si>
  <si>
    <t>"m.č. F01a"     4,8+5,9+1,7-0,9*4</t>
  </si>
  <si>
    <t>"m.č. F01b"     (2,28+2,48)*2-0,9</t>
  </si>
  <si>
    <t>"m.č. F01c"     (2,15+2,48)*2-0,9</t>
  </si>
  <si>
    <t>"m.č. F16"      3,15+1,2+3,15-0,9*3</t>
  </si>
  <si>
    <t>F12</t>
  </si>
  <si>
    <t>Ker. obklad 9-12ks/m</t>
  </si>
  <si>
    <t>"m.č. F01d"     (2*1,8*(2,48+1,0))-0,9*1,8</t>
  </si>
  <si>
    <t>"m.č. S15"       (2*1,8*(1,0+0,8))-0,8*1,8</t>
  </si>
  <si>
    <t>"m.č. F18"    (2*2,4*(1,3+1,55))-(0,8*2,05)*2-0,8*2,4</t>
  </si>
  <si>
    <t>"m.č. F19"    (2*2,4*(0,9+1,55))-0,8*2,4</t>
  </si>
  <si>
    <t>F13</t>
  </si>
  <si>
    <t>Ker. okblad 2-4ks/m</t>
  </si>
  <si>
    <t>"m.č. F06"     (3,9*2,5)*2+1,7*2,5+3,95*2,5-(0,8*2,05)*2</t>
  </si>
  <si>
    <t>"m.č. F14"     (2*2,4*(1,9+1,9))-0,8*2,05</t>
  </si>
  <si>
    <t>"m.č. F15"     3,95*2,5+2,75*2,5-(0,8*2,05)*2</t>
  </si>
  <si>
    <t>F14</t>
  </si>
  <si>
    <t>Ker. obklad 4-6ks/m</t>
  </si>
  <si>
    <t>"m.č. S4"    (3,27*2,34)*2+1,45*2,34-1,0*2,05-1,3*2,05+(5,55*2,34)*2-(0,7*2,05)*2-1,2*2,34+1,45*2,34+(1,38*2,34)*2+(0,93+1,13)*4-(0,7*2,34)*2</t>
  </si>
  <si>
    <t>1,25*2,34+1,1*2,34+(2,58*2,34)*2-(0,7*2,05)-(0,9*2,05)+(0,7+0,9+0,7)*0,85+(2*0,45*(0,7+0,9))+(2*2,34*(0,9+0,95))-(0,7*2,34)</t>
  </si>
  <si>
    <t>"m.č. S5"    (2*2,34*(3,75+1,2))-(0,9*2,05)-(0,95*2,34)-(0,7*2,34)*3+(2*2,34*(1,05+1,0))*3-(0,7*2,34)*3</t>
  </si>
  <si>
    <t>"m.č. S11"    (2*2,34*(4,03+1,4))-(0,7*2,34)*4-(0,7*2,05)-(1,4*2,34)+(2*2,34*(0,9+1,05))*4-(0,7*2,34)*4</t>
  </si>
  <si>
    <t>"m.č. S12"    (2,05+2,05+2,5)*2,34</t>
  </si>
  <si>
    <t>F15</t>
  </si>
  <si>
    <t>Ker. obklad mozaika</t>
  </si>
  <si>
    <t>"m.č. S14"      (2,9*2,2)*4+(0,8*2,9)*3</t>
  </si>
  <si>
    <t>F16</t>
  </si>
  <si>
    <t>dřev. obklad stěn</t>
  </si>
  <si>
    <t>"m.č. S16"   5,6*0,9+(0,5+0,6+0,5)*2,34</t>
  </si>
  <si>
    <t>"m.č. F05"   12,6*0,9+((0,5+0,6+0,5)*2)*2,34+(0,55+0,8+0,8+4,3+3,9)*2,34</t>
  </si>
  <si>
    <t>F17</t>
  </si>
  <si>
    <t>Malby za sucha</t>
  </si>
  <si>
    <t>"m.č. V101"   (2*2,33*(31,2+1,6))</t>
  </si>
  <si>
    <t>"m.č. F04"   11,9*2,4</t>
  </si>
  <si>
    <t>"m.č. S16"   10,0*2,34</t>
  </si>
  <si>
    <t>"m.č. S13"  (2*1,45*(3,6+3,6))</t>
  </si>
  <si>
    <t>"m.č. F05"   11,25*2,34+5,4*2,34+1,5*2,34</t>
  </si>
  <si>
    <t>F04+F19*2</t>
  </si>
  <si>
    <t>F18</t>
  </si>
  <si>
    <t>Malby za mokra</t>
  </si>
  <si>
    <t>"m.č. F06"  (5,35+5,6+4,35)*2,34</t>
  </si>
  <si>
    <t>"m.č. F14"  (6,6+5,65+9,35+1,7)*2,34</t>
  </si>
  <si>
    <t>"m.č. S13"  (2*1,5*(3,6+3,6))+(2*1,25*(1,9+0,95))</t>
  </si>
  <si>
    <t>F19</t>
  </si>
  <si>
    <t>Plocha SDK příček</t>
  </si>
  <si>
    <t>"mezi m.č. F05 a S16"    4,0*2,95</t>
  </si>
  <si>
    <t>"m.č. F01d"    2,48*2,95</t>
  </si>
  <si>
    <t>"m.č. F01c"    (2,48*2,95)*2</t>
  </si>
  <si>
    <t>"m.č. F01a"    1,8*2,95+5,9*2,95</t>
  </si>
  <si>
    <t>F20</t>
  </si>
  <si>
    <t>Odečet od samonivel. potěru</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</si>
  <si>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</si>
  <si>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</si>
  <si>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</si>
  <si>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</si>
  <si>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i/>
        <sz val="8"/>
        <rFont val="Arial CE"/>
        <charset val="238"/>
      </rPr>
      <t xml:space="preserve">Rekapitulace stavby </t>
    </r>
    <r>
      <rPr>
        <sz val="8"/>
        <rFont val="Arial CE"/>
        <charset val="238"/>
      </rPr>
      <t>obsahuje sestavu Rekapitulace stavby a Rekapitulace objektů stavby a soupisů prací.</t>
    </r>
  </si>
  <si>
    <r>
      <t xml:space="preserve">V sestavě </t>
    </r>
    <r>
      <rPr>
        <b/>
        <sz val="8"/>
        <rFont val="Arial CE"/>
        <charset val="238"/>
      </rPr>
      <t>Rekapitulace stavby</t>
    </r>
    <r>
      <rPr>
        <sz val="8"/>
        <rFont val="Arial CE"/>
        <charset val="238"/>
      </rPr>
      <t xml:space="preserve"> jsou uvedeny informace identifikující předmět veřejné zakázky na stavební práce, KSO, CC-CZ, CZ-CPV, CZ-CPA a rekapitulaci </t>
    </r>
  </si>
  <si>
    <t>celkové nabídkové ceny uchazeče.</t>
  </si>
  <si>
    <t xml:space="preserve">Termínem "uchazeč" (resp. zhotovitel) se myslí "účastník zadávacího řízení" ve smyslu zákona o zadávání veřejných zakázek. </t>
  </si>
  <si>
    <r>
      <t xml:space="preserve">V sestavě </t>
    </r>
    <r>
      <rPr>
        <b/>
        <sz val="8"/>
        <rFont val="Arial CE"/>
        <charset val="238"/>
      </rPr>
      <t>Rekapitulace objektů stavby a soupisů prací</t>
    </r>
    <r>
      <rPr>
        <sz val="8"/>
        <rFont val="Arial CE"/>
        <charset val="238"/>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</si>
  <si>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</si>
  <si>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</si>
  <si>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Stavební objekt pozemní</t>
  </si>
  <si>
    <t>ING</t>
  </si>
  <si>
    <t>Stavební objekt inženýrský</t>
  </si>
  <si>
    <t>PRO</t>
  </si>
  <si>
    <t>Provozní soubor</t>
  </si>
  <si>
    <t>VON</t>
  </si>
  <si>
    <t>OST</t>
  </si>
  <si>
    <t>Soupis prací pro daný typ objektu</t>
  </si>
  <si>
    <r>
      <rPr>
        <i/>
        <sz val="8"/>
        <rFont val="Arial CE"/>
        <charset val="238"/>
      </rPr>
      <t xml:space="preserve">Soupis prací </t>
    </r>
    <r>
      <rPr>
        <sz val="8"/>
        <rFont val="Arial CE"/>
        <charset val="238"/>
      </rPr>
      <t>pro jednotlivé objekty obsahuje sestavy Krycí list soupisu prací, Rekapitulace členění soupisu prací, Soupis prací. Za soupis prací může být považován</t>
    </r>
  </si>
  <si>
    <t>i objekt stavby v případě, že neobsahuje podřízenou zakázku.</t>
  </si>
  <si>
    <r>
      <rPr>
        <b/>
        <sz val="8"/>
        <rFont val="Arial CE"/>
        <charset val="238"/>
      </rPr>
      <t>Krycí list soupisu</t>
    </r>
    <r>
      <rPr>
        <sz val="8"/>
        <rFont val="Arial CE"/>
        <charset val="238"/>
      </rPr>
      <t xml:space="preserve"> obsahuje rekapitulaci informací o předmětu veřejné zakázky ze sestavy Rekapitulace stavby, informaci o zařazení objektu do KSO, </t>
    </r>
  </si>
  <si>
    <t>CC-CZ, CZ-CPV, CZ-CPA a rekapitulaci celkové nabídkové ceny uchazeče za aktuální soupis prací.</t>
  </si>
  <si>
    <r>
      <rPr>
        <b/>
        <sz val="8"/>
        <rFont val="Arial CE"/>
        <charset val="238"/>
      </rPr>
      <t>Rekapitulace členění soupisu prací</t>
    </r>
    <r>
      <rPr>
        <sz val="8"/>
        <rFont val="Arial CE"/>
        <charset val="238"/>
      </rPr>
      <t xml:space="preserve"> obsahuje rekapitulaci soupisu prací ve všech úrovních členění soupisu tak, jak byla tato členění použita (např. </t>
    </r>
  </si>
  <si>
    <t>stavební díly, funkční díly, případně jiné členění) s rekapitulací nabídkové ceny.</t>
  </si>
  <si>
    <r>
      <rPr>
        <b/>
        <sz val="8"/>
        <rFont val="Arial CE"/>
        <charset val="238"/>
      </rPr>
      <t xml:space="preserve">Soupis prací </t>
    </r>
    <r>
      <rPr>
        <sz val="8"/>
        <rFont val="Arial CE"/>
        <charset val="238"/>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</si>
  <si>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</si>
  <si>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</si>
  <si>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</si>
  <si>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</si>
  <si>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Typ položky: K - konstrukce, M - materiál, PP - plný popis, PSC - poznámka k souboru cen,  P - poznámka k položce, VV - výkaz výměr, FIG - rozpad figur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</si>
  <si>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</si>
  <si>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</si>
  <si>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</si>
  <si>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</si>
  <si>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</si>
  <si>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</si>
  <si>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</si>
  <si>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</si>
  <si>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</si>
  <si>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</si>
  <si>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</si>
  <si>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</si>
  <si>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</si>
  <si>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</si>
  <si>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</si>
  <si>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</si>
  <si>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</si>
  <si>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</si>
  <si>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</si>
  <si>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</si>
  <si>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</si>
  <si>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</si>
  <si>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</si>
  <si>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měla by být všechna tato pole vyplněna nenulovými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</si>
  <si>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</si>
  <si>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</si>
  <si>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</si>
  <si>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</si>
  <si>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v tomto případě by měl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</si>
  <si>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</si>
  <si>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Obě pole - J.materiál, J.Montáž u jedné položky by však neměly být vyplněny nulou.</t>
  </si>
  <si>
    <t>Rekapitulace stavby</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</si>
  <si>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</si>
  <si>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</si>
  <si>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</si>
  <si>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</si>
  <si>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</si>
  <si>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</si>
  <si>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</si>
  <si>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</si>
  <si>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</si>
  <si>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</si>
  <si>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</si>
  <si>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</si>
  <si>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</si>
  <si>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</si>
  <si>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</si>
  <si>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</si>
  <si>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</si>
  <si>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</si>
  <si>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</si>
  <si>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</si>
  <si>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</si>
  <si>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</si>
  <si>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</si>
  <si>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</si>
  <si>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</si>
  <si>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</si>
  <si>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</si>
  <si>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</si>
  <si>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</si>
  <si>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</si>
  <si>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</si>
  <si>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</si>
  <si>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</si>
  <si>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</si>
  <si>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</si>
  <si>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</si>
  <si>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</si>
  <si>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</si>
  <si>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</si>
  <si>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</si>
  <si>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</si>
  <si>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</si>
  <si>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</si>
  <si>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</si>
  <si>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</si>
  <si>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</si>
  <si>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</si>
  <si>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</si>
  <si>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</si>
  <si>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</si>
  <si>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</si>
  <si>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</si>
  <si>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</si>
  <si>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</si>
  <si>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</si>
  <si>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</si>
  <si>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</si>
  <si>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</si>
  <si>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</si>
  <si>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</si>
  <si>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</si>
  <si>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</si>
  <si>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</si>
  <si>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</si>
  <si>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</si>
  <si>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</si>
  <si>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</si>
  <si>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</si>
  <si>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</si>
  <si>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</si>
  <si>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</si>
  <si>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</si>
  <si>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</si>
  <si>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</si>
  <si>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</si>
  <si>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</si>
  <si>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</si>
  <si>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</si>
  <si>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</si>
  <si>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</si>
  <si>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</si>
  <si>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</si>
  <si>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</si>
  <si>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</si>
  <si>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</si>
  <si>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</si>
  <si>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</si>
  <si>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</si>
  <si>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</si>
  <si>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</si>
  <si>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</si>
  <si>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</si>
  <si>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</si>
  <si>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</si>
  <si>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</si>
  <si>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</si>
  <si>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fig</t>
  </si>
  <si>
    <t>Rozpad figur</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</si>
  <si>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</si>
  <si>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</si>
  <si>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</si>
  <si>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</si>
  <si>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</si>
  <si>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</si>
  <si>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</si>
  <si>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</si>
  <si>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</si>
  <si>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</si>
  <si>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</si>
  <si>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</si>
  <si>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</si>
  <si>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</si>
  <si>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</si>
  <si>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</si>
  <si>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</si>
  <si>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</si>
  <si>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</si>
  <si>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Položka typu HSV</t>
  </si>
  <si>
    <t>Položka typu PSV</t>
  </si>
  <si>
    <t>Položka typu M</t>
  </si>
  <si>
    <t>Položka typu OST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</si>
</sst>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
    <numFmt numFmtId="165" formatCode="dd\.mm\.yyyy"/>
    <numFmt numFmtId="166" formatCode="#,##0.00000"/>
    <numFmt numFmtId="167" formatCode="#,##0.000"/>
  </numFmts>
  <fonts count="55">
    <font>
      <sz val="8"/>
      <name val="Arial CE"/>
      <family val="2"/>
    </font>
    <font>
      <sz val="10"/>
      <color rgb="FF969696"/>
      <name val="Arial CE"/>
    </font>
    <font>
      <sz val="10"/>
      <name val="Arial CE"/>
    </font>
    <font>
      <b/>
      <sz val="11"/>
      <name val="Arial CE"/>
    </font>
    <font>
      <b/>
      <sz val="12"/>
      <name val="Arial CE"/>
    </font>
    <font>
      <sz val="11"/>
      <name val="Arial CE"/>
    </font>
    <font>
      <sz val="12"/>
      <color rgb="FF003366"/>
      <name val="Arial CE"/>
    </font>
    <font>
      <sz val="10"/>
      <color rgb="FF003366"/>
      <name val="Arial CE"/>
    </font>
    <font>
      <sz val="8"/>
      <color rgb="FF003366"/>
      <name val="Arial CE"/>
    </font>
    <font>
      <sz val="8"/>
      <color rgb="FF800080"/>
      <name val="Arial CE"/>
    </font>
    <font>
      <sz val="8"/>
      <color rgb="FF505050"/>
      <name val="Arial CE"/>
    </font>
    <font>
      <sz val="8"/>
      <color rgb="FFFF0000"/>
      <name val="Arial CE"/>
    </font>
    <font>
      <sz val="8"/>
      <color rgb="FF0000A8"/>
      <name val="Arial CE"/>
    </font>
    <font>
      <sz val="8"/>
      <color rgb="FFFFFFFF"/>
      <name val="Arial CE"/>
    </font>
    <font>
      <b/>
      <sz val="14"/>
      <name val="Arial CE"/>
    </font>
    <font>
      <sz val="8"/>
      <color rgb="FF3366FF"/>
      <name val="Arial CE"/>
    </font>
    <font>
      <b/>
      <sz val="12"/>
      <color rgb="FF969696"/>
      <name val="Arial CE"/>
    </font>
    <font>
      <b/>
      <sz val="8"/>
      <color rgb="FF969696"/>
      <name val="Arial CE"/>
    </font>
    <font>
      <b/>
      <sz val="10"/>
      <name val="Arial CE"/>
    </font>
    <font>
      <b/>
      <sz val="10"/>
      <color rgb="FF969696"/>
      <name val="Arial CE"/>
    </font>
    <font>
      <sz val="12"/>
      <color rgb="FF969696"/>
      <name val="Arial CE"/>
    </font>
    <font>
      <sz val="8"/>
      <color rgb="FF969696"/>
      <name val="Arial CE"/>
    </font>
    <font>
      <sz val="9"/>
      <name val="Arial CE"/>
    </font>
    <font>
      <sz val="9"/>
      <color rgb="FF969696"/>
      <name val="Arial CE"/>
    </font>
    <font>
      <b/>
      <sz val="12"/>
      <color rgb="FF960000"/>
      <name val="Arial CE"/>
    </font>
    <font>
      <sz val="12"/>
      <name val="Arial CE"/>
    </font>
    <font>
      <b/>
      <sz val="11"/>
      <color rgb="FF003366"/>
      <name val="Arial CE"/>
    </font>
    <font>
      <sz val="11"/>
      <color rgb="FF003366"/>
      <name val="Arial CE"/>
    </font>
    <font>
      <sz val="11"/>
      <color rgb="FF969696"/>
      <name val="Arial CE"/>
    </font>
    <font>
      <b/>
      <sz val="10"/>
      <color rgb="FF003366"/>
      <name val="Arial CE"/>
    </font>
    <font>
      <sz val="18"/>
      <color theme="10"/>
      <name val="Wingdings 2"/>
    </font>
    <font>
      <sz val="10"/>
      <color rgb="FF3366FF"/>
      <name val="Arial CE"/>
    </font>
    <font>
      <b/>
      <sz val="12"/>
      <color rgb="FF800000"/>
      <name val="Arial CE"/>
    </font>
    <font>
      <sz val="8"/>
      <color rgb="FF960000"/>
      <name val="Arial CE"/>
    </font>
    <font>
      <b/>
      <sz val="8"/>
      <name val="Arial CE"/>
    </font>
    <font>
      <sz val="7"/>
      <color rgb="FF979797"/>
      <name val="Arial CE"/>
    </font>
    <font>
      <i/>
      <u/>
      <sz val="7"/>
      <color rgb="FF979797"/>
      <name val="Calibri"/>
      <scheme val="minor"/>
    </font>
    <font>
      <sz val="7"/>
      <color rgb="FF969696"/>
      <name val="Arial CE"/>
    </font>
    <font>
      <i/>
      <sz val="9"/>
      <color rgb="FF0000FF"/>
      <name val="Arial CE"/>
    </font>
    <font>
      <i/>
      <sz val="8"/>
      <color rgb="FF0000FF"/>
      <name val="Arial CE"/>
    </font>
    <font>
      <i/>
      <sz val="7"/>
      <color rgb="FF969696"/>
      <name val="Arial CE"/>
    </font>
    <font>
      <b/>
      <sz val="9"/>
      <name val="Arial CE"/>
    </font>
    <font>
      <sz val="8"/>
      <name val="Trebuchet MS"/>
      <charset val="238"/>
    </font>
    <font>
      <b/>
      <sz val="16"/>
      <name val="Trebuchet MS"/>
      <charset val="238"/>
    </font>
    <font>
      <b/>
      <sz val="11"/>
      <name val="Trebuchet MS"/>
      <charset val="238"/>
    </font>
    <font>
      <sz val="8"/>
      <name val="Arial CE"/>
      <charset val="238"/>
    </font>
    <font>
      <sz val="9"/>
      <name val="Trebuchet MS"/>
      <charset val="238"/>
    </font>
    <font>
      <sz val="10"/>
      <name val="Trebuchet MS"/>
      <charset val="238"/>
    </font>
    <font>
      <sz val="11"/>
      <name val="Trebuchet MS"/>
      <charset val="238"/>
    </font>
    <font>
      <b/>
      <sz val="9"/>
      <name val="Trebuchet MS"/>
      <charset val="238"/>
    </font>
    <font>
      <b/>
      <sz val="8"/>
      <name val="Arial CE"/>
      <charset val="238"/>
    </font>
    <font>
      <sz val="9"/>
      <name val="Trebuchet MS"/>
      <charset val="238"/>
    </font>
    <font>
      <sz val="8"/>
      <name val="Arial CE"/>
      <charset val="238"/>
    </font>
    <font>
      <u/>
      <sz val="11"/>
      <color theme="10"/>
      <name val="Calibri"/>
      <scheme val="minor"/>
    </font>
    <font>
      <i/>
      <sz val="8"/>
      <name val="Arial CE"/>
      <charset val="238"/>
    </font>
  </fonts>
  <fills count="5">
    <fill>
      <patternFill patternType="none"/>
    </fill>
    <fill>
      <patternFill patternType="gray125"/>
    </fill>
    <fill>
      <patternFill patternType="solid">
        <fgColor rgb="FFFFFFCC"/>
      </patternFill>
    </fill>
    <fill>
      <patternFill patternType="solid">
        <fgColor rgb="FFBEBEBE"/>
      </patternFill>
    </fill>
    <fill>
      <patternFill patternType="solid">
        <fgColor rgb="FFD2D2D2"/>
      </patternFill>
    </fill>
  </fills>
  <borders count="32">
    <border>
      <left/>
      <right/>
      <top/>
      <bottom/>
      <diagonal/>
    </border>
    <border>
      <left/>
      <right/>
      <top/>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style="hair">
        <color rgb="FF000000"/>
      </top>
      <bottom/>
      <diagonal/>
    </border>
    <border>
      <left/>
      <right/>
      <top/>
      <bottom style="hair">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thin">
        <color rgb="FF000000"/>
      </left>
      <right/>
      <top/>
      <bottom style="thin">
        <color rgb="FF000000"/>
      </bottom>
      <diagonal/>
    </border>
    <border>
      <left/>
      <right/>
      <top/>
      <bottom style="thin">
        <color rgb="FF000000"/>
      </bottom>
      <diagonal/>
    </border>
    <border>
      <left style="hair">
        <color rgb="FF969696"/>
      </left>
      <right/>
      <top style="hair">
        <color rgb="FF969696"/>
      </top>
      <bottom/>
      <diagonal/>
    </border>
    <border>
      <left/>
      <right/>
      <top style="hair">
        <color rgb="FF969696"/>
      </top>
      <bottom/>
      <diagonal/>
    </border>
    <border>
      <left/>
      <right style="hair">
        <color rgb="FF969696"/>
      </right>
      <top style="hair">
        <color rgb="FF969696"/>
      </top>
      <bottom/>
      <diagonal/>
    </border>
    <border>
      <left style="hair">
        <color rgb="FF969696"/>
      </left>
      <right/>
      <top/>
      <bottom/>
      <diagonal/>
    </border>
    <border>
      <left/>
      <right style="hair">
        <color rgb="FF969696"/>
      </right>
      <top/>
      <bottom/>
      <diagonal/>
    </border>
    <border>
      <left style="hair">
        <color rgb="FF969696"/>
      </left>
      <right/>
      <top style="hair">
        <color rgb="FF969696"/>
      </top>
      <bottom style="hair">
        <color rgb="FF969696"/>
      </bottom>
      <diagonal/>
    </border>
    <border>
      <left/>
      <right/>
      <top style="hair">
        <color rgb="FF969696"/>
      </top>
      <bottom style="hair">
        <color rgb="FF969696"/>
      </bottom>
      <diagonal/>
    </border>
    <border>
      <left/>
      <right style="hair">
        <color rgb="FF969696"/>
      </right>
      <top style="hair">
        <color rgb="FF969696"/>
      </top>
      <bottom style="hair">
        <color rgb="FF969696"/>
      </bottom>
      <diagonal/>
    </border>
    <border>
      <left style="hair">
        <color rgb="FF969696"/>
      </left>
      <right/>
      <top/>
      <bottom style="hair">
        <color rgb="FF969696"/>
      </bottom>
      <diagonal/>
    </border>
    <border>
      <left/>
      <right/>
      <top/>
      <bottom style="hair">
        <color rgb="FF969696"/>
      </bottom>
      <diagonal/>
    </border>
    <border>
      <left/>
      <right style="hair">
        <color rgb="FF969696"/>
      </right>
      <top/>
      <bottom style="hair">
        <color rgb="FF969696"/>
      </bottom>
      <diagonal/>
    </border>
    <border>
      <left style="hair">
        <color rgb="FF969696"/>
      </left>
      <right style="hair">
        <color rgb="FF969696"/>
      </right>
      <top style="hair">
        <color rgb="FF969696"/>
      </top>
      <bottom style="hair">
        <color rgb="FF969696"/>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53" fillId="0" borderId="0" applyNumberFormat="0" applyFill="0" applyBorder="0" applyAlignment="0" applyProtection="0"/>
  </cellStyleXfs>
  <cellXfs count="345">
    <xf numFmtId="0" fontId="0" fillId="0" borderId="0" xfId="0"/>
    <xf numFmtId="0" fontId="0" fillId="0" borderId="0" xfId="0"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5" fillId="0" borderId="0" xfId="0" applyFont="1" applyAlignment="1">
      <alignment vertical="center"/>
    </xf>
    <xf numFmtId="0" fontId="0" fillId="0" borderId="0" xfId="0" applyAlignment="1">
      <alignment vertical="center" wrapText="1"/>
    </xf>
    <xf numFmtId="0" fontId="6" fillId="0" borderId="0" xfId="0" applyFont="1" applyAlignment="1">
      <alignment vertical="center"/>
    </xf>
    <xf numFmtId="0" fontId="7" fillId="0" borderId="0" xfId="0" applyFont="1" applyAlignment="1">
      <alignment vertical="center"/>
    </xf>
    <xf numFmtId="0" fontId="0" fillId="0" borderId="0" xfId="0" applyAlignment="1">
      <alignment horizontal="center" vertical="center" wrapText="1"/>
    </xf>
    <xf numFmtId="0" fontId="8" fillId="0" borderId="0" xfId="0" applyFont="1"/>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12" fillId="0" borderId="0" xfId="0" applyFont="1" applyAlignment="1">
      <alignment vertical="center"/>
    </xf>
    <xf numFmtId="0" fontId="0" fillId="0" borderId="0" xfId="0" applyAlignment="1">
      <alignment horizontal="center" vertical="center"/>
    </xf>
    <xf numFmtId="0" fontId="13" fillId="0" borderId="0" xfId="0" applyFont="1" applyAlignment="1">
      <alignment horizontal="left" vertical="center"/>
    </xf>
    <xf numFmtId="0" fontId="0" fillId="0" borderId="0" xfId="0" applyAlignment="1">
      <alignment horizontal="left" vertical="center"/>
    </xf>
    <xf numFmtId="0" fontId="0" fillId="0" borderId="2" xfId="0" applyBorder="1"/>
    <xf numFmtId="0" fontId="0" fillId="0" borderId="3" xfId="0" applyBorder="1"/>
    <xf numFmtId="0" fontId="0" fillId="0" borderId="4" xfId="0" applyBorder="1"/>
    <xf numFmtId="0" fontId="14" fillId="0" borderId="0" xfId="0" applyFont="1" applyAlignment="1">
      <alignment horizontal="left" vertical="center"/>
    </xf>
    <xf numFmtId="0" fontId="15" fillId="0" borderId="0" xfId="0" applyFont="1" applyAlignment="1">
      <alignment horizontal="left" vertical="center"/>
    </xf>
    <xf numFmtId="0" fontId="16" fillId="0" borderId="0" xfId="0" applyFont="1" applyAlignment="1">
      <alignment horizontal="left" vertical="center"/>
    </xf>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top"/>
    </xf>
    <xf numFmtId="0" fontId="1" fillId="0" borderId="0" xfId="0" applyFont="1" applyAlignment="1">
      <alignment horizontal="left" vertical="center"/>
    </xf>
    <xf numFmtId="0" fontId="2" fillId="2" borderId="0" xfId="0" applyFont="1" applyFill="1" applyAlignment="1" applyProtection="1">
      <alignment horizontal="left" vertical="center"/>
      <protection locked="0"/>
    </xf>
    <xf numFmtId="49" fontId="2" fillId="2" borderId="0" xfId="0" applyNumberFormat="1" applyFont="1" applyFill="1" applyAlignment="1" applyProtection="1">
      <alignment horizontal="left" vertical="center"/>
      <protection locked="0"/>
    </xf>
    <xf numFmtId="0" fontId="2" fillId="0" borderId="0" xfId="0" applyFont="1" applyAlignment="1">
      <alignment horizontal="left" vertical="center" wrapText="1"/>
    </xf>
    <xf numFmtId="0" fontId="0" fillId="0" borderId="5" xfId="0" applyBorder="1"/>
    <xf numFmtId="0" fontId="0" fillId="0" borderId="4" xfId="0" applyBorder="1" applyAlignment="1">
      <alignment vertical="center"/>
    </xf>
    <xf numFmtId="0" fontId="18" fillId="0" borderId="6" xfId="0" applyFont="1" applyBorder="1" applyAlignment="1">
      <alignment horizontal="left" vertical="center"/>
    </xf>
    <xf numFmtId="0" fontId="0" fillId="0" borderId="6" xfId="0" applyBorder="1" applyAlignment="1">
      <alignment vertical="center"/>
    </xf>
    <xf numFmtId="0" fontId="1" fillId="0" borderId="0" xfId="0" applyFont="1" applyAlignment="1">
      <alignment horizontal="right" vertical="center"/>
    </xf>
    <xf numFmtId="0" fontId="1" fillId="0" borderId="4" xfId="0" applyFont="1" applyBorder="1" applyAlignment="1">
      <alignment vertical="center"/>
    </xf>
    <xf numFmtId="0" fontId="0" fillId="3" borderId="0" xfId="0" applyFill="1" applyAlignment="1">
      <alignment vertical="center"/>
    </xf>
    <xf numFmtId="0" fontId="4" fillId="3" borderId="7" xfId="0" applyFont="1" applyFill="1" applyBorder="1" applyAlignment="1">
      <alignment horizontal="left" vertical="center"/>
    </xf>
    <xf numFmtId="0" fontId="0" fillId="3" borderId="8" xfId="0" applyFill="1" applyBorder="1" applyAlignment="1">
      <alignment vertical="center"/>
    </xf>
    <xf numFmtId="0" fontId="4" fillId="3" borderId="8" xfId="0" applyFont="1" applyFill="1"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2" fillId="0" borderId="4" xfId="0" applyFont="1" applyBorder="1" applyAlignment="1">
      <alignment vertical="center"/>
    </xf>
    <xf numFmtId="0" fontId="3" fillId="0" borderId="4" xfId="0" applyFont="1" applyBorder="1" applyAlignment="1">
      <alignment vertical="center"/>
    </xf>
    <xf numFmtId="0" fontId="3" fillId="0" borderId="0" xfId="0" applyFont="1" applyAlignment="1">
      <alignment horizontal="left" vertical="center"/>
    </xf>
    <xf numFmtId="0" fontId="18" fillId="0" borderId="0" xfId="0" applyFont="1" applyAlignment="1">
      <alignment vertical="center"/>
    </xf>
    <xf numFmtId="165" fontId="2" fillId="0" borderId="0" xfId="0" applyNumberFormat="1" applyFont="1" applyAlignment="1">
      <alignment horizontal="left" vertical="center"/>
    </xf>
    <xf numFmtId="0" fontId="0" fillId="0" borderId="13" xfId="0" applyBorder="1" applyAlignment="1">
      <alignment vertical="center"/>
    </xf>
    <xf numFmtId="0" fontId="0" fillId="0" borderId="14" xfId="0" applyBorder="1" applyAlignment="1">
      <alignment vertical="center"/>
    </xf>
    <xf numFmtId="0" fontId="21" fillId="0" borderId="0" xfId="0" applyFont="1" applyAlignment="1">
      <alignment horizontal="left" vertical="center"/>
    </xf>
    <xf numFmtId="0" fontId="0" fillId="0" borderId="16" xfId="0" applyBorder="1" applyAlignment="1">
      <alignment vertical="center"/>
    </xf>
    <xf numFmtId="0" fontId="0" fillId="4" borderId="8" xfId="0" applyFill="1" applyBorder="1" applyAlignment="1">
      <alignment vertical="center"/>
    </xf>
    <xf numFmtId="0" fontId="22" fillId="4" borderId="9" xfId="0" applyFont="1" applyFill="1" applyBorder="1" applyAlignment="1">
      <alignment horizontal="center" vertical="center"/>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19" xfId="0" applyFont="1" applyBorder="1" applyAlignment="1">
      <alignment horizontal="center" vertical="center" wrapText="1"/>
    </xf>
    <xf numFmtId="0" fontId="0" fillId="0" borderId="12" xfId="0" applyBorder="1" applyAlignment="1">
      <alignment vertical="center"/>
    </xf>
    <xf numFmtId="0" fontId="4" fillId="0" borderId="4" xfId="0" applyFont="1" applyBorder="1" applyAlignment="1">
      <alignment vertical="center"/>
    </xf>
    <xf numFmtId="0" fontId="24" fillId="0" borderId="0" xfId="0" applyFont="1" applyAlignment="1">
      <alignment horizontal="left" vertical="center"/>
    </xf>
    <xf numFmtId="0" fontId="24" fillId="0" borderId="0" xfId="0" applyFont="1" applyAlignment="1">
      <alignment vertical="center"/>
    </xf>
    <xf numFmtId="4" fontId="24" fillId="0" borderId="0" xfId="0" applyNumberFormat="1" applyFont="1" applyAlignment="1">
      <alignment vertical="center"/>
    </xf>
    <xf numFmtId="0" fontId="4" fillId="0" borderId="0" xfId="0" applyFont="1" applyAlignment="1">
      <alignment horizontal="center" vertical="center"/>
    </xf>
    <xf numFmtId="4" fontId="20" fillId="0" borderId="15" xfId="0" applyNumberFormat="1" applyFont="1" applyBorder="1" applyAlignment="1">
      <alignment vertical="center"/>
    </xf>
    <xf numFmtId="4" fontId="20" fillId="0" borderId="0" xfId="0" applyNumberFormat="1" applyFont="1" applyAlignment="1">
      <alignment vertical="center"/>
    </xf>
    <xf numFmtId="166" fontId="20" fillId="0" borderId="0" xfId="0" applyNumberFormat="1" applyFont="1" applyAlignment="1">
      <alignment vertical="center"/>
    </xf>
    <xf numFmtId="4" fontId="20" fillId="0" borderId="16" xfId="0" applyNumberFormat="1" applyFont="1" applyBorder="1" applyAlignment="1">
      <alignment vertical="center"/>
    </xf>
    <xf numFmtId="0" fontId="4" fillId="0" borderId="0" xfId="0" applyFont="1" applyAlignment="1">
      <alignment horizontal="left" vertical="center"/>
    </xf>
    <xf numFmtId="0" fontId="25" fillId="0" borderId="0" xfId="0" applyFont="1" applyAlignment="1">
      <alignment horizontal="left" vertical="center"/>
    </xf>
    <xf numFmtId="0" fontId="5" fillId="0" borderId="4" xfId="0" applyFont="1" applyBorder="1" applyAlignment="1">
      <alignment vertical="center"/>
    </xf>
    <xf numFmtId="0" fontId="26" fillId="0" borderId="0" xfId="0" applyFont="1" applyAlignment="1">
      <alignment vertical="center"/>
    </xf>
    <xf numFmtId="0" fontId="27" fillId="0" borderId="0" xfId="0" applyFont="1" applyAlignment="1">
      <alignment vertical="center"/>
    </xf>
    <xf numFmtId="0" fontId="3" fillId="0" borderId="0" xfId="0" applyFont="1" applyAlignment="1">
      <alignment horizontal="center" vertical="center"/>
    </xf>
    <xf numFmtId="4" fontId="28" fillId="0" borderId="15" xfId="0" applyNumberFormat="1" applyFont="1" applyBorder="1" applyAlignment="1">
      <alignment vertical="center"/>
    </xf>
    <xf numFmtId="4" fontId="28" fillId="0" borderId="0" xfId="0" applyNumberFormat="1" applyFont="1" applyAlignment="1">
      <alignment vertical="center"/>
    </xf>
    <xf numFmtId="166" fontId="28" fillId="0" borderId="0" xfId="0" applyNumberFormat="1" applyFont="1" applyAlignment="1">
      <alignment vertical="center"/>
    </xf>
    <xf numFmtId="4" fontId="28" fillId="0" borderId="16" xfId="0" applyNumberFormat="1" applyFont="1" applyBorder="1" applyAlignment="1">
      <alignment vertical="center"/>
    </xf>
    <xf numFmtId="0" fontId="5" fillId="0" borderId="0" xfId="0" applyFont="1" applyAlignment="1">
      <alignment horizontal="left" vertical="center"/>
    </xf>
    <xf numFmtId="0" fontId="2" fillId="0" borderId="0" xfId="0" applyFont="1" applyAlignment="1">
      <alignment horizontal="center" vertical="center"/>
    </xf>
    <xf numFmtId="4" fontId="1" fillId="0" borderId="15" xfId="0" applyNumberFormat="1" applyFont="1" applyBorder="1" applyAlignment="1">
      <alignment vertical="center"/>
    </xf>
    <xf numFmtId="4" fontId="1" fillId="0" borderId="0" xfId="0" applyNumberFormat="1" applyFont="1" applyAlignment="1">
      <alignment vertical="center"/>
    </xf>
    <xf numFmtId="166" fontId="1" fillId="0" borderId="0" xfId="0" applyNumberFormat="1" applyFont="1" applyAlignment="1">
      <alignment vertical="center"/>
    </xf>
    <xf numFmtId="4" fontId="1" fillId="0" borderId="16" xfId="0" applyNumberFormat="1" applyFont="1" applyBorder="1" applyAlignment="1">
      <alignment vertical="center"/>
    </xf>
    <xf numFmtId="0" fontId="30" fillId="0" borderId="0" xfId="1" applyFont="1" applyAlignment="1">
      <alignment horizontal="center" vertical="center"/>
    </xf>
    <xf numFmtId="4" fontId="28" fillId="0" borderId="20" xfId="0" applyNumberFormat="1" applyFont="1" applyBorder="1" applyAlignment="1">
      <alignment vertical="center"/>
    </xf>
    <xf numFmtId="4" fontId="28" fillId="0" borderId="21" xfId="0" applyNumberFormat="1" applyFont="1" applyBorder="1" applyAlignment="1">
      <alignment vertical="center"/>
    </xf>
    <xf numFmtId="166" fontId="28" fillId="0" borderId="21" xfId="0" applyNumberFormat="1" applyFont="1" applyBorder="1" applyAlignment="1">
      <alignment vertical="center"/>
    </xf>
    <xf numFmtId="4" fontId="28" fillId="0" borderId="22" xfId="0" applyNumberFormat="1" applyFont="1" applyBorder="1" applyAlignment="1">
      <alignment vertical="center"/>
    </xf>
    <xf numFmtId="0" fontId="31" fillId="0" borderId="0" xfId="0" applyFont="1" applyAlignment="1">
      <alignment horizontal="left" vertical="center"/>
    </xf>
    <xf numFmtId="0" fontId="0" fillId="0" borderId="4" xfId="0" applyBorder="1" applyAlignment="1">
      <alignment vertical="center" wrapText="1"/>
    </xf>
    <xf numFmtId="0" fontId="18" fillId="0" borderId="0" xfId="0" applyFont="1" applyAlignment="1">
      <alignment horizontal="left" vertical="center"/>
    </xf>
    <xf numFmtId="164" fontId="1" fillId="0" borderId="0" xfId="0" applyNumberFormat="1" applyFont="1" applyAlignment="1">
      <alignment horizontal="right" vertical="center"/>
    </xf>
    <xf numFmtId="0" fontId="0" fillId="4" borderId="0" xfId="0" applyFill="1" applyAlignment="1">
      <alignment vertical="center"/>
    </xf>
    <xf numFmtId="0" fontId="4" fillId="4" borderId="7" xfId="0" applyFont="1" applyFill="1" applyBorder="1" applyAlignment="1">
      <alignment horizontal="left" vertical="center"/>
    </xf>
    <xf numFmtId="0" fontId="4" fillId="4" borderId="8" xfId="0" applyFont="1" applyFill="1" applyBorder="1" applyAlignment="1">
      <alignment horizontal="right" vertical="center"/>
    </xf>
    <xf numFmtId="0" fontId="4" fillId="4" borderId="8" xfId="0" applyFont="1" applyFill="1" applyBorder="1" applyAlignment="1">
      <alignment horizontal="center" vertical="center"/>
    </xf>
    <xf numFmtId="4" fontId="4" fillId="4" borderId="8" xfId="0" applyNumberFormat="1" applyFont="1" applyFill="1" applyBorder="1" applyAlignment="1">
      <alignment vertical="center"/>
    </xf>
    <xf numFmtId="0" fontId="0" fillId="4" borderId="9" xfId="0" applyFill="1" applyBorder="1" applyAlignment="1">
      <alignment vertical="center"/>
    </xf>
    <xf numFmtId="0" fontId="22" fillId="4" borderId="0" xfId="0" applyFont="1" applyFill="1" applyAlignment="1">
      <alignment horizontal="left" vertical="center"/>
    </xf>
    <xf numFmtId="0" fontId="22" fillId="4" borderId="0" xfId="0" applyFont="1" applyFill="1" applyAlignment="1">
      <alignment horizontal="right" vertical="center"/>
    </xf>
    <xf numFmtId="0" fontId="32" fillId="0" borderId="0" xfId="0" applyFont="1" applyAlignment="1">
      <alignment horizontal="left" vertical="center"/>
    </xf>
    <xf numFmtId="0" fontId="6" fillId="0" borderId="4" xfId="0" applyFont="1" applyBorder="1" applyAlignment="1">
      <alignment vertical="center"/>
    </xf>
    <xf numFmtId="0" fontId="6" fillId="0" borderId="21" xfId="0" applyFont="1" applyBorder="1" applyAlignment="1">
      <alignment horizontal="left" vertical="center"/>
    </xf>
    <xf numFmtId="0" fontId="6" fillId="0" borderId="21" xfId="0" applyFont="1" applyBorder="1" applyAlignment="1">
      <alignment vertical="center"/>
    </xf>
    <xf numFmtId="4" fontId="6" fillId="0" borderId="21" xfId="0" applyNumberFormat="1" applyFont="1" applyBorder="1" applyAlignment="1">
      <alignment vertical="center"/>
    </xf>
    <xf numFmtId="0" fontId="7" fillId="0" borderId="4" xfId="0" applyFont="1" applyBorder="1" applyAlignment="1">
      <alignment vertical="center"/>
    </xf>
    <xf numFmtId="0" fontId="7" fillId="0" borderId="21" xfId="0" applyFont="1" applyBorder="1" applyAlignment="1">
      <alignment horizontal="left" vertical="center"/>
    </xf>
    <xf numFmtId="0" fontId="7" fillId="0" borderId="21" xfId="0" applyFont="1" applyBorder="1" applyAlignment="1">
      <alignment vertical="center"/>
    </xf>
    <xf numFmtId="4" fontId="7" fillId="0" borderId="21" xfId="0" applyNumberFormat="1" applyFont="1" applyBorder="1" applyAlignment="1">
      <alignment vertical="center"/>
    </xf>
    <xf numFmtId="0" fontId="0" fillId="0" borderId="4" xfId="0" applyBorder="1" applyAlignment="1">
      <alignment horizontal="center" vertical="center" wrapText="1"/>
    </xf>
    <xf numFmtId="0" fontId="22" fillId="4" borderId="17" xfId="0" applyFont="1" applyFill="1" applyBorder="1" applyAlignment="1">
      <alignment horizontal="center" vertical="center" wrapText="1"/>
    </xf>
    <xf numFmtId="0" fontId="22" fillId="4" borderId="18" xfId="0" applyFont="1" applyFill="1" applyBorder="1" applyAlignment="1">
      <alignment horizontal="center" vertical="center" wrapText="1"/>
    </xf>
    <xf numFmtId="0" fontId="22" fillId="4" borderId="19" xfId="0" applyFont="1" applyFill="1" applyBorder="1" applyAlignment="1">
      <alignment horizontal="center" vertical="center" wrapText="1"/>
    </xf>
    <xf numFmtId="4" fontId="24" fillId="0" borderId="0" xfId="0" applyNumberFormat="1" applyFont="1"/>
    <xf numFmtId="166" fontId="33" fillId="0" borderId="13" xfId="0" applyNumberFormat="1" applyFont="1" applyBorder="1"/>
    <xf numFmtId="166" fontId="33" fillId="0" borderId="14" xfId="0" applyNumberFormat="1" applyFont="1" applyBorder="1"/>
    <xf numFmtId="4" fontId="34" fillId="0" borderId="0" xfId="0" applyNumberFormat="1" applyFont="1" applyAlignment="1">
      <alignment vertical="center"/>
    </xf>
    <xf numFmtId="0" fontId="8" fillId="0" borderId="4" xfId="0" applyFont="1" applyBorder="1"/>
    <xf numFmtId="0" fontId="8" fillId="0" borderId="0" xfId="0" applyFont="1" applyAlignment="1">
      <alignment horizontal="left"/>
    </xf>
    <xf numFmtId="0" fontId="6" fillId="0" borderId="0" xfId="0" applyFont="1" applyAlignment="1">
      <alignment horizontal="left"/>
    </xf>
    <xf numFmtId="0" fontId="8" fillId="0" borderId="0" xfId="0" applyFont="1" applyProtection="1">
      <protection locked="0"/>
    </xf>
    <xf numFmtId="4" fontId="6" fillId="0" borderId="0" xfId="0" applyNumberFormat="1" applyFont="1"/>
    <xf numFmtId="0" fontId="8" fillId="0" borderId="15" xfId="0" applyFont="1" applyBorder="1"/>
    <xf numFmtId="166" fontId="8" fillId="0" borderId="0" xfId="0" applyNumberFormat="1" applyFont="1"/>
    <xf numFmtId="166" fontId="8" fillId="0" borderId="16" xfId="0" applyNumberFormat="1" applyFont="1" applyBorder="1"/>
    <xf numFmtId="0" fontId="8" fillId="0" borderId="0" xfId="0" applyFont="1" applyAlignment="1">
      <alignment horizontal="center"/>
    </xf>
    <xf numFmtId="4" fontId="8" fillId="0" borderId="0" xfId="0" applyNumberFormat="1" applyFont="1" applyAlignment="1">
      <alignment vertical="center"/>
    </xf>
    <xf numFmtId="0" fontId="7" fillId="0" borderId="0" xfId="0" applyFont="1" applyAlignment="1">
      <alignment horizontal="left"/>
    </xf>
    <xf numFmtId="4" fontId="7" fillId="0" borderId="0" xfId="0" applyNumberFormat="1" applyFont="1"/>
    <xf numFmtId="0" fontId="22" fillId="0" borderId="23" xfId="0" applyFont="1" applyBorder="1" applyAlignment="1">
      <alignment horizontal="center" vertical="center"/>
    </xf>
    <xf numFmtId="49" fontId="22" fillId="0" borderId="23" xfId="0" applyNumberFormat="1" applyFont="1" applyBorder="1" applyAlignment="1">
      <alignment horizontal="left" vertical="center" wrapText="1"/>
    </xf>
    <xf numFmtId="0" fontId="22" fillId="0" borderId="23" xfId="0" applyFont="1" applyBorder="1" applyAlignment="1">
      <alignment horizontal="left" vertical="center" wrapText="1"/>
    </xf>
    <xf numFmtId="0" fontId="22" fillId="0" borderId="23" xfId="0" applyFont="1" applyBorder="1" applyAlignment="1">
      <alignment horizontal="center" vertical="center" wrapText="1"/>
    </xf>
    <xf numFmtId="167" fontId="22" fillId="0" borderId="23" xfId="0" applyNumberFormat="1" applyFont="1" applyBorder="1" applyAlignment="1">
      <alignment vertical="center"/>
    </xf>
    <xf numFmtId="4" fontId="22" fillId="2" borderId="23" xfId="0" applyNumberFormat="1" applyFont="1" applyFill="1" applyBorder="1" applyAlignment="1" applyProtection="1">
      <alignment vertical="center"/>
      <protection locked="0"/>
    </xf>
    <xf numFmtId="4" fontId="22" fillId="0" borderId="23" xfId="0" applyNumberFormat="1" applyFont="1" applyBorder="1" applyAlignment="1">
      <alignment vertical="center"/>
    </xf>
    <xf numFmtId="0" fontId="23" fillId="2" borderId="15" xfId="0" applyFont="1" applyFill="1" applyBorder="1" applyAlignment="1" applyProtection="1">
      <alignment horizontal="left" vertical="center"/>
      <protection locked="0"/>
    </xf>
    <xf numFmtId="0" fontId="23" fillId="0" borderId="0" xfId="0" applyFont="1" applyAlignment="1">
      <alignment horizontal="center" vertical="center"/>
    </xf>
    <xf numFmtId="166" fontId="23" fillId="0" borderId="0" xfId="0" applyNumberFormat="1" applyFont="1" applyAlignment="1">
      <alignment vertical="center"/>
    </xf>
    <xf numFmtId="166" fontId="23" fillId="0" borderId="16" xfId="0" applyNumberFormat="1" applyFont="1" applyBorder="1" applyAlignment="1">
      <alignment vertical="center"/>
    </xf>
    <xf numFmtId="0" fontId="22" fillId="0" borderId="0" xfId="0" applyFont="1" applyAlignment="1">
      <alignment horizontal="left" vertical="center"/>
    </xf>
    <xf numFmtId="4" fontId="0" fillId="0" borderId="0" xfId="0" applyNumberFormat="1" applyAlignment="1">
      <alignment vertical="center"/>
    </xf>
    <xf numFmtId="0" fontId="35" fillId="0" borderId="0" xfId="0" applyFont="1" applyAlignment="1">
      <alignment horizontal="left" vertical="center"/>
    </xf>
    <xf numFmtId="0" fontId="36" fillId="0" borderId="0" xfId="1" applyFont="1" applyAlignment="1" applyProtection="1">
      <alignment vertical="center" wrapText="1"/>
    </xf>
    <xf numFmtId="0" fontId="0" fillId="0" borderId="0" xfId="0" applyAlignment="1" applyProtection="1">
      <alignment vertical="center"/>
      <protection locked="0"/>
    </xf>
    <xf numFmtId="0" fontId="0" fillId="0" borderId="15" xfId="0" applyBorder="1" applyAlignment="1">
      <alignment vertical="center"/>
    </xf>
    <xf numFmtId="0" fontId="9" fillId="0" borderId="4" xfId="0" applyFont="1" applyBorder="1" applyAlignment="1">
      <alignment vertical="center"/>
    </xf>
    <xf numFmtId="0" fontId="37" fillId="0" borderId="0" xfId="0" applyFont="1" applyAlignment="1">
      <alignment horizontal="left" vertical="center"/>
    </xf>
    <xf numFmtId="0" fontId="9" fillId="0" borderId="0" xfId="0" applyFont="1" applyAlignment="1">
      <alignment horizontal="left" vertical="center"/>
    </xf>
    <xf numFmtId="0" fontId="9" fillId="0" borderId="0" xfId="0" applyFont="1" applyAlignment="1">
      <alignment horizontal="left" vertical="center" wrapText="1"/>
    </xf>
    <xf numFmtId="0" fontId="9" fillId="0" borderId="0" xfId="0" applyFont="1" applyAlignment="1" applyProtection="1">
      <alignment vertical="center"/>
      <protection locked="0"/>
    </xf>
    <xf numFmtId="0" fontId="9" fillId="0" borderId="15" xfId="0" applyFont="1" applyBorder="1" applyAlignment="1">
      <alignment vertical="center"/>
    </xf>
    <xf numFmtId="0" fontId="9" fillId="0" borderId="16" xfId="0" applyFont="1" applyBorder="1" applyAlignment="1">
      <alignment vertical="center"/>
    </xf>
    <xf numFmtId="0" fontId="10" fillId="0" borderId="4" xfId="0" applyFont="1" applyBorder="1" applyAlignment="1">
      <alignment vertical="center"/>
    </xf>
    <xf numFmtId="0" fontId="10" fillId="0" borderId="0" xfId="0" applyFont="1" applyAlignment="1">
      <alignment horizontal="left" vertical="center"/>
    </xf>
    <xf numFmtId="0" fontId="10" fillId="0" borderId="0" xfId="0" applyFont="1" applyAlignment="1">
      <alignment horizontal="left" vertical="center" wrapText="1"/>
    </xf>
    <xf numFmtId="167" fontId="10" fillId="0" borderId="0" xfId="0" applyNumberFormat="1" applyFont="1" applyAlignment="1">
      <alignment vertical="center"/>
    </xf>
    <xf numFmtId="0" fontId="10" fillId="0" borderId="0" xfId="0" applyFont="1" applyAlignment="1" applyProtection="1">
      <alignment vertical="center"/>
      <protection locked="0"/>
    </xf>
    <xf numFmtId="0" fontId="10" fillId="0" borderId="15" xfId="0" applyFont="1" applyBorder="1" applyAlignment="1">
      <alignment vertical="center"/>
    </xf>
    <xf numFmtId="0" fontId="10" fillId="0" borderId="16" xfId="0" applyFont="1" applyBorder="1" applyAlignment="1">
      <alignment vertical="center"/>
    </xf>
    <xf numFmtId="0" fontId="11" fillId="0" borderId="4" xfId="0" applyFont="1" applyBorder="1" applyAlignment="1">
      <alignment vertical="center"/>
    </xf>
    <xf numFmtId="0" fontId="11" fillId="0" borderId="0" xfId="0" applyFont="1" applyAlignment="1">
      <alignment horizontal="left" vertical="center"/>
    </xf>
    <xf numFmtId="0" fontId="11" fillId="0" borderId="0" xfId="0" applyFont="1" applyAlignment="1">
      <alignment horizontal="left" vertical="center" wrapText="1"/>
    </xf>
    <xf numFmtId="167" fontId="11" fillId="0" borderId="0" xfId="0" applyNumberFormat="1" applyFont="1" applyAlignment="1">
      <alignment vertical="center"/>
    </xf>
    <xf numFmtId="0" fontId="11" fillId="0" borderId="0" xfId="0" applyFont="1" applyAlignment="1" applyProtection="1">
      <alignment vertical="center"/>
      <protection locked="0"/>
    </xf>
    <xf numFmtId="0" fontId="11" fillId="0" borderId="15" xfId="0" applyFont="1" applyBorder="1" applyAlignment="1">
      <alignment vertical="center"/>
    </xf>
    <xf numFmtId="0" fontId="11" fillId="0" borderId="16" xfId="0" applyFont="1" applyBorder="1" applyAlignment="1">
      <alignment vertical="center"/>
    </xf>
    <xf numFmtId="0" fontId="11" fillId="0" borderId="20" xfId="0" applyFont="1" applyBorder="1" applyAlignment="1">
      <alignment vertical="center"/>
    </xf>
    <xf numFmtId="0" fontId="11" fillId="0" borderId="21" xfId="0" applyFont="1" applyBorder="1" applyAlignment="1">
      <alignment vertical="center"/>
    </xf>
    <xf numFmtId="0" fontId="11" fillId="0" borderId="22" xfId="0" applyFont="1" applyBorder="1" applyAlignment="1">
      <alignment vertical="center"/>
    </xf>
    <xf numFmtId="0" fontId="38" fillId="0" borderId="23" xfId="0" applyFont="1" applyBorder="1" applyAlignment="1">
      <alignment horizontal="center" vertical="center"/>
    </xf>
    <xf numFmtId="49" fontId="38" fillId="0" borderId="23" xfId="0" applyNumberFormat="1" applyFont="1" applyBorder="1" applyAlignment="1">
      <alignment horizontal="left" vertical="center" wrapText="1"/>
    </xf>
    <xf numFmtId="0" fontId="38" fillId="0" borderId="23" xfId="0" applyFont="1" applyBorder="1" applyAlignment="1">
      <alignment horizontal="left" vertical="center" wrapText="1"/>
    </xf>
    <xf numFmtId="0" fontId="38" fillId="0" borderId="23" xfId="0" applyFont="1" applyBorder="1" applyAlignment="1">
      <alignment horizontal="center" vertical="center" wrapText="1"/>
    </xf>
    <xf numFmtId="167" fontId="38" fillId="0" borderId="23" xfId="0" applyNumberFormat="1" applyFont="1" applyBorder="1" applyAlignment="1">
      <alignment vertical="center"/>
    </xf>
    <xf numFmtId="4" fontId="38" fillId="2" borderId="23" xfId="0" applyNumberFormat="1" applyFont="1" applyFill="1" applyBorder="1" applyAlignment="1" applyProtection="1">
      <alignment vertical="center"/>
      <protection locked="0"/>
    </xf>
    <xf numFmtId="4" fontId="38" fillId="0" borderId="23" xfId="0" applyNumberFormat="1" applyFont="1" applyBorder="1" applyAlignment="1">
      <alignment vertical="center"/>
    </xf>
    <xf numFmtId="0" fontId="39" fillId="0" borderId="4" xfId="0" applyFont="1" applyBorder="1" applyAlignment="1">
      <alignment vertical="center"/>
    </xf>
    <xf numFmtId="0" fontId="38" fillId="2" borderId="15" xfId="0" applyFont="1" applyFill="1" applyBorder="1" applyAlignment="1" applyProtection="1">
      <alignment horizontal="left" vertical="center"/>
      <protection locked="0"/>
    </xf>
    <xf numFmtId="0" fontId="38" fillId="0" borderId="0" xfId="0" applyFont="1" applyAlignment="1">
      <alignment horizontal="center" vertical="center"/>
    </xf>
    <xf numFmtId="0" fontId="12" fillId="0" borderId="4" xfId="0" applyFont="1" applyBorder="1" applyAlignment="1">
      <alignment vertical="center"/>
    </xf>
    <xf numFmtId="0" fontId="12" fillId="0" borderId="0" xfId="0" applyFont="1" applyAlignment="1">
      <alignment horizontal="left" vertical="center"/>
    </xf>
    <xf numFmtId="0" fontId="12" fillId="0" borderId="0" xfId="0" applyFont="1" applyAlignment="1">
      <alignment horizontal="left" vertical="center" wrapText="1"/>
    </xf>
    <xf numFmtId="167" fontId="12" fillId="0" borderId="0" xfId="0" applyNumberFormat="1" applyFont="1" applyAlignment="1">
      <alignment vertical="center"/>
    </xf>
    <xf numFmtId="0" fontId="12" fillId="0" borderId="0" xfId="0" applyFont="1" applyAlignment="1" applyProtection="1">
      <alignment vertical="center"/>
      <protection locked="0"/>
    </xf>
    <xf numFmtId="0" fontId="12" fillId="0" borderId="15" xfId="0" applyFont="1" applyBorder="1" applyAlignment="1">
      <alignment vertical="center"/>
    </xf>
    <xf numFmtId="0" fontId="12" fillId="0" borderId="16" xfId="0" applyFont="1" applyBorder="1" applyAlignment="1">
      <alignment vertical="center"/>
    </xf>
    <xf numFmtId="0" fontId="40" fillId="0" borderId="0" xfId="0" applyFont="1" applyAlignment="1">
      <alignment vertical="center" wrapText="1"/>
    </xf>
    <xf numFmtId="0" fontId="0" fillId="0" borderId="20" xfId="0" applyBorder="1" applyAlignment="1">
      <alignment vertical="center"/>
    </xf>
    <xf numFmtId="0" fontId="0" fillId="0" borderId="21" xfId="0" applyBorder="1" applyAlignment="1">
      <alignment vertical="center"/>
    </xf>
    <xf numFmtId="0" fontId="0" fillId="0" borderId="22" xfId="0" applyBorder="1" applyAlignment="1">
      <alignment vertical="center"/>
    </xf>
    <xf numFmtId="167" fontId="22" fillId="2" borderId="23" xfId="0" applyNumberFormat="1" applyFont="1" applyFill="1" applyBorder="1" applyAlignment="1" applyProtection="1">
      <alignment vertical="center"/>
      <protection locked="0"/>
    </xf>
    <xf numFmtId="0" fontId="23" fillId="2" borderId="20" xfId="0" applyFont="1" applyFill="1" applyBorder="1" applyAlignment="1" applyProtection="1">
      <alignment horizontal="left" vertical="center"/>
      <protection locked="0"/>
    </xf>
    <xf numFmtId="0" fontId="23" fillId="0" borderId="21" xfId="0" applyFont="1" applyBorder="1" applyAlignment="1">
      <alignment horizontal="center" vertical="center"/>
    </xf>
    <xf numFmtId="166" fontId="23" fillId="0" borderId="21" xfId="0" applyNumberFormat="1" applyFont="1" applyBorder="1" applyAlignment="1">
      <alignment vertical="center"/>
    </xf>
    <xf numFmtId="166" fontId="23" fillId="0" borderId="22" xfId="0" applyNumberFormat="1" applyFont="1" applyBorder="1" applyAlignment="1">
      <alignment vertical="center"/>
    </xf>
    <xf numFmtId="0" fontId="4" fillId="0" borderId="0" xfId="0" applyFont="1" applyAlignment="1">
      <alignment horizontal="left" vertical="center" wrapText="1"/>
    </xf>
    <xf numFmtId="0" fontId="41" fillId="0" borderId="17" xfId="0" applyFont="1" applyBorder="1" applyAlignment="1">
      <alignment horizontal="left" vertical="center" wrapText="1"/>
    </xf>
    <xf numFmtId="0" fontId="41" fillId="0" borderId="23" xfId="0" applyFont="1" applyBorder="1" applyAlignment="1">
      <alignment horizontal="left" vertical="center" wrapText="1"/>
    </xf>
    <xf numFmtId="0" fontId="41" fillId="0" borderId="23" xfId="0" applyFont="1" applyBorder="1" applyAlignment="1">
      <alignment horizontal="left" vertical="center"/>
    </xf>
    <xf numFmtId="167" fontId="41" fillId="0" borderId="19" xfId="0" applyNumberFormat="1" applyFont="1" applyBorder="1" applyAlignment="1">
      <alignment vertical="center"/>
    </xf>
    <xf numFmtId="0" fontId="0" fillId="0" borderId="0" xfId="0" applyAlignment="1">
      <alignment horizontal="left" vertical="center" wrapText="1"/>
    </xf>
    <xf numFmtId="167" fontId="0" fillId="0" borderId="0" xfId="0" applyNumberFormat="1" applyAlignment="1">
      <alignment vertical="center"/>
    </xf>
    <xf numFmtId="0" fontId="0" fillId="0" borderId="0" xfId="0" applyAlignment="1">
      <alignment vertical="top"/>
    </xf>
    <xf numFmtId="0" fontId="42" fillId="0" borderId="24" xfId="0" applyFont="1" applyBorder="1" applyAlignment="1">
      <alignment vertical="center" wrapText="1"/>
    </xf>
    <xf numFmtId="0" fontId="42" fillId="0" borderId="25" xfId="0" applyFont="1" applyBorder="1" applyAlignment="1">
      <alignment vertical="center" wrapText="1"/>
    </xf>
    <xf numFmtId="0" fontId="42" fillId="0" borderId="26" xfId="0" applyFont="1" applyBorder="1" applyAlignment="1">
      <alignment vertical="center" wrapText="1"/>
    </xf>
    <xf numFmtId="0" fontId="42" fillId="0" borderId="27" xfId="0" applyFont="1" applyBorder="1" applyAlignment="1">
      <alignment horizontal="center" vertical="center" wrapText="1"/>
    </xf>
    <xf numFmtId="0" fontId="42" fillId="0" borderId="28" xfId="0" applyFont="1" applyBorder="1" applyAlignment="1">
      <alignment horizontal="center" vertical="center" wrapText="1"/>
    </xf>
    <xf numFmtId="0" fontId="42" fillId="0" borderId="27" xfId="0" applyFont="1" applyBorder="1" applyAlignment="1">
      <alignment vertical="center" wrapText="1"/>
    </xf>
    <xf numFmtId="0" fontId="42" fillId="0" borderId="28" xfId="0" applyFont="1" applyBorder="1" applyAlignment="1">
      <alignment vertical="center" wrapText="1"/>
    </xf>
    <xf numFmtId="0" fontId="44" fillId="0" borderId="1" xfId="0" applyFont="1" applyBorder="1" applyAlignment="1">
      <alignment horizontal="left" vertical="center" wrapText="1"/>
    </xf>
    <xf numFmtId="0" fontId="45" fillId="0" borderId="1" xfId="0" applyFont="1" applyBorder="1" applyAlignment="1">
      <alignment horizontal="left" vertical="center" wrapText="1"/>
    </xf>
    <xf numFmtId="0" fontId="46" fillId="0" borderId="27" xfId="0" applyFont="1" applyBorder="1" applyAlignment="1">
      <alignment vertical="center" wrapText="1"/>
    </xf>
    <xf numFmtId="0" fontId="45" fillId="0" borderId="1" xfId="0" applyFont="1" applyBorder="1" applyAlignment="1">
      <alignment vertical="center" wrapText="1"/>
    </xf>
    <xf numFmtId="0" fontId="45" fillId="0" borderId="1" xfId="0" applyFont="1" applyBorder="1" applyAlignment="1">
      <alignment horizontal="left" vertical="center"/>
    </xf>
    <xf numFmtId="0" fontId="45" fillId="0" borderId="1" xfId="0" applyFont="1" applyBorder="1" applyAlignment="1">
      <alignment vertical="center"/>
    </xf>
    <xf numFmtId="49" fontId="45" fillId="0" borderId="1" xfId="0" applyNumberFormat="1" applyFont="1" applyBorder="1" applyAlignment="1">
      <alignment vertical="center" wrapText="1"/>
    </xf>
    <xf numFmtId="0" fontId="42" fillId="0" borderId="30" xfId="0" applyFont="1" applyBorder="1" applyAlignment="1">
      <alignment vertical="center" wrapText="1"/>
    </xf>
    <xf numFmtId="0" fontId="47" fillId="0" borderId="29" xfId="0" applyFont="1" applyBorder="1" applyAlignment="1">
      <alignment vertical="center" wrapText="1"/>
    </xf>
    <xf numFmtId="0" fontId="42" fillId="0" borderId="31" xfId="0" applyFont="1" applyBorder="1" applyAlignment="1">
      <alignment vertical="center" wrapText="1"/>
    </xf>
    <xf numFmtId="0" fontId="42" fillId="0" borderId="1" xfId="0" applyFont="1" applyBorder="1" applyAlignment="1">
      <alignment vertical="top"/>
    </xf>
    <xf numFmtId="0" fontId="42" fillId="0" borderId="0" xfId="0" applyFont="1" applyAlignment="1">
      <alignment vertical="top"/>
    </xf>
    <xf numFmtId="0" fontId="42" fillId="0" borderId="24" xfId="0" applyFont="1" applyBorder="1" applyAlignment="1">
      <alignment horizontal="left" vertical="center"/>
    </xf>
    <xf numFmtId="0" fontId="42" fillId="0" borderId="25" xfId="0" applyFont="1" applyBorder="1" applyAlignment="1">
      <alignment horizontal="left" vertical="center"/>
    </xf>
    <xf numFmtId="0" fontId="42" fillId="0" borderId="26" xfId="0" applyFont="1" applyBorder="1" applyAlignment="1">
      <alignment horizontal="left" vertical="center"/>
    </xf>
    <xf numFmtId="0" fontId="42" fillId="0" borderId="27" xfId="0" applyFont="1" applyBorder="1" applyAlignment="1">
      <alignment horizontal="left" vertical="center"/>
    </xf>
    <xf numFmtId="0" fontId="42" fillId="0" borderId="28" xfId="0" applyFont="1" applyBorder="1" applyAlignment="1">
      <alignment horizontal="left" vertical="center"/>
    </xf>
    <xf numFmtId="0" fontId="44" fillId="0" borderId="1" xfId="0" applyFont="1" applyBorder="1" applyAlignment="1">
      <alignment horizontal="left" vertical="center"/>
    </xf>
    <xf numFmtId="0" fontId="48" fillId="0" borderId="0" xfId="0" applyFont="1" applyAlignment="1">
      <alignment horizontal="left" vertical="center"/>
    </xf>
    <xf numFmtId="0" fontId="44" fillId="0" borderId="29" xfId="0" applyFont="1" applyBorder="1" applyAlignment="1">
      <alignment horizontal="left" vertical="center"/>
    </xf>
    <xf numFmtId="0" fontId="44" fillId="0" borderId="29" xfId="0" applyFont="1" applyBorder="1" applyAlignment="1">
      <alignment horizontal="center" vertical="center"/>
    </xf>
    <xf numFmtId="0" fontId="48" fillId="0" borderId="29" xfId="0" applyFont="1" applyBorder="1" applyAlignment="1">
      <alignment horizontal="left" vertical="center"/>
    </xf>
    <xf numFmtId="0" fontId="49" fillId="0" borderId="1" xfId="0" applyFont="1" applyBorder="1" applyAlignment="1">
      <alignment horizontal="left" vertical="center"/>
    </xf>
    <xf numFmtId="0" fontId="46" fillId="0" borderId="0" xfId="0" applyFont="1" applyAlignment="1">
      <alignment horizontal="left" vertical="center"/>
    </xf>
    <xf numFmtId="0" fontId="50" fillId="0" borderId="1" xfId="0" applyFont="1" applyBorder="1" applyAlignment="1">
      <alignment horizontal="left" vertical="center"/>
    </xf>
    <xf numFmtId="0" fontId="45" fillId="0" borderId="1" xfId="0" applyFont="1" applyBorder="1" applyAlignment="1">
      <alignment horizontal="center" vertical="center"/>
    </xf>
    <xf numFmtId="0" fontId="45" fillId="0" borderId="0" xfId="0" applyFont="1" applyAlignment="1">
      <alignment horizontal="left" vertical="center"/>
    </xf>
    <xf numFmtId="0" fontId="46" fillId="0" borderId="27" xfId="0" applyFont="1" applyBorder="1" applyAlignment="1">
      <alignment horizontal="left" vertical="center"/>
    </xf>
    <xf numFmtId="0" fontId="42" fillId="0" borderId="30" xfId="0" applyFont="1" applyBorder="1" applyAlignment="1">
      <alignment horizontal="left" vertical="center"/>
    </xf>
    <xf numFmtId="0" fontId="47" fillId="0" borderId="29" xfId="0" applyFont="1" applyBorder="1" applyAlignment="1">
      <alignment horizontal="left" vertical="center"/>
    </xf>
    <xf numFmtId="0" fontId="42" fillId="0" borderId="31" xfId="0" applyFont="1" applyBorder="1" applyAlignment="1">
      <alignment horizontal="left" vertical="center"/>
    </xf>
    <xf numFmtId="0" fontId="42" fillId="0" borderId="1" xfId="0" applyFont="1" applyBorder="1" applyAlignment="1">
      <alignment horizontal="left" vertical="center"/>
    </xf>
    <xf numFmtId="0" fontId="47" fillId="0" borderId="1" xfId="0" applyFont="1" applyBorder="1" applyAlignment="1">
      <alignment horizontal="left" vertical="center"/>
    </xf>
    <xf numFmtId="0" fontId="48" fillId="0" borderId="1" xfId="0" applyFont="1" applyBorder="1" applyAlignment="1">
      <alignment horizontal="left" vertical="center"/>
    </xf>
    <xf numFmtId="0" fontId="46" fillId="0" borderId="29" xfId="0" applyFont="1" applyBorder="1" applyAlignment="1">
      <alignment horizontal="left" vertical="center"/>
    </xf>
    <xf numFmtId="0" fontId="42" fillId="0" borderId="1" xfId="0" applyFont="1" applyBorder="1" applyAlignment="1">
      <alignment horizontal="left" vertical="center" wrapText="1"/>
    </xf>
    <xf numFmtId="0" fontId="46" fillId="0" borderId="1" xfId="0" applyFont="1" applyBorder="1" applyAlignment="1">
      <alignment horizontal="left" vertical="center" wrapText="1"/>
    </xf>
    <xf numFmtId="0" fontId="46" fillId="0" borderId="1" xfId="0" applyFont="1" applyBorder="1" applyAlignment="1">
      <alignment horizontal="center" vertical="center" wrapText="1"/>
    </xf>
    <xf numFmtId="0" fontId="42" fillId="0" borderId="24" xfId="0" applyFont="1" applyBorder="1" applyAlignment="1">
      <alignment horizontal="left" vertical="center" wrapText="1"/>
    </xf>
    <xf numFmtId="0" fontId="42" fillId="0" borderId="25" xfId="0" applyFont="1" applyBorder="1" applyAlignment="1">
      <alignment horizontal="left" vertical="center" wrapText="1"/>
    </xf>
    <xf numFmtId="0" fontId="42" fillId="0" borderId="26" xfId="0" applyFont="1" applyBorder="1" applyAlignment="1">
      <alignment horizontal="left" vertical="center" wrapText="1"/>
    </xf>
    <xf numFmtId="0" fontId="42" fillId="0" borderId="27" xfId="0" applyFont="1" applyBorder="1" applyAlignment="1">
      <alignment horizontal="left" vertical="center" wrapText="1"/>
    </xf>
    <xf numFmtId="0" fontId="42" fillId="0" borderId="28" xfId="0" applyFont="1" applyBorder="1" applyAlignment="1">
      <alignment horizontal="left" vertical="center" wrapText="1"/>
    </xf>
    <xf numFmtId="0" fontId="48" fillId="0" borderId="27" xfId="0" applyFont="1" applyBorder="1" applyAlignment="1">
      <alignment horizontal="left" vertical="center" wrapText="1"/>
    </xf>
    <xf numFmtId="0" fontId="48" fillId="0" borderId="28" xfId="0" applyFont="1" applyBorder="1" applyAlignment="1">
      <alignment horizontal="left" vertical="center" wrapText="1"/>
    </xf>
    <xf numFmtId="0" fontId="46" fillId="0" borderId="27" xfId="0" applyFont="1" applyBorder="1" applyAlignment="1">
      <alignment horizontal="left" vertical="center" wrapText="1"/>
    </xf>
    <xf numFmtId="0" fontId="46" fillId="0" borderId="1" xfId="0" applyFont="1" applyBorder="1" applyAlignment="1">
      <alignment horizontal="left" vertical="center"/>
    </xf>
    <xf numFmtId="0" fontId="46" fillId="0" borderId="28" xfId="0" applyFont="1" applyBorder="1" applyAlignment="1">
      <alignment horizontal="left" vertical="center" wrapText="1"/>
    </xf>
    <xf numFmtId="0" fontId="46" fillId="0" borderId="28" xfId="0" applyFont="1" applyBorder="1" applyAlignment="1">
      <alignment horizontal="left" vertical="center"/>
    </xf>
    <xf numFmtId="0" fontId="46" fillId="0" borderId="30" xfId="0" applyFont="1" applyBorder="1" applyAlignment="1">
      <alignment horizontal="left" vertical="center" wrapText="1"/>
    </xf>
    <xf numFmtId="0" fontId="46" fillId="0" borderId="29" xfId="0" applyFont="1" applyBorder="1" applyAlignment="1">
      <alignment horizontal="left" vertical="center" wrapText="1"/>
    </xf>
    <xf numFmtId="0" fontId="46" fillId="0" borderId="31" xfId="0" applyFont="1" applyBorder="1" applyAlignment="1">
      <alignment horizontal="left" vertical="center" wrapText="1"/>
    </xf>
    <xf numFmtId="0" fontId="45" fillId="0" borderId="1" xfId="0" applyFont="1" applyBorder="1" applyAlignment="1">
      <alignment horizontal="left" vertical="top"/>
    </xf>
    <xf numFmtId="0" fontId="45" fillId="0" borderId="1" xfId="0" applyFont="1" applyBorder="1" applyAlignment="1">
      <alignment horizontal="center" vertical="top"/>
    </xf>
    <xf numFmtId="0" fontId="46" fillId="0" borderId="30" xfId="0" applyFont="1" applyBorder="1" applyAlignment="1">
      <alignment horizontal="left" vertical="center"/>
    </xf>
    <xf numFmtId="0" fontId="46" fillId="0" borderId="31" xfId="0" applyFont="1" applyBorder="1" applyAlignment="1">
      <alignment horizontal="left" vertical="center"/>
    </xf>
    <xf numFmtId="0" fontId="46" fillId="0" borderId="1" xfId="0" applyFont="1" applyBorder="1" applyAlignment="1">
      <alignment horizontal="center" vertical="center"/>
    </xf>
    <xf numFmtId="0" fontId="48" fillId="0" borderId="0" xfId="0" applyFont="1" applyAlignment="1">
      <alignment vertical="center"/>
    </xf>
    <xf numFmtId="0" fontId="44" fillId="0" borderId="1" xfId="0" applyFont="1" applyBorder="1" applyAlignment="1">
      <alignment vertical="center"/>
    </xf>
    <xf numFmtId="0" fontId="48" fillId="0" borderId="29" xfId="0" applyFont="1" applyBorder="1" applyAlignment="1">
      <alignment vertical="center"/>
    </xf>
    <xf numFmtId="0" fontId="44" fillId="0" borderId="29" xfId="0" applyFont="1" applyBorder="1" applyAlignment="1">
      <alignment vertical="center"/>
    </xf>
    <xf numFmtId="0" fontId="45" fillId="0" borderId="1" xfId="0" applyFont="1" applyBorder="1" applyAlignment="1">
      <alignment vertical="top"/>
    </xf>
    <xf numFmtId="49" fontId="45" fillId="0" borderId="1" xfId="0" applyNumberFormat="1" applyFont="1" applyBorder="1" applyAlignment="1">
      <alignment horizontal="left" vertical="center"/>
    </xf>
    <xf numFmtId="0" fontId="51" fillId="0" borderId="27" xfId="0" applyFont="1" applyBorder="1" applyAlignment="1">
      <alignment horizontal="left" vertical="center"/>
    </xf>
    <xf numFmtId="0" fontId="52" fillId="0" borderId="1" xfId="0" applyFont="1" applyBorder="1" applyAlignment="1">
      <alignment vertical="top"/>
    </xf>
    <xf numFmtId="0" fontId="52" fillId="0" borderId="1" xfId="0" applyFont="1" applyBorder="1" applyAlignment="1">
      <alignment horizontal="left" vertical="center"/>
    </xf>
    <xf numFmtId="0" fontId="52" fillId="0" borderId="1" xfId="0" applyFont="1" applyBorder="1" applyAlignment="1">
      <alignment horizontal="center" vertical="center"/>
    </xf>
    <xf numFmtId="49" fontId="52" fillId="0" borderId="1" xfId="0" applyNumberFormat="1" applyFont="1" applyBorder="1" applyAlignment="1">
      <alignment horizontal="left" vertical="center"/>
    </xf>
    <xf numFmtId="0" fontId="51" fillId="0" borderId="28" xfId="0" applyFont="1" applyBorder="1" applyAlignment="1">
      <alignment horizontal="left" vertical="center"/>
    </xf>
    <xf numFmtId="0" fontId="0" fillId="0" borderId="29" xfId="0" applyBorder="1" applyAlignment="1">
      <alignment vertical="top"/>
    </xf>
    <xf numFmtId="0" fontId="44" fillId="0" borderId="29" xfId="0" applyFont="1" applyBorder="1" applyAlignment="1">
      <alignment horizontal="left"/>
    </xf>
    <xf numFmtId="0" fontId="48" fillId="0" borderId="29" xfId="0" applyFont="1" applyBorder="1"/>
    <xf numFmtId="0" fontId="42" fillId="0" borderId="27" xfId="0" applyFont="1" applyBorder="1" applyAlignment="1">
      <alignment vertical="top"/>
    </xf>
    <xf numFmtId="0" fontId="42" fillId="0" borderId="28" xfId="0" applyFont="1" applyBorder="1" applyAlignment="1">
      <alignment vertical="top"/>
    </xf>
    <xf numFmtId="0" fontId="42" fillId="0" borderId="30" xfId="0" applyFont="1" applyBorder="1" applyAlignment="1">
      <alignment vertical="top"/>
    </xf>
    <xf numFmtId="0" fontId="42" fillId="0" borderId="29" xfId="0" applyFont="1" applyBorder="1" applyAlignment="1">
      <alignment vertical="top"/>
    </xf>
    <xf numFmtId="0" fontId="42" fillId="0" borderId="31" xfId="0" applyFont="1" applyBorder="1" applyAlignment="1">
      <alignment vertical="top"/>
    </xf>
    <xf numFmtId="0" fontId="3" fillId="0" borderId="0" xfId="0" applyFont="1" applyAlignment="1">
      <alignment horizontal="left" vertical="center" wrapText="1"/>
    </xf>
    <xf numFmtId="0" fontId="3" fillId="0" borderId="0" xfId="0" applyFont="1" applyAlignment="1">
      <alignment vertical="center"/>
    </xf>
    <xf numFmtId="165" fontId="2" fillId="0" borderId="0" xfId="0" applyNumberFormat="1" applyFont="1" applyAlignment="1">
      <alignment horizontal="left" vertical="center"/>
    </xf>
    <xf numFmtId="0" fontId="20" fillId="0" borderId="12" xfId="0" applyFont="1" applyBorder="1" applyAlignment="1">
      <alignment horizontal="center" vertical="center"/>
    </xf>
    <xf numFmtId="0" fontId="20" fillId="0" borderId="13" xfId="0" applyFont="1" applyBorder="1" applyAlignment="1">
      <alignment horizontal="left" vertical="center"/>
    </xf>
    <xf numFmtId="0" fontId="21" fillId="0" borderId="15" xfId="0" applyFont="1" applyBorder="1" applyAlignment="1">
      <alignment horizontal="left" vertical="center"/>
    </xf>
    <xf numFmtId="0" fontId="21" fillId="0" borderId="0" xfId="0" applyFont="1" applyAlignment="1">
      <alignment horizontal="left" vertical="center"/>
    </xf>
    <xf numFmtId="0" fontId="2" fillId="0" borderId="0" xfId="0" applyFont="1" applyAlignment="1">
      <alignment vertical="center" wrapText="1"/>
    </xf>
    <xf numFmtId="0" fontId="2" fillId="0" borderId="0" xfId="0" applyFont="1" applyAlignment="1">
      <alignment vertical="center"/>
    </xf>
    <xf numFmtId="0" fontId="22" fillId="4" borderId="7" xfId="0" applyFont="1" applyFill="1" applyBorder="1" applyAlignment="1">
      <alignment horizontal="center" vertical="center"/>
    </xf>
    <xf numFmtId="0" fontId="22" fillId="4" borderId="8" xfId="0" applyFont="1" applyFill="1" applyBorder="1" applyAlignment="1">
      <alignment horizontal="left" vertical="center"/>
    </xf>
    <xf numFmtId="0" fontId="22" fillId="4" borderId="8" xfId="0" applyFont="1" applyFill="1" applyBorder="1" applyAlignment="1">
      <alignment horizontal="right" vertical="center"/>
    </xf>
    <xf numFmtId="0" fontId="22" fillId="4" borderId="8" xfId="0" applyFont="1" applyFill="1" applyBorder="1" applyAlignment="1">
      <alignment horizontal="center" vertical="center"/>
    </xf>
    <xf numFmtId="4" fontId="27" fillId="0" borderId="0" xfId="0" applyNumberFormat="1" applyFont="1" applyAlignment="1">
      <alignment horizontal="right" vertical="center"/>
    </xf>
    <xf numFmtId="0" fontId="27" fillId="0" borderId="0" xfId="0" applyFont="1" applyAlignment="1">
      <alignment vertical="center"/>
    </xf>
    <xf numFmtId="4" fontId="27" fillId="0" borderId="0" xfId="0" applyNumberFormat="1" applyFont="1" applyAlignment="1">
      <alignment vertical="center"/>
    </xf>
    <xf numFmtId="0" fontId="26" fillId="0" borderId="0" xfId="0" applyFont="1" applyAlignment="1">
      <alignment horizontal="left" vertical="center" wrapText="1"/>
    </xf>
    <xf numFmtId="4" fontId="7" fillId="0" borderId="0" xfId="0" applyNumberFormat="1" applyFont="1" applyAlignment="1">
      <alignment vertical="center"/>
    </xf>
    <xf numFmtId="0" fontId="7" fillId="0" borderId="0" xfId="0" applyFont="1" applyAlignment="1">
      <alignment vertical="center"/>
    </xf>
    <xf numFmtId="0" fontId="29" fillId="0" borderId="0" xfId="0" applyFont="1" applyAlignment="1">
      <alignment horizontal="left" vertical="center" wrapText="1"/>
    </xf>
    <xf numFmtId="4" fontId="7" fillId="0" borderId="0" xfId="0" applyNumberFormat="1" applyFont="1" applyAlignment="1">
      <alignment horizontal="right" vertical="center"/>
    </xf>
    <xf numFmtId="4" fontId="24" fillId="0" borderId="0" xfId="0" applyNumberFormat="1" applyFont="1" applyAlignment="1">
      <alignment horizontal="right" vertical="center"/>
    </xf>
    <xf numFmtId="4" fontId="24" fillId="0" borderId="0" xfId="0" applyNumberFormat="1" applyFont="1" applyAlignment="1">
      <alignment vertical="center"/>
    </xf>
    <xf numFmtId="0" fontId="17" fillId="0" borderId="0" xfId="0" applyFont="1" applyAlignment="1">
      <alignment horizontal="left" vertical="top" wrapText="1"/>
    </xf>
    <xf numFmtId="0" fontId="17" fillId="0" borderId="0" xfId="0" applyFont="1" applyAlignment="1">
      <alignment horizontal="left" vertical="center"/>
    </xf>
    <xf numFmtId="0" fontId="19" fillId="0" borderId="0" xfId="0" applyFont="1" applyAlignment="1">
      <alignment horizontal="left" vertical="center"/>
    </xf>
    <xf numFmtId="0" fontId="2" fillId="0" borderId="0" xfId="0" applyFont="1" applyAlignment="1">
      <alignment horizontal="left" vertical="center"/>
    </xf>
    <xf numFmtId="0" fontId="0" fillId="0" borderId="0" xfId="0"/>
    <xf numFmtId="0" fontId="3" fillId="0" borderId="0" xfId="0" applyFont="1" applyAlignment="1">
      <alignment horizontal="left" vertical="top" wrapText="1"/>
    </xf>
    <xf numFmtId="49" fontId="2" fillId="2" borderId="0" xfId="0" applyNumberFormat="1" applyFont="1" applyFill="1" applyAlignment="1" applyProtection="1">
      <alignment horizontal="left" vertical="center"/>
      <protection locked="0"/>
    </xf>
    <xf numFmtId="49" fontId="2" fillId="0" borderId="0" xfId="0" applyNumberFormat="1" applyFont="1" applyAlignment="1">
      <alignment horizontal="left" vertical="center"/>
    </xf>
    <xf numFmtId="0" fontId="2" fillId="0" borderId="0" xfId="0" applyFont="1" applyAlignment="1">
      <alignment horizontal="left" vertical="center" wrapText="1"/>
    </xf>
    <xf numFmtId="4" fontId="18" fillId="0" borderId="6" xfId="0" applyNumberFormat="1" applyFont="1" applyBorder="1" applyAlignment="1">
      <alignment vertical="center"/>
    </xf>
    <xf numFmtId="0" fontId="0" fillId="0" borderId="6" xfId="0" applyBorder="1" applyAlignment="1">
      <alignment vertical="center"/>
    </xf>
    <xf numFmtId="0" fontId="1" fillId="0" borderId="0" xfId="0" applyFont="1" applyAlignment="1">
      <alignment horizontal="right" vertical="center"/>
    </xf>
    <xf numFmtId="4" fontId="19" fillId="0" borderId="0" xfId="0" applyNumberFormat="1" applyFont="1" applyAlignment="1">
      <alignment vertical="center"/>
    </xf>
    <xf numFmtId="0" fontId="1" fillId="0" borderId="0" xfId="0" applyFont="1" applyAlignment="1">
      <alignment vertical="center"/>
    </xf>
    <xf numFmtId="164" fontId="1" fillId="0" borderId="0" xfId="0" applyNumberFormat="1" applyFont="1" applyAlignment="1">
      <alignment horizontal="left" vertical="center"/>
    </xf>
    <xf numFmtId="4" fontId="4" fillId="3" borderId="8" xfId="0" applyNumberFormat="1" applyFont="1" applyFill="1" applyBorder="1" applyAlignment="1">
      <alignment vertical="center"/>
    </xf>
    <xf numFmtId="0" fontId="0" fillId="3" borderId="8" xfId="0" applyFill="1" applyBorder="1" applyAlignment="1">
      <alignment vertical="center"/>
    </xf>
    <xf numFmtId="0" fontId="0" fillId="3" borderId="9" xfId="0" applyFill="1" applyBorder="1" applyAlignment="1">
      <alignment vertical="center"/>
    </xf>
    <xf numFmtId="0" fontId="4" fillId="3" borderId="8" xfId="0" applyFont="1" applyFill="1" applyBorder="1" applyAlignment="1">
      <alignment horizontal="left" vertical="center"/>
    </xf>
    <xf numFmtId="0" fontId="1" fillId="0" borderId="0" xfId="0" applyFont="1" applyAlignment="1">
      <alignment horizontal="left" vertical="center" wrapText="1"/>
    </xf>
    <xf numFmtId="0" fontId="1" fillId="0" borderId="0" xfId="0" applyFont="1" applyAlignment="1">
      <alignment horizontal="left" vertical="center"/>
    </xf>
    <xf numFmtId="0" fontId="0" fillId="0" borderId="0" xfId="0" applyAlignment="1">
      <alignment vertical="center"/>
    </xf>
    <xf numFmtId="0" fontId="2" fillId="2" borderId="0" xfId="0" applyFont="1" applyFill="1" applyAlignment="1" applyProtection="1">
      <alignment horizontal="left" vertical="center"/>
      <protection locked="0"/>
    </xf>
    <xf numFmtId="0" fontId="45" fillId="0" borderId="1" xfId="0" applyFont="1" applyBorder="1" applyAlignment="1">
      <alignment horizontal="left" vertical="center" wrapText="1"/>
    </xf>
    <xf numFmtId="0" fontId="44" fillId="0" borderId="29" xfId="0" applyFont="1" applyBorder="1" applyAlignment="1">
      <alignment horizontal="left" wrapText="1"/>
    </xf>
    <xf numFmtId="0" fontId="43" fillId="0" borderId="1" xfId="0" applyFont="1" applyBorder="1" applyAlignment="1">
      <alignment horizontal="center" vertical="center" wrapText="1"/>
    </xf>
    <xf numFmtId="49" fontId="45" fillId="0" borderId="1" xfId="0" applyNumberFormat="1" applyFont="1" applyBorder="1" applyAlignment="1">
      <alignment horizontal="left" vertical="center" wrapText="1"/>
    </xf>
    <xf numFmtId="0" fontId="43" fillId="0" borderId="1" xfId="0" applyFont="1" applyBorder="1" applyAlignment="1">
      <alignment horizontal="center" vertical="center"/>
    </xf>
    <xf numFmtId="0" fontId="44" fillId="0" borderId="29" xfId="0" applyFont="1" applyBorder="1" applyAlignment="1">
      <alignment horizontal="left"/>
    </xf>
    <xf numFmtId="0" fontId="45" fillId="0" borderId="1" xfId="0" applyFont="1" applyBorder="1" applyAlignment="1">
      <alignment horizontal="left" vertical="center"/>
    </xf>
    <xf numFmtId="0" fontId="45" fillId="0" borderId="1" xfId="0" applyFont="1" applyBorder="1" applyAlignment="1">
      <alignment horizontal="left" vertical="top"/>
    </xf>
  </cellXfs>
  <cellStyles count="2">
    <cellStyle name="Hypertextový odkaz" xfId="1" builtinId="8"/>
    <cellStyle name="Normální" xfId="0" builtinId="0" customBuiltin="1"/>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3.bmp"/></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3.bmp"/></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3.bmp"/></Relationships>
</file>

<file path=xl/drawings/_rels/drawing5.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3.bmp"/></Relationships>
</file>

<file path=xl/drawings/_rels/drawing6.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hyperlink" Target="https://app.urs.cz/products/kros4" TargetMode="External"/><Relationship Id="rId1" Type="http://schemas.openxmlformats.org/officeDocument/2006/relationships/image" Target="../media/image3.bmp"/></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app.urs.cz/products/kros4" TargetMode="External"/></Relationships>
</file>

<file path=xl/drawings/drawing1.xml><?xml version="1.0" encoding="utf-8"?>
<xdr:wsDr xmlns:xdr="http://schemas.openxmlformats.org/drawingml/2006/spreadsheetDrawing" xmlns:a="http://schemas.openxmlformats.org/drawingml/2006/main">
  <xdr:twoCellAnchor>
    <xdr:from>
      <xdr:col>37</xdr:col>
      <xdr:colOff>415290</xdr:colOff>
      <xdr:row>3</xdr:row>
      <xdr:rowOff>0</xdr:rowOff>
    </xdr:from>
    <xdr:to>
      <xdr:col>40</xdr:col>
      <xdr:colOff>367665</xdr:colOff>
      <xdr:row>3</xdr:row>
      <xdr:rowOff>315595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38</xdr:col>
      <xdr:colOff>129540</xdr:colOff>
      <xdr:row>41</xdr:row>
      <xdr:rowOff>0</xdr:rowOff>
    </xdr:from>
    <xdr:to>
      <xdr:col>41</xdr:col>
      <xdr:colOff>177165</xdr:colOff>
      <xdr:row>42</xdr:row>
      <xdr:rowOff>9525</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4" name="Picture 3">
          <a:hlinkClick xmlns:r="http://schemas.openxmlformats.org/officeDocument/2006/relationships" r:id="rId2" tooltip="https://app.urs.cz/products/kros4"/>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2.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80</xdr:row>
      <xdr:rowOff>0</xdr:rowOff>
    </xdr:from>
    <xdr:to>
      <xdr:col>9</xdr:col>
      <xdr:colOff>1215390</xdr:colOff>
      <xdr:row>80</xdr:row>
      <xdr:rowOff>292100</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1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3.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86</xdr:row>
      <xdr:rowOff>0</xdr:rowOff>
    </xdr:from>
    <xdr:to>
      <xdr:col>9</xdr:col>
      <xdr:colOff>1215390</xdr:colOff>
      <xdr:row>86</xdr:row>
      <xdr:rowOff>292100</xdr:rowOff>
    </xdr:to>
    <xdr:pic>
      <xdr:nvPicPr>
        <xdr:cNvPr id="4" name="Picture 3">
          <a:extLst>
            <a:ext uri="{FF2B5EF4-FFF2-40B4-BE49-F238E27FC236}">
              <a16:creationId xmlns:a16="http://schemas.microsoft.com/office/drawing/2014/main" id="{00000000-0008-0000-02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2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4.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80</xdr:row>
      <xdr:rowOff>0</xdr:rowOff>
    </xdr:from>
    <xdr:to>
      <xdr:col>9</xdr:col>
      <xdr:colOff>1215390</xdr:colOff>
      <xdr:row>80</xdr:row>
      <xdr:rowOff>292100</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3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5.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48</xdr:row>
      <xdr:rowOff>0</xdr:rowOff>
    </xdr:from>
    <xdr:to>
      <xdr:col>9</xdr:col>
      <xdr:colOff>1215390</xdr:colOff>
      <xdr:row>48</xdr:row>
      <xdr:rowOff>292100</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78</xdr:row>
      <xdr:rowOff>0</xdr:rowOff>
    </xdr:from>
    <xdr:to>
      <xdr:col>9</xdr:col>
      <xdr:colOff>1215390</xdr:colOff>
      <xdr:row>78</xdr:row>
      <xdr:rowOff>292100</xdr:rowOff>
    </xdr:to>
    <xdr:pic>
      <xdr:nvPicPr>
        <xdr:cNvPr id="4" name="Picture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4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6.xml><?xml version="1.0" encoding="utf-8"?>
<xdr:wsDr xmlns:xdr="http://schemas.openxmlformats.org/drawingml/2006/spreadsheetDrawing" xmlns:a="http://schemas.openxmlformats.org/drawingml/2006/main">
  <xdr:twoCellAnchor>
    <xdr:from>
      <xdr:col>8</xdr:col>
      <xdr:colOff>843915</xdr:colOff>
      <xdr:row>3</xdr:row>
      <xdr:rowOff>0</xdr:rowOff>
    </xdr:from>
    <xdr:to>
      <xdr:col>9</xdr:col>
      <xdr:colOff>1215390</xdr:colOff>
      <xdr:row>3</xdr:row>
      <xdr:rowOff>292100</xdr:rowOff>
    </xdr:to>
    <xdr:pic>
      <xdr:nvPicPr>
        <xdr:cNvPr id="2" name="Picture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44</xdr:row>
      <xdr:rowOff>0</xdr:rowOff>
    </xdr:from>
    <xdr:to>
      <xdr:col>9</xdr:col>
      <xdr:colOff>1215390</xdr:colOff>
      <xdr:row>44</xdr:row>
      <xdr:rowOff>292100</xdr:rowOff>
    </xdr:to>
    <xdr:pic>
      <xdr:nvPicPr>
        <xdr:cNvPr id="3" name="Picture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twoCellAnchor>
    <xdr:from>
      <xdr:col>8</xdr:col>
      <xdr:colOff>843915</xdr:colOff>
      <xdr:row>72</xdr:row>
      <xdr:rowOff>0</xdr:rowOff>
    </xdr:from>
    <xdr:to>
      <xdr:col>9</xdr:col>
      <xdr:colOff>1215390</xdr:colOff>
      <xdr:row>72</xdr:row>
      <xdr:rowOff>292100</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prstGeom prst="rect">
          <a:avLst/>
        </a:prstGeom>
      </xdr:spPr>
    </xdr:pic>
    <xdr:clientData/>
  </xdr:twoCellAnchor>
  <xdr:absoluteAnchor>
    <xdr:pos x="0" y="0"/>
    <xdr:ext cx="285750" cy="285750"/>
    <xdr:pic>
      <xdr:nvPicPr>
        <xdr:cNvPr id="5" name="Picture 4">
          <a:hlinkClick xmlns:r="http://schemas.openxmlformats.org/officeDocument/2006/relationships" r:id="rId2" tooltip="https://app.urs.cz/products/kros4"/>
          <a:extLst>
            <a:ext uri="{FF2B5EF4-FFF2-40B4-BE49-F238E27FC236}">
              <a16:creationId xmlns:a16="http://schemas.microsoft.com/office/drawing/2014/main" id="{00000000-0008-0000-0500-000005000000}"/>
            </a:ext>
          </a:extLst>
        </xdr:cNvPr>
        <xdr:cNvPicPr/>
      </xdr:nvPicPr>
      <xdr:blipFill>
        <a:blip xmlns:r="http://schemas.openxmlformats.org/officeDocument/2006/relationships" r:embed="rId3"/>
        <a:stretch>
          <a:fillRect/>
        </a:stretch>
      </xdr:blipFill>
      <xdr:spPr>
        <a:prstGeom prst="rect">
          <a:avLst/>
        </a:prstGeom>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86385" cy="286385"/>
    <xdr:pic>
      <xdr:nvPicPr>
        <xdr:cNvPr id="2" name="Picture 1">
          <a:hlinkClick xmlns:r="http://schemas.openxmlformats.org/officeDocument/2006/relationships" r:id="rId1" tooltip="https://app.urs.cz/products/kros4"/>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prstGeom prst="rect">
          <a:avLst/>
        </a:prstGeom>
      </xdr:spPr>
    </xdr:pic>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8" Type="http://schemas.openxmlformats.org/officeDocument/2006/relationships/hyperlink" Target="https://podminky.urs.cz/item/CS_URS_2024_02/919735113" TargetMode="External"/><Relationship Id="rId13" Type="http://schemas.openxmlformats.org/officeDocument/2006/relationships/hyperlink" Target="https://podminky.urs.cz/item/CS_URS_2024_02/997013151" TargetMode="External"/><Relationship Id="rId18" Type="http://schemas.openxmlformats.org/officeDocument/2006/relationships/hyperlink" Target="https://podminky.urs.cz/item/CS_URS_2024_02/998011001" TargetMode="External"/><Relationship Id="rId3" Type="http://schemas.openxmlformats.org/officeDocument/2006/relationships/hyperlink" Target="https://podminky.urs.cz/item/CS_URS_2024_02/113202111" TargetMode="External"/><Relationship Id="rId7" Type="http://schemas.openxmlformats.org/officeDocument/2006/relationships/hyperlink" Target="https://podminky.urs.cz/item/CS_URS_2024_02/171251201" TargetMode="External"/><Relationship Id="rId12" Type="http://schemas.openxmlformats.org/officeDocument/2006/relationships/hyperlink" Target="https://podminky.urs.cz/item/CS_URS_2024_02/977212112" TargetMode="External"/><Relationship Id="rId17" Type="http://schemas.openxmlformats.org/officeDocument/2006/relationships/hyperlink" Target="https://podminky.urs.cz/item/CS_URS_2024_02/997013645" TargetMode="External"/><Relationship Id="rId2" Type="http://schemas.openxmlformats.org/officeDocument/2006/relationships/hyperlink" Target="https://podminky.urs.cz/item/CS_URS_2024_02/113107343" TargetMode="External"/><Relationship Id="rId16" Type="http://schemas.openxmlformats.org/officeDocument/2006/relationships/hyperlink" Target="https://podminky.urs.cz/item/CS_URS_2024_02/997013609" TargetMode="External"/><Relationship Id="rId20" Type="http://schemas.openxmlformats.org/officeDocument/2006/relationships/drawing" Target="../drawings/drawing2.xml"/><Relationship Id="rId1" Type="http://schemas.openxmlformats.org/officeDocument/2006/relationships/hyperlink" Target="https://podminky.urs.cz/item/CS_URS_2024_02/113107322" TargetMode="External"/><Relationship Id="rId6" Type="http://schemas.openxmlformats.org/officeDocument/2006/relationships/hyperlink" Target="https://podminky.urs.cz/item/CS_URS_2024_02/171201221" TargetMode="External"/><Relationship Id="rId11" Type="http://schemas.openxmlformats.org/officeDocument/2006/relationships/hyperlink" Target="https://podminky.urs.cz/item/CS_URS_2024_02/965042141" TargetMode="External"/><Relationship Id="rId5" Type="http://schemas.openxmlformats.org/officeDocument/2006/relationships/hyperlink" Target="https://podminky.urs.cz/item/CS_URS_2024_02/131253102" TargetMode="External"/><Relationship Id="rId15" Type="http://schemas.openxmlformats.org/officeDocument/2006/relationships/hyperlink" Target="https://podminky.urs.cz/item/CS_URS_2024_02/997013509" TargetMode="External"/><Relationship Id="rId10" Type="http://schemas.openxmlformats.org/officeDocument/2006/relationships/hyperlink" Target="https://podminky.urs.cz/item/CS_URS_2024_02/962052211" TargetMode="External"/><Relationship Id="rId19" Type="http://schemas.openxmlformats.org/officeDocument/2006/relationships/hyperlink" Target="https://podminky.urs.cz/item/CS_URS_2024_02/767661811" TargetMode="External"/><Relationship Id="rId4" Type="http://schemas.openxmlformats.org/officeDocument/2006/relationships/hyperlink" Target="https://podminky.urs.cz/item/CS_URS_2024_02/121151103" TargetMode="External"/><Relationship Id="rId9" Type="http://schemas.openxmlformats.org/officeDocument/2006/relationships/hyperlink" Target="https://podminky.urs.cz/item/CS_URS_2024_02/962031133" TargetMode="External"/><Relationship Id="rId14" Type="http://schemas.openxmlformats.org/officeDocument/2006/relationships/hyperlink" Target="https://podminky.urs.cz/item/CS_URS_2024_02/997013501" TargetMode="External"/></Relationships>
</file>

<file path=xl/worksheets/_rels/sheet3.xml.rels><?xml version="1.0" encoding="UTF-8" standalone="yes"?>
<Relationships xmlns="http://schemas.openxmlformats.org/package/2006/relationships"><Relationship Id="rId13" Type="http://schemas.openxmlformats.org/officeDocument/2006/relationships/hyperlink" Target="https://podminky.urs.cz/item/CS_URS_2024_02/279361821" TargetMode="External"/><Relationship Id="rId18" Type="http://schemas.openxmlformats.org/officeDocument/2006/relationships/hyperlink" Target="https://podminky.urs.cz/item/CS_URS_2024_02/574381111" TargetMode="External"/><Relationship Id="rId26" Type="http://schemas.openxmlformats.org/officeDocument/2006/relationships/hyperlink" Target="https://podminky.urs.cz/item/CS_URS_2024_02/953961214" TargetMode="External"/><Relationship Id="rId39" Type="http://schemas.openxmlformats.org/officeDocument/2006/relationships/hyperlink" Target="https://podminky.urs.cz/item/CS_URS_2024_02/998782101" TargetMode="External"/><Relationship Id="rId21" Type="http://schemas.openxmlformats.org/officeDocument/2006/relationships/hyperlink" Target="https://podminky.urs.cz/item/CS_URS_2024_02/631311112" TargetMode="External"/><Relationship Id="rId34" Type="http://schemas.openxmlformats.org/officeDocument/2006/relationships/hyperlink" Target="https://podminky.urs.cz/item/CS_URS_2024_02/711199102" TargetMode="External"/><Relationship Id="rId7" Type="http://schemas.openxmlformats.org/officeDocument/2006/relationships/hyperlink" Target="https://podminky.urs.cz/item/CS_URS_2024_02/181411131" TargetMode="External"/><Relationship Id="rId12" Type="http://schemas.openxmlformats.org/officeDocument/2006/relationships/hyperlink" Target="https://podminky.urs.cz/item/CS_URS_2024_02/279351122" TargetMode="External"/><Relationship Id="rId17" Type="http://schemas.openxmlformats.org/officeDocument/2006/relationships/hyperlink" Target="https://podminky.urs.cz/item/CS_URS_2024_02/564851111" TargetMode="External"/><Relationship Id="rId25" Type="http://schemas.openxmlformats.org/officeDocument/2006/relationships/hyperlink" Target="https://podminky.urs.cz/item/CS_URS_2024_02/916131213" TargetMode="External"/><Relationship Id="rId33" Type="http://schemas.openxmlformats.org/officeDocument/2006/relationships/hyperlink" Target="https://podminky.urs.cz/item/CS_URS_2024_02/711191101" TargetMode="External"/><Relationship Id="rId38" Type="http://schemas.openxmlformats.org/officeDocument/2006/relationships/hyperlink" Target="https://podminky.urs.cz/item/CS_URS_2024_02/782131111" TargetMode="External"/><Relationship Id="rId2" Type="http://schemas.openxmlformats.org/officeDocument/2006/relationships/hyperlink" Target="https://podminky.urs.cz/item/CS_URS_2024_02/162251101" TargetMode="External"/><Relationship Id="rId16" Type="http://schemas.openxmlformats.org/officeDocument/2006/relationships/hyperlink" Target="https://podminky.urs.cz/item/CS_URS_2024_02/561121112" TargetMode="External"/><Relationship Id="rId20" Type="http://schemas.openxmlformats.org/officeDocument/2006/relationships/hyperlink" Target="https://podminky.urs.cz/item/CS_URS_2024_02/577165132" TargetMode="External"/><Relationship Id="rId29" Type="http://schemas.openxmlformats.org/officeDocument/2006/relationships/hyperlink" Target="https://podminky.urs.cz/item/CS_URS_2024_02/997013509" TargetMode="External"/><Relationship Id="rId1" Type="http://schemas.openxmlformats.org/officeDocument/2006/relationships/hyperlink" Target="https://podminky.urs.cz/item/CS_URS_2024_02/115201601" TargetMode="External"/><Relationship Id="rId6" Type="http://schemas.openxmlformats.org/officeDocument/2006/relationships/hyperlink" Target="https://podminky.urs.cz/item/CS_URS_2024_02/181351003" TargetMode="External"/><Relationship Id="rId11" Type="http://schemas.openxmlformats.org/officeDocument/2006/relationships/hyperlink" Target="https://podminky.urs.cz/item/CS_URS_2024_02/279351121" TargetMode="External"/><Relationship Id="rId24" Type="http://schemas.openxmlformats.org/officeDocument/2006/relationships/hyperlink" Target="https://podminky.urs.cz/item/CS_URS_2024_02/634911114" TargetMode="External"/><Relationship Id="rId32" Type="http://schemas.openxmlformats.org/officeDocument/2006/relationships/hyperlink" Target="https://podminky.urs.cz/item/CS_URS_2024_02/711142559" TargetMode="External"/><Relationship Id="rId37" Type="http://schemas.openxmlformats.org/officeDocument/2006/relationships/hyperlink" Target="https://podminky.urs.cz/item/CS_URS_2024_02/998767101" TargetMode="External"/><Relationship Id="rId40" Type="http://schemas.openxmlformats.org/officeDocument/2006/relationships/drawing" Target="../drawings/drawing3.xml"/><Relationship Id="rId5" Type="http://schemas.openxmlformats.org/officeDocument/2006/relationships/hyperlink" Target="https://podminky.urs.cz/item/CS_URS_2024_02/175111101" TargetMode="External"/><Relationship Id="rId15" Type="http://schemas.openxmlformats.org/officeDocument/2006/relationships/hyperlink" Target="https://podminky.urs.cz/item/CS_URS_2024_02/599141111" TargetMode="External"/><Relationship Id="rId23" Type="http://schemas.openxmlformats.org/officeDocument/2006/relationships/hyperlink" Target="https://podminky.urs.cz/item/CS_URS_2024_02/631362021" TargetMode="External"/><Relationship Id="rId28" Type="http://schemas.openxmlformats.org/officeDocument/2006/relationships/hyperlink" Target="https://podminky.urs.cz/item/CS_URS_2024_02/997013501" TargetMode="External"/><Relationship Id="rId36" Type="http://schemas.openxmlformats.org/officeDocument/2006/relationships/hyperlink" Target="https://podminky.urs.cz/item/CS_URS_2024_02/767163121" TargetMode="External"/><Relationship Id="rId10" Type="http://schemas.openxmlformats.org/officeDocument/2006/relationships/hyperlink" Target="https://podminky.urs.cz/item/CS_URS_2024_02/279321348" TargetMode="External"/><Relationship Id="rId19" Type="http://schemas.openxmlformats.org/officeDocument/2006/relationships/hyperlink" Target="https://podminky.urs.cz/item/CS_URS_2024_02/577134211" TargetMode="External"/><Relationship Id="rId31" Type="http://schemas.openxmlformats.org/officeDocument/2006/relationships/hyperlink" Target="https://podminky.urs.cz/item/CS_URS_2024_02/711111002" TargetMode="External"/><Relationship Id="rId4" Type="http://schemas.openxmlformats.org/officeDocument/2006/relationships/hyperlink" Target="https://podminky.urs.cz/item/CS_URS_2024_02/174151101" TargetMode="External"/><Relationship Id="rId9" Type="http://schemas.openxmlformats.org/officeDocument/2006/relationships/hyperlink" Target="https://podminky.urs.cz/item/CS_URS_2024_02/274361821" TargetMode="External"/><Relationship Id="rId14" Type="http://schemas.openxmlformats.org/officeDocument/2006/relationships/hyperlink" Target="https://podminky.urs.cz/item/CS_URS_2024_02/346244821" TargetMode="External"/><Relationship Id="rId22" Type="http://schemas.openxmlformats.org/officeDocument/2006/relationships/hyperlink" Target="https://podminky.urs.cz/item/CS_URS_2024_02/631311115" TargetMode="External"/><Relationship Id="rId27" Type="http://schemas.openxmlformats.org/officeDocument/2006/relationships/hyperlink" Target="https://podminky.urs.cz/item/CS_URS_2024_02/953965133" TargetMode="External"/><Relationship Id="rId30" Type="http://schemas.openxmlformats.org/officeDocument/2006/relationships/hyperlink" Target="https://podminky.urs.cz/item/CS_URS_2024_02/998011001" TargetMode="External"/><Relationship Id="rId35" Type="http://schemas.openxmlformats.org/officeDocument/2006/relationships/hyperlink" Target="https://podminky.urs.cz/item/CS_URS_2024_02/998711101" TargetMode="External"/><Relationship Id="rId8" Type="http://schemas.openxmlformats.org/officeDocument/2006/relationships/hyperlink" Target="https://podminky.urs.cz/item/CS_URS_2024_02/274321411" TargetMode="External"/><Relationship Id="rId3" Type="http://schemas.openxmlformats.org/officeDocument/2006/relationships/hyperlink" Target="https://podminky.urs.cz/item/CS_URS_2024_02/167151101"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podminky.urs.cz/item/CS_URS_2024_02/899661311" TargetMode="External"/><Relationship Id="rId13" Type="http://schemas.openxmlformats.org/officeDocument/2006/relationships/hyperlink" Target="https://podminky.urs.cz/item/CS_URS_2024_02/998721192" TargetMode="External"/><Relationship Id="rId3" Type="http://schemas.openxmlformats.org/officeDocument/2006/relationships/hyperlink" Target="https://podminky.urs.cz/item/CS_URS_2024_02/871228111" TargetMode="External"/><Relationship Id="rId7" Type="http://schemas.openxmlformats.org/officeDocument/2006/relationships/hyperlink" Target="https://podminky.urs.cz/item/CS_URS_2024_02/895270221" TargetMode="External"/><Relationship Id="rId12" Type="http://schemas.openxmlformats.org/officeDocument/2006/relationships/hyperlink" Target="https://podminky.urs.cz/item/CS_URS_2024_02/721211611" TargetMode="External"/><Relationship Id="rId2" Type="http://schemas.openxmlformats.org/officeDocument/2006/relationships/hyperlink" Target="https://podminky.urs.cz/item/CS_URS_2024_02/451578111" TargetMode="External"/><Relationship Id="rId1" Type="http://schemas.openxmlformats.org/officeDocument/2006/relationships/hyperlink" Target="https://podminky.urs.cz/item/CS_URS_2024_02/214500111" TargetMode="External"/><Relationship Id="rId6" Type="http://schemas.openxmlformats.org/officeDocument/2006/relationships/hyperlink" Target="https://podminky.urs.cz/item/CS_URS_2024_02/895270135" TargetMode="External"/><Relationship Id="rId11" Type="http://schemas.openxmlformats.org/officeDocument/2006/relationships/hyperlink" Target="https://podminky.urs.cz/item/CS_URS_2024_02/998276124" TargetMode="External"/><Relationship Id="rId5" Type="http://schemas.openxmlformats.org/officeDocument/2006/relationships/hyperlink" Target="https://podminky.urs.cz/item/CS_URS_2024_02/895270131" TargetMode="External"/><Relationship Id="rId10" Type="http://schemas.openxmlformats.org/officeDocument/2006/relationships/hyperlink" Target="https://podminky.urs.cz/item/CS_URS_2024_02/998276101" TargetMode="External"/><Relationship Id="rId4" Type="http://schemas.openxmlformats.org/officeDocument/2006/relationships/hyperlink" Target="https://podminky.urs.cz/item/CS_URS_2024_02/895270101" TargetMode="External"/><Relationship Id="rId9" Type="http://schemas.openxmlformats.org/officeDocument/2006/relationships/hyperlink" Target="https://podminky.urs.cz/item/CS_URS_2024_02/899722114" TargetMode="External"/><Relationship Id="rId1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3" Type="http://schemas.openxmlformats.org/officeDocument/2006/relationships/hyperlink" Target="https://podminky.urs.cz/item/CS_URS_2024_02/060001000" TargetMode="External"/><Relationship Id="rId2" Type="http://schemas.openxmlformats.org/officeDocument/2006/relationships/hyperlink" Target="https://podminky.urs.cz/item/CS_URS_2024_02/030001000" TargetMode="External"/><Relationship Id="rId1" Type="http://schemas.openxmlformats.org/officeDocument/2006/relationships/hyperlink" Target="https://podminky.urs.cz/item/CS_URS_2024_02/012002000" TargetMode="External"/><Relationship Id="rId5" Type="http://schemas.openxmlformats.org/officeDocument/2006/relationships/drawing" Target="../drawings/drawing6.xml"/><Relationship Id="rId4" Type="http://schemas.openxmlformats.org/officeDocument/2006/relationships/hyperlink" Target="https://podminky.urs.cz/item/CS_URS_2024_02/070001000"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CM64"/>
  <sheetViews>
    <sheetView showGridLines="0" tabSelected="1" workbookViewId="0"/>
  </sheetViews>
  <sheetFormatPr defaultRowHeight="15"/>
  <cols>
    <col min="1" max="1" width="8.33203125" customWidth="1"/>
    <col min="2" max="2" width="1.6640625" customWidth="1"/>
    <col min="3" max="3" width="4.1640625" customWidth="1"/>
    <col min="4" max="33" width="2.6640625" customWidth="1"/>
    <col min="34" max="34" width="3.33203125" customWidth="1"/>
    <col min="35" max="35" width="31.6640625" customWidth="1"/>
    <col min="36" max="37" width="2.5" customWidth="1"/>
    <col min="38" max="38" width="8.33203125" customWidth="1"/>
    <col min="39" max="39" width="3.33203125" customWidth="1"/>
    <col min="40" max="40" width="13.33203125" customWidth="1"/>
    <col min="41" max="41" width="7.5" customWidth="1"/>
    <col min="42" max="42" width="4.1640625" customWidth="1"/>
    <col min="43" max="43" width="15.6640625" customWidth="1"/>
    <col min="44" max="44" width="13.6640625" customWidth="1"/>
    <col min="45" max="47" width="25.83203125" hidden="1" customWidth="1"/>
    <col min="48" max="49" width="21.6640625" hidden="1" customWidth="1"/>
    <col min="50" max="51" width="25" hidden="1" customWidth="1"/>
    <col min="52" max="52" width="21.6640625" hidden="1" customWidth="1"/>
    <col min="53" max="53" width="19.1640625" hidden="1" customWidth="1"/>
    <col min="54" max="54" width="25" hidden="1" customWidth="1"/>
    <col min="55" max="55" width="21.6640625" hidden="1" customWidth="1"/>
    <col min="56" max="56" width="19.1640625" hidden="1" customWidth="1"/>
    <col min="57" max="57" width="66.5" customWidth="1"/>
    <col min="71" max="91" width="9.33203125" hidden="1"/>
  </cols>
  <sheetData>
    <row r="1" spans="1:74" ht="11.25">
      <c r="A1" s="17" t="s">
        <v>0</v>
      </c>
      <c r="AZ1" s="17" t="s">
        <v>1</v>
      </c>
      <c r="BA1" s="17" t="s">
        <v>2</v>
      </c>
      <c r="BB1" s="17" t="s">
        <v>3</v>
      </c>
      <c r="BT1" s="17" t="s">
        <v>4</v>
      </c>
      <c r="BU1" s="17" t="s">
        <v>4</v>
      </c>
      <c r="BV1" s="17" t="s">
        <v>5</v>
      </c>
    </row>
    <row r="2" spans="1:74" ht="36.950000000000003" customHeight="1">
      <c r="AR2" s="318"/>
      <c r="AS2" s="318"/>
      <c r="AT2" s="318"/>
      <c r="AU2" s="318"/>
      <c r="AV2" s="318"/>
      <c r="AW2" s="318"/>
      <c r="AX2" s="318"/>
      <c r="AY2" s="318"/>
      <c r="AZ2" s="318"/>
      <c r="BA2" s="318"/>
      <c r="BB2" s="318"/>
      <c r="BC2" s="318"/>
      <c r="BD2" s="318"/>
      <c r="BE2" s="318"/>
      <c r="BS2" s="18" t="s">
        <v>6</v>
      </c>
      <c r="BT2" s="18" t="s">
        <v>7</v>
      </c>
    </row>
    <row r="3" spans="1:74" ht="6.95" customHeight="1">
      <c r="B3" s="19"/>
      <c r="C3" s="20"/>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1"/>
      <c r="BS3" s="18" t="s">
        <v>6</v>
      </c>
      <c r="BT3" s="18" t="s">
        <v>8</v>
      </c>
    </row>
    <row r="4" spans="1:74" ht="24.95" customHeight="1">
      <c r="B4" s="21"/>
      <c r="D4" s="22" t="s">
        <v>9</v>
      </c>
      <c r="AR4" s="21"/>
      <c r="AS4" s="23" t="s">
        <v>10</v>
      </c>
      <c r="BE4" s="24" t="s">
        <v>11</v>
      </c>
      <c r="BS4" s="18" t="s">
        <v>12</v>
      </c>
    </row>
    <row r="5" spans="1:74" ht="12" customHeight="1">
      <c r="B5" s="21"/>
      <c r="D5" s="25" t="s">
        <v>13</v>
      </c>
      <c r="K5" s="317" t="s">
        <v>14</v>
      </c>
      <c r="L5" s="318"/>
      <c r="M5" s="318"/>
      <c r="N5" s="318"/>
      <c r="O5" s="318"/>
      <c r="P5" s="318"/>
      <c r="Q5" s="318"/>
      <c r="R5" s="318"/>
      <c r="S5" s="318"/>
      <c r="T5" s="318"/>
      <c r="U5" s="318"/>
      <c r="V5" s="318"/>
      <c r="W5" s="318"/>
      <c r="X5" s="318"/>
      <c r="Y5" s="318"/>
      <c r="Z5" s="318"/>
      <c r="AA5" s="318"/>
      <c r="AB5" s="318"/>
      <c r="AC5" s="318"/>
      <c r="AD5" s="318"/>
      <c r="AE5" s="318"/>
      <c r="AF5" s="318"/>
      <c r="AG5" s="318"/>
      <c r="AH5" s="318"/>
      <c r="AI5" s="318"/>
      <c r="AJ5" s="318"/>
      <c r="AR5" s="21"/>
      <c r="BE5" s="314" t="s">
        <v>15</v>
      </c>
      <c r="BS5" s="18" t="s">
        <v>6</v>
      </c>
    </row>
    <row r="6" spans="1:74" ht="36.950000000000003" customHeight="1">
      <c r="B6" s="21"/>
      <c r="D6" s="27" t="s">
        <v>16</v>
      </c>
      <c r="K6" s="319" t="s">
        <v>17</v>
      </c>
      <c r="L6" s="318"/>
      <c r="M6" s="318"/>
      <c r="N6" s="318"/>
      <c r="O6" s="318"/>
      <c r="P6" s="318"/>
      <c r="Q6" s="318"/>
      <c r="R6" s="318"/>
      <c r="S6" s="318"/>
      <c r="T6" s="318"/>
      <c r="U6" s="318"/>
      <c r="V6" s="318"/>
      <c r="W6" s="318"/>
      <c r="X6" s="318"/>
      <c r="Y6" s="318"/>
      <c r="Z6" s="318"/>
      <c r="AA6" s="318"/>
      <c r="AB6" s="318"/>
      <c r="AC6" s="318"/>
      <c r="AD6" s="318"/>
      <c r="AE6" s="318"/>
      <c r="AF6" s="318"/>
      <c r="AG6" s="318"/>
      <c r="AH6" s="318"/>
      <c r="AI6" s="318"/>
      <c r="AJ6" s="318"/>
      <c r="AR6" s="21"/>
      <c r="BE6" s="315"/>
      <c r="BS6" s="18" t="s">
        <v>6</v>
      </c>
    </row>
    <row r="7" spans="1:74" ht="12" customHeight="1">
      <c r="B7" s="21"/>
      <c r="D7" s="28" t="s">
        <v>18</v>
      </c>
      <c r="K7" s="26" t="s">
        <v>19</v>
      </c>
      <c r="AK7" s="28" t="s">
        <v>20</v>
      </c>
      <c r="AN7" s="26" t="s">
        <v>19</v>
      </c>
      <c r="AR7" s="21"/>
      <c r="BE7" s="315"/>
      <c r="BS7" s="18" t="s">
        <v>6</v>
      </c>
    </row>
    <row r="8" spans="1:74" ht="12" customHeight="1">
      <c r="B8" s="21"/>
      <c r="D8" s="28" t="s">
        <v>21</v>
      </c>
      <c r="K8" s="26" t="s">
        <v>22</v>
      </c>
      <c r="AK8" s="28" t="s">
        <v>23</v>
      </c>
      <c r="AN8" s="29" t="s">
        <v>24</v>
      </c>
      <c r="AR8" s="21"/>
      <c r="BE8" s="315"/>
      <c r="BS8" s="18" t="s">
        <v>6</v>
      </c>
    </row>
    <row r="9" spans="1:74" ht="14.45" customHeight="1">
      <c r="B9" s="21"/>
      <c r="AR9" s="21"/>
      <c r="BE9" s="315"/>
      <c r="BS9" s="18" t="s">
        <v>6</v>
      </c>
    </row>
    <row r="10" spans="1:74" ht="12" customHeight="1">
      <c r="B10" s="21"/>
      <c r="D10" s="28" t="s">
        <v>25</v>
      </c>
      <c r="AK10" s="28" t="s">
        <v>26</v>
      </c>
      <c r="AN10" s="26" t="s">
        <v>27</v>
      </c>
      <c r="AR10" s="21"/>
      <c r="BE10" s="315"/>
      <c r="BS10" s="18" t="s">
        <v>6</v>
      </c>
    </row>
    <row r="11" spans="1:74" ht="18.399999999999999" customHeight="1">
      <c r="B11" s="21"/>
      <c r="E11" s="26" t="s">
        <v>28</v>
      </c>
      <c r="AK11" s="28" t="s">
        <v>29</v>
      </c>
      <c r="AN11" s="26" t="s">
        <v>30</v>
      </c>
      <c r="AR11" s="21"/>
      <c r="BE11" s="315"/>
      <c r="BS11" s="18" t="s">
        <v>6</v>
      </c>
    </row>
    <row r="12" spans="1:74" ht="6.95" customHeight="1">
      <c r="B12" s="21"/>
      <c r="AR12" s="21"/>
      <c r="BE12" s="315"/>
      <c r="BS12" s="18" t="s">
        <v>6</v>
      </c>
    </row>
    <row r="13" spans="1:74" ht="12" customHeight="1">
      <c r="B13" s="21"/>
      <c r="D13" s="28" t="s">
        <v>31</v>
      </c>
      <c r="AK13" s="28" t="s">
        <v>26</v>
      </c>
      <c r="AN13" s="30" t="s">
        <v>32</v>
      </c>
      <c r="AR13" s="21"/>
      <c r="BE13" s="315"/>
      <c r="BS13" s="18" t="s">
        <v>6</v>
      </c>
    </row>
    <row r="14" spans="1:74" ht="12.75">
      <c r="B14" s="21"/>
      <c r="E14" s="320" t="s">
        <v>32</v>
      </c>
      <c r="F14" s="321"/>
      <c r="G14" s="321"/>
      <c r="H14" s="321"/>
      <c r="I14" s="321"/>
      <c r="J14" s="321"/>
      <c r="K14" s="321"/>
      <c r="L14" s="321"/>
      <c r="M14" s="321"/>
      <c r="N14" s="321"/>
      <c r="O14" s="321"/>
      <c r="P14" s="321"/>
      <c r="Q14" s="321"/>
      <c r="R14" s="321"/>
      <c r="S14" s="321"/>
      <c r="T14" s="321"/>
      <c r="U14" s="321"/>
      <c r="V14" s="321"/>
      <c r="W14" s="321"/>
      <c r="X14" s="321"/>
      <c r="Y14" s="321"/>
      <c r="Z14" s="321"/>
      <c r="AA14" s="321"/>
      <c r="AB14" s="321"/>
      <c r="AC14" s="321"/>
      <c r="AD14" s="321"/>
      <c r="AE14" s="321"/>
      <c r="AF14" s="321"/>
      <c r="AG14" s="321"/>
      <c r="AH14" s="321"/>
      <c r="AI14" s="321"/>
      <c r="AJ14" s="321"/>
      <c r="AK14" s="28" t="s">
        <v>29</v>
      </c>
      <c r="AN14" s="30" t="s">
        <v>32</v>
      </c>
      <c r="AR14" s="21"/>
      <c r="BE14" s="315"/>
      <c r="BS14" s="18" t="s">
        <v>6</v>
      </c>
    </row>
    <row r="15" spans="1:74" ht="6.95" customHeight="1">
      <c r="B15" s="21"/>
      <c r="AR15" s="21"/>
      <c r="BE15" s="315"/>
      <c r="BS15" s="18" t="s">
        <v>4</v>
      </c>
    </row>
    <row r="16" spans="1:74" ht="12" customHeight="1">
      <c r="B16" s="21"/>
      <c r="D16" s="28" t="s">
        <v>33</v>
      </c>
      <c r="AK16" s="28" t="s">
        <v>26</v>
      </c>
      <c r="AN16" s="26" t="s">
        <v>34</v>
      </c>
      <c r="AR16" s="21"/>
      <c r="BE16" s="315"/>
      <c r="BS16" s="18" t="s">
        <v>4</v>
      </c>
    </row>
    <row r="17" spans="2:71" ht="18.399999999999999" customHeight="1">
      <c r="B17" s="21"/>
      <c r="E17" s="26" t="s">
        <v>35</v>
      </c>
      <c r="AK17" s="28" t="s">
        <v>29</v>
      </c>
      <c r="AN17" s="26" t="s">
        <v>36</v>
      </c>
      <c r="AR17" s="21"/>
      <c r="BE17" s="315"/>
      <c r="BS17" s="18" t="s">
        <v>37</v>
      </c>
    </row>
    <row r="18" spans="2:71" ht="6.95" customHeight="1">
      <c r="B18" s="21"/>
      <c r="AR18" s="21"/>
      <c r="BE18" s="315"/>
      <c r="BS18" s="18" t="s">
        <v>6</v>
      </c>
    </row>
    <row r="19" spans="2:71" ht="12" customHeight="1">
      <c r="B19" s="21"/>
      <c r="D19" s="28" t="s">
        <v>38</v>
      </c>
      <c r="AK19" s="28" t="s">
        <v>26</v>
      </c>
      <c r="AN19" s="26" t="s">
        <v>34</v>
      </c>
      <c r="AR19" s="21"/>
      <c r="BE19" s="315"/>
      <c r="BS19" s="18" t="s">
        <v>6</v>
      </c>
    </row>
    <row r="20" spans="2:71" ht="18.399999999999999" customHeight="1">
      <c r="B20" s="21"/>
      <c r="E20" s="26" t="s">
        <v>35</v>
      </c>
      <c r="AK20" s="28" t="s">
        <v>29</v>
      </c>
      <c r="AN20" s="26" t="s">
        <v>36</v>
      </c>
      <c r="AR20" s="21"/>
      <c r="BE20" s="315"/>
      <c r="BS20" s="18" t="s">
        <v>4</v>
      </c>
    </row>
    <row r="21" spans="2:71" ht="6.95" customHeight="1">
      <c r="B21" s="21"/>
      <c r="AR21" s="21"/>
      <c r="BE21" s="315"/>
    </row>
    <row r="22" spans="2:71" ht="12" customHeight="1">
      <c r="B22" s="21"/>
      <c r="D22" s="28" t="s">
        <v>39</v>
      </c>
      <c r="AR22" s="21"/>
      <c r="BE22" s="315"/>
    </row>
    <row r="23" spans="2:71" ht="95.25" customHeight="1">
      <c r="B23" s="21"/>
      <c r="E23" s="322" t="s">
        <v>40</v>
      </c>
      <c r="F23" s="322"/>
      <c r="G23" s="322"/>
      <c r="H23" s="322"/>
      <c r="I23" s="322"/>
      <c r="J23" s="322"/>
      <c r="K23" s="322"/>
      <c r="L23" s="322"/>
      <c r="M23" s="322"/>
      <c r="N23" s="322"/>
      <c r="O23" s="322"/>
      <c r="P23" s="322"/>
      <c r="Q23" s="322"/>
      <c r="R23" s="322"/>
      <c r="S23" s="322"/>
      <c r="T23" s="322"/>
      <c r="U23" s="322"/>
      <c r="V23" s="322"/>
      <c r="W23" s="322"/>
      <c r="X23" s="322"/>
      <c r="Y23" s="322"/>
      <c r="Z23" s="322"/>
      <c r="AA23" s="322"/>
      <c r="AB23" s="322"/>
      <c r="AC23" s="322"/>
      <c r="AD23" s="322"/>
      <c r="AE23" s="322"/>
      <c r="AF23" s="322"/>
      <c r="AG23" s="322"/>
      <c r="AH23" s="322"/>
      <c r="AI23" s="322"/>
      <c r="AJ23" s="322"/>
      <c r="AK23" s="322"/>
      <c r="AL23" s="322"/>
      <c r="AM23" s="322"/>
      <c r="AN23" s="322"/>
      <c r="AR23" s="21"/>
      <c r="BE23" s="315"/>
    </row>
    <row r="24" spans="2:71" ht="6.95" customHeight="1">
      <c r="B24" s="21"/>
      <c r="AR24" s="21"/>
      <c r="BE24" s="315"/>
    </row>
    <row r="25" spans="2:71" ht="6.95" customHeight="1">
      <c r="B25" s="21"/>
      <c r="D25" s="32"/>
      <c r="E25" s="32"/>
      <c r="F25" s="32"/>
      <c r="G25" s="32"/>
      <c r="H25" s="32"/>
      <c r="I25" s="32"/>
      <c r="J25" s="32"/>
      <c r="K25" s="32"/>
      <c r="L25" s="32"/>
      <c r="M25" s="32"/>
      <c r="N25" s="32"/>
      <c r="O25" s="32"/>
      <c r="P25" s="32"/>
      <c r="Q25" s="32"/>
      <c r="R25" s="32"/>
      <c r="S25" s="32"/>
      <c r="T25" s="32"/>
      <c r="U25" s="32"/>
      <c r="V25" s="32"/>
      <c r="W25" s="32"/>
      <c r="X25" s="32"/>
      <c r="Y25" s="32"/>
      <c r="Z25" s="32"/>
      <c r="AA25" s="32"/>
      <c r="AB25" s="32"/>
      <c r="AC25" s="32"/>
      <c r="AD25" s="32"/>
      <c r="AE25" s="32"/>
      <c r="AF25" s="32"/>
      <c r="AG25" s="32"/>
      <c r="AH25" s="32"/>
      <c r="AI25" s="32"/>
      <c r="AJ25" s="32"/>
      <c r="AK25" s="32"/>
      <c r="AL25" s="32"/>
      <c r="AM25" s="32"/>
      <c r="AN25" s="32"/>
      <c r="AO25" s="32"/>
      <c r="AR25" s="21"/>
      <c r="BE25" s="315"/>
    </row>
    <row r="26" spans="2:71" s="1" customFormat="1" ht="25.9" customHeight="1">
      <c r="B26" s="33"/>
      <c r="D26" s="34" t="s">
        <v>41</v>
      </c>
      <c r="E26" s="35"/>
      <c r="F26" s="35"/>
      <c r="G26" s="35"/>
      <c r="H26" s="35"/>
      <c r="I26" s="35"/>
      <c r="J26" s="35"/>
      <c r="K26" s="35"/>
      <c r="L26" s="35"/>
      <c r="M26" s="35"/>
      <c r="N26" s="35"/>
      <c r="O26" s="35"/>
      <c r="P26" s="35"/>
      <c r="Q26" s="35"/>
      <c r="R26" s="35"/>
      <c r="S26" s="35"/>
      <c r="T26" s="35"/>
      <c r="U26" s="35"/>
      <c r="V26" s="35"/>
      <c r="W26" s="35"/>
      <c r="X26" s="35"/>
      <c r="Y26" s="35"/>
      <c r="Z26" s="35"/>
      <c r="AA26" s="35"/>
      <c r="AB26" s="35"/>
      <c r="AC26" s="35"/>
      <c r="AD26" s="35"/>
      <c r="AE26" s="35"/>
      <c r="AF26" s="35"/>
      <c r="AG26" s="35"/>
      <c r="AH26" s="35"/>
      <c r="AI26" s="35"/>
      <c r="AJ26" s="35"/>
      <c r="AK26" s="323">
        <f>ROUND(AG54,2)</f>
        <v>0</v>
      </c>
      <c r="AL26" s="324"/>
      <c r="AM26" s="324"/>
      <c r="AN26" s="324"/>
      <c r="AO26" s="324"/>
      <c r="AR26" s="33"/>
      <c r="BE26" s="315"/>
    </row>
    <row r="27" spans="2:71" s="1" customFormat="1" ht="6.95" customHeight="1">
      <c r="B27" s="33"/>
      <c r="AR27" s="33"/>
      <c r="BE27" s="315"/>
    </row>
    <row r="28" spans="2:71" s="1" customFormat="1" ht="12.75">
      <c r="B28" s="33"/>
      <c r="L28" s="325" t="s">
        <v>42</v>
      </c>
      <c r="M28" s="325"/>
      <c r="N28" s="325"/>
      <c r="O28" s="325"/>
      <c r="P28" s="325"/>
      <c r="W28" s="325" t="s">
        <v>43</v>
      </c>
      <c r="X28" s="325"/>
      <c r="Y28" s="325"/>
      <c r="Z28" s="325"/>
      <c r="AA28" s="325"/>
      <c r="AB28" s="325"/>
      <c r="AC28" s="325"/>
      <c r="AD28" s="325"/>
      <c r="AE28" s="325"/>
      <c r="AK28" s="325" t="s">
        <v>44</v>
      </c>
      <c r="AL28" s="325"/>
      <c r="AM28" s="325"/>
      <c r="AN28" s="325"/>
      <c r="AO28" s="325"/>
      <c r="AR28" s="33"/>
      <c r="BE28" s="315"/>
    </row>
    <row r="29" spans="2:71" s="2" customFormat="1" ht="14.45" customHeight="1">
      <c r="B29" s="37"/>
      <c r="D29" s="28" t="s">
        <v>45</v>
      </c>
      <c r="F29" s="28" t="s">
        <v>46</v>
      </c>
      <c r="L29" s="328">
        <v>0.21</v>
      </c>
      <c r="M29" s="327"/>
      <c r="N29" s="327"/>
      <c r="O29" s="327"/>
      <c r="P29" s="327"/>
      <c r="W29" s="326">
        <f>ROUND(AZ54, 2)</f>
        <v>0</v>
      </c>
      <c r="X29" s="327"/>
      <c r="Y29" s="327"/>
      <c r="Z29" s="327"/>
      <c r="AA29" s="327"/>
      <c r="AB29" s="327"/>
      <c r="AC29" s="327"/>
      <c r="AD29" s="327"/>
      <c r="AE29" s="327"/>
      <c r="AK29" s="326">
        <f>ROUND(AV54, 2)</f>
        <v>0</v>
      </c>
      <c r="AL29" s="327"/>
      <c r="AM29" s="327"/>
      <c r="AN29" s="327"/>
      <c r="AO29" s="327"/>
      <c r="AR29" s="37"/>
      <c r="BE29" s="316"/>
    </row>
    <row r="30" spans="2:71" s="2" customFormat="1" ht="14.45" customHeight="1">
      <c r="B30" s="37"/>
      <c r="F30" s="28" t="s">
        <v>47</v>
      </c>
      <c r="L30" s="328">
        <v>0.12</v>
      </c>
      <c r="M30" s="327"/>
      <c r="N30" s="327"/>
      <c r="O30" s="327"/>
      <c r="P30" s="327"/>
      <c r="W30" s="326">
        <f>ROUND(BA54, 2)</f>
        <v>0</v>
      </c>
      <c r="X30" s="327"/>
      <c r="Y30" s="327"/>
      <c r="Z30" s="327"/>
      <c r="AA30" s="327"/>
      <c r="AB30" s="327"/>
      <c r="AC30" s="327"/>
      <c r="AD30" s="327"/>
      <c r="AE30" s="327"/>
      <c r="AK30" s="326">
        <f>ROUND(AW54, 2)</f>
        <v>0</v>
      </c>
      <c r="AL30" s="327"/>
      <c r="AM30" s="327"/>
      <c r="AN30" s="327"/>
      <c r="AO30" s="327"/>
      <c r="AR30" s="37"/>
      <c r="BE30" s="316"/>
    </row>
    <row r="31" spans="2:71" s="2" customFormat="1" ht="14.45" hidden="1" customHeight="1">
      <c r="B31" s="37"/>
      <c r="F31" s="28" t="s">
        <v>48</v>
      </c>
      <c r="L31" s="328">
        <v>0.21</v>
      </c>
      <c r="M31" s="327"/>
      <c r="N31" s="327"/>
      <c r="O31" s="327"/>
      <c r="P31" s="327"/>
      <c r="W31" s="326">
        <f>ROUND(BB54, 2)</f>
        <v>0</v>
      </c>
      <c r="X31" s="327"/>
      <c r="Y31" s="327"/>
      <c r="Z31" s="327"/>
      <c r="AA31" s="327"/>
      <c r="AB31" s="327"/>
      <c r="AC31" s="327"/>
      <c r="AD31" s="327"/>
      <c r="AE31" s="327"/>
      <c r="AK31" s="326">
        <v>0</v>
      </c>
      <c r="AL31" s="327"/>
      <c r="AM31" s="327"/>
      <c r="AN31" s="327"/>
      <c r="AO31" s="327"/>
      <c r="AR31" s="37"/>
      <c r="BE31" s="316"/>
    </row>
    <row r="32" spans="2:71" s="2" customFormat="1" ht="14.45" hidden="1" customHeight="1">
      <c r="B32" s="37"/>
      <c r="F32" s="28" t="s">
        <v>49</v>
      </c>
      <c r="L32" s="328">
        <v>0.12</v>
      </c>
      <c r="M32" s="327"/>
      <c r="N32" s="327"/>
      <c r="O32" s="327"/>
      <c r="P32" s="327"/>
      <c r="W32" s="326">
        <f>ROUND(BC54, 2)</f>
        <v>0</v>
      </c>
      <c r="X32" s="327"/>
      <c r="Y32" s="327"/>
      <c r="Z32" s="327"/>
      <c r="AA32" s="327"/>
      <c r="AB32" s="327"/>
      <c r="AC32" s="327"/>
      <c r="AD32" s="327"/>
      <c r="AE32" s="327"/>
      <c r="AK32" s="326">
        <v>0</v>
      </c>
      <c r="AL32" s="327"/>
      <c r="AM32" s="327"/>
      <c r="AN32" s="327"/>
      <c r="AO32" s="327"/>
      <c r="AR32" s="37"/>
      <c r="BE32" s="316"/>
    </row>
    <row r="33" spans="2:44" s="2" customFormat="1" ht="14.45" hidden="1" customHeight="1">
      <c r="B33" s="37"/>
      <c r="F33" s="28" t="s">
        <v>50</v>
      </c>
      <c r="L33" s="328">
        <v>0</v>
      </c>
      <c r="M33" s="327"/>
      <c r="N33" s="327"/>
      <c r="O33" s="327"/>
      <c r="P33" s="327"/>
      <c r="W33" s="326">
        <f>ROUND(BD54, 2)</f>
        <v>0</v>
      </c>
      <c r="X33" s="327"/>
      <c r="Y33" s="327"/>
      <c r="Z33" s="327"/>
      <c r="AA33" s="327"/>
      <c r="AB33" s="327"/>
      <c r="AC33" s="327"/>
      <c r="AD33" s="327"/>
      <c r="AE33" s="327"/>
      <c r="AK33" s="326">
        <v>0</v>
      </c>
      <c r="AL33" s="327"/>
      <c r="AM33" s="327"/>
      <c r="AN33" s="327"/>
      <c r="AO33" s="327"/>
      <c r="AR33" s="37"/>
    </row>
    <row r="34" spans="2:44" s="1" customFormat="1" ht="6.95" customHeight="1">
      <c r="B34" s="33"/>
      <c r="AR34" s="33"/>
    </row>
    <row r="35" spans="2:44" s="1" customFormat="1" ht="25.9" customHeight="1">
      <c r="B35" s="33"/>
      <c r="C35" s="38"/>
      <c r="D35" s="39" t="s">
        <v>51</v>
      </c>
      <c r="E35" s="40"/>
      <c r="F35" s="40"/>
      <c r="G35" s="40"/>
      <c r="H35" s="40"/>
      <c r="I35" s="40"/>
      <c r="J35" s="40"/>
      <c r="K35" s="40"/>
      <c r="L35" s="40"/>
      <c r="M35" s="40"/>
      <c r="N35" s="40"/>
      <c r="O35" s="40"/>
      <c r="P35" s="40"/>
      <c r="Q35" s="40"/>
      <c r="R35" s="40"/>
      <c r="S35" s="40"/>
      <c r="T35" s="41" t="s">
        <v>52</v>
      </c>
      <c r="U35" s="40"/>
      <c r="V35" s="40"/>
      <c r="W35" s="40"/>
      <c r="X35" s="332" t="s">
        <v>53</v>
      </c>
      <c r="Y35" s="330"/>
      <c r="Z35" s="330"/>
      <c r="AA35" s="330"/>
      <c r="AB35" s="330"/>
      <c r="AC35" s="40"/>
      <c r="AD35" s="40"/>
      <c r="AE35" s="40"/>
      <c r="AF35" s="40"/>
      <c r="AG35" s="40"/>
      <c r="AH35" s="40"/>
      <c r="AI35" s="40"/>
      <c r="AJ35" s="40"/>
      <c r="AK35" s="329">
        <f>SUM(AK26:AK33)</f>
        <v>0</v>
      </c>
      <c r="AL35" s="330"/>
      <c r="AM35" s="330"/>
      <c r="AN35" s="330"/>
      <c r="AO35" s="331"/>
      <c r="AP35" s="38"/>
      <c r="AQ35" s="38"/>
      <c r="AR35" s="33"/>
    </row>
    <row r="36" spans="2:44" s="1" customFormat="1" ht="6.95" customHeight="1">
      <c r="B36" s="33"/>
      <c r="AR36" s="33"/>
    </row>
    <row r="37" spans="2:44" s="1" customFormat="1" ht="6.95" customHeight="1">
      <c r="B37" s="42"/>
      <c r="C37" s="43"/>
      <c r="D37" s="43"/>
      <c r="E37" s="43"/>
      <c r="F37" s="43"/>
      <c r="G37" s="43"/>
      <c r="H37" s="43"/>
      <c r="I37" s="43"/>
      <c r="J37" s="43"/>
      <c r="K37" s="43"/>
      <c r="L37" s="43"/>
      <c r="M37" s="43"/>
      <c r="N37" s="43"/>
      <c r="O37" s="43"/>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33"/>
    </row>
    <row r="41" spans="2:44" s="1" customFormat="1" ht="6.95" customHeight="1">
      <c r="B41" s="44"/>
      <c r="C41" s="45"/>
      <c r="D41" s="45"/>
      <c r="E41" s="45"/>
      <c r="F41" s="45"/>
      <c r="G41" s="45"/>
      <c r="H41" s="45"/>
      <c r="I41" s="45"/>
      <c r="J41" s="45"/>
      <c r="K41" s="45"/>
      <c r="L41" s="45"/>
      <c r="M41" s="45"/>
      <c r="N41" s="45"/>
      <c r="O41" s="45"/>
      <c r="P41" s="45"/>
      <c r="Q41" s="45"/>
      <c r="R41" s="45"/>
      <c r="S41" s="45"/>
      <c r="T41" s="45"/>
      <c r="U41" s="45"/>
      <c r="V41" s="45"/>
      <c r="W41" s="45"/>
      <c r="X41" s="45"/>
      <c r="Y41" s="45"/>
      <c r="Z41" s="45"/>
      <c r="AA41" s="45"/>
      <c r="AB41" s="45"/>
      <c r="AC41" s="45"/>
      <c r="AD41" s="45"/>
      <c r="AE41" s="45"/>
      <c r="AF41" s="45"/>
      <c r="AG41" s="45"/>
      <c r="AH41" s="45"/>
      <c r="AI41" s="45"/>
      <c r="AJ41" s="45"/>
      <c r="AK41" s="45"/>
      <c r="AL41" s="45"/>
      <c r="AM41" s="45"/>
      <c r="AN41" s="45"/>
      <c r="AO41" s="45"/>
      <c r="AP41" s="45"/>
      <c r="AQ41" s="45"/>
      <c r="AR41" s="33"/>
    </row>
    <row r="42" spans="2:44" s="1" customFormat="1" ht="24.95" customHeight="1">
      <c r="B42" s="33"/>
      <c r="C42" s="22" t="s">
        <v>54</v>
      </c>
      <c r="AR42" s="33"/>
    </row>
    <row r="43" spans="2:44" s="1" customFormat="1" ht="6.95" customHeight="1">
      <c r="B43" s="33"/>
      <c r="AR43" s="33"/>
    </row>
    <row r="44" spans="2:44" s="3" customFormat="1" ht="12" customHeight="1">
      <c r="B44" s="46"/>
      <c r="C44" s="28" t="s">
        <v>13</v>
      </c>
      <c r="L44" s="3" t="str">
        <f>K5</f>
        <v>S-23-016b</v>
      </c>
      <c r="AR44" s="46"/>
    </row>
    <row r="45" spans="2:44" s="4" customFormat="1" ht="36.950000000000003" customHeight="1">
      <c r="B45" s="47"/>
      <c r="C45" s="48" t="s">
        <v>16</v>
      </c>
      <c r="L45" s="291" t="str">
        <f>K6</f>
        <v>AREÁL KLÍŠE, ÚSTÍ NAD LABEM – WELLNESS A FITNESS - POUZE VENKOVNÍ ODPOČÍVÁRNA</v>
      </c>
      <c r="M45" s="292"/>
      <c r="N45" s="292"/>
      <c r="O45" s="292"/>
      <c r="P45" s="292"/>
      <c r="Q45" s="292"/>
      <c r="R45" s="292"/>
      <c r="S45" s="292"/>
      <c r="T45" s="292"/>
      <c r="U45" s="292"/>
      <c r="V45" s="292"/>
      <c r="W45" s="292"/>
      <c r="X45" s="292"/>
      <c r="Y45" s="292"/>
      <c r="Z45" s="292"/>
      <c r="AA45" s="292"/>
      <c r="AB45" s="292"/>
      <c r="AC45" s="292"/>
      <c r="AD45" s="292"/>
      <c r="AE45" s="292"/>
      <c r="AF45" s="292"/>
      <c r="AG45" s="292"/>
      <c r="AH45" s="292"/>
      <c r="AI45" s="292"/>
      <c r="AJ45" s="292"/>
      <c r="AR45" s="47"/>
    </row>
    <row r="46" spans="2:44" s="1" customFormat="1" ht="6.95" customHeight="1">
      <c r="B46" s="33"/>
      <c r="AR46" s="33"/>
    </row>
    <row r="47" spans="2:44" s="1" customFormat="1" ht="12" customHeight="1">
      <c r="B47" s="33"/>
      <c r="C47" s="28" t="s">
        <v>21</v>
      </c>
      <c r="L47" s="49" t="str">
        <f>IF(K8="","",K8)</f>
        <v>ÚSTÍ NAD LABEM</v>
      </c>
      <c r="AI47" s="28" t="s">
        <v>23</v>
      </c>
      <c r="AM47" s="293" t="str">
        <f>IF(AN8= "","",AN8)</f>
        <v>10. 7. 2024</v>
      </c>
      <c r="AN47" s="293"/>
      <c r="AR47" s="33"/>
    </row>
    <row r="48" spans="2:44" s="1" customFormat="1" ht="6.95" customHeight="1">
      <c r="B48" s="33"/>
      <c r="AR48" s="33"/>
    </row>
    <row r="49" spans="1:91" s="1" customFormat="1" ht="15.2" customHeight="1">
      <c r="B49" s="33"/>
      <c r="C49" s="28" t="s">
        <v>25</v>
      </c>
      <c r="L49" s="3" t="str">
        <f>IF(E11= "","",E11)</f>
        <v>Městské služby Ústí nad Labem p.o.</v>
      </c>
      <c r="AI49" s="28" t="s">
        <v>33</v>
      </c>
      <c r="AM49" s="298" t="str">
        <f>IF(E17="","",E17)</f>
        <v>Specta s.r.o.</v>
      </c>
      <c r="AN49" s="299"/>
      <c r="AO49" s="299"/>
      <c r="AP49" s="299"/>
      <c r="AR49" s="33"/>
      <c r="AS49" s="294" t="s">
        <v>55</v>
      </c>
      <c r="AT49" s="295"/>
      <c r="AU49" s="51"/>
      <c r="AV49" s="51"/>
      <c r="AW49" s="51"/>
      <c r="AX49" s="51"/>
      <c r="AY49" s="51"/>
      <c r="AZ49" s="51"/>
      <c r="BA49" s="51"/>
      <c r="BB49" s="51"/>
      <c r="BC49" s="51"/>
      <c r="BD49" s="52"/>
    </row>
    <row r="50" spans="1:91" s="1" customFormat="1" ht="15.2" customHeight="1">
      <c r="B50" s="33"/>
      <c r="C50" s="28" t="s">
        <v>31</v>
      </c>
      <c r="L50" s="3" t="str">
        <f>IF(E14= "Vyplň údaj","",E14)</f>
        <v/>
      </c>
      <c r="AI50" s="28" t="s">
        <v>38</v>
      </c>
      <c r="AM50" s="298" t="str">
        <f>IF(E20="","",E20)</f>
        <v>Specta s.r.o.</v>
      </c>
      <c r="AN50" s="299"/>
      <c r="AO50" s="299"/>
      <c r="AP50" s="299"/>
      <c r="AR50" s="33"/>
      <c r="AS50" s="296"/>
      <c r="AT50" s="297"/>
      <c r="BD50" s="54"/>
    </row>
    <row r="51" spans="1:91" s="1" customFormat="1" ht="10.9" customHeight="1">
      <c r="B51" s="33"/>
      <c r="AR51" s="33"/>
      <c r="AS51" s="296"/>
      <c r="AT51" s="297"/>
      <c r="BD51" s="54"/>
    </row>
    <row r="52" spans="1:91" s="1" customFormat="1" ht="29.25" customHeight="1">
      <c r="B52" s="33"/>
      <c r="C52" s="300" t="s">
        <v>56</v>
      </c>
      <c r="D52" s="301"/>
      <c r="E52" s="301"/>
      <c r="F52" s="301"/>
      <c r="G52" s="301"/>
      <c r="H52" s="55"/>
      <c r="I52" s="303" t="s">
        <v>57</v>
      </c>
      <c r="J52" s="301"/>
      <c r="K52" s="301"/>
      <c r="L52" s="301"/>
      <c r="M52" s="301"/>
      <c r="N52" s="301"/>
      <c r="O52" s="301"/>
      <c r="P52" s="301"/>
      <c r="Q52" s="301"/>
      <c r="R52" s="301"/>
      <c r="S52" s="301"/>
      <c r="T52" s="301"/>
      <c r="U52" s="301"/>
      <c r="V52" s="301"/>
      <c r="W52" s="301"/>
      <c r="X52" s="301"/>
      <c r="Y52" s="301"/>
      <c r="Z52" s="301"/>
      <c r="AA52" s="301"/>
      <c r="AB52" s="301"/>
      <c r="AC52" s="301"/>
      <c r="AD52" s="301"/>
      <c r="AE52" s="301"/>
      <c r="AF52" s="301"/>
      <c r="AG52" s="302" t="s">
        <v>58</v>
      </c>
      <c r="AH52" s="301"/>
      <c r="AI52" s="301"/>
      <c r="AJ52" s="301"/>
      <c r="AK52" s="301"/>
      <c r="AL52" s="301"/>
      <c r="AM52" s="301"/>
      <c r="AN52" s="303" t="s">
        <v>59</v>
      </c>
      <c r="AO52" s="301"/>
      <c r="AP52" s="301"/>
      <c r="AQ52" s="56" t="s">
        <v>60</v>
      </c>
      <c r="AR52" s="33"/>
      <c r="AS52" s="57" t="s">
        <v>61</v>
      </c>
      <c r="AT52" s="58" t="s">
        <v>62</v>
      </c>
      <c r="AU52" s="58" t="s">
        <v>63</v>
      </c>
      <c r="AV52" s="58" t="s">
        <v>64</v>
      </c>
      <c r="AW52" s="58" t="s">
        <v>65</v>
      </c>
      <c r="AX52" s="58" t="s">
        <v>66</v>
      </c>
      <c r="AY52" s="58" t="s">
        <v>67</v>
      </c>
      <c r="AZ52" s="58" t="s">
        <v>68</v>
      </c>
      <c r="BA52" s="58" t="s">
        <v>69</v>
      </c>
      <c r="BB52" s="58" t="s">
        <v>70</v>
      </c>
      <c r="BC52" s="58" t="s">
        <v>71</v>
      </c>
      <c r="BD52" s="59" t="s">
        <v>72</v>
      </c>
    </row>
    <row r="53" spans="1:91" s="1" customFormat="1" ht="10.9" customHeight="1">
      <c r="B53" s="33"/>
      <c r="AR53" s="33"/>
      <c r="AS53" s="60"/>
      <c r="AT53" s="51"/>
      <c r="AU53" s="51"/>
      <c r="AV53" s="51"/>
      <c r="AW53" s="51"/>
      <c r="AX53" s="51"/>
      <c r="AY53" s="51"/>
      <c r="AZ53" s="51"/>
      <c r="BA53" s="51"/>
      <c r="BB53" s="51"/>
      <c r="BC53" s="51"/>
      <c r="BD53" s="52"/>
    </row>
    <row r="54" spans="1:91" s="5" customFormat="1" ht="32.450000000000003" customHeight="1">
      <c r="B54" s="61"/>
      <c r="C54" s="62" t="s">
        <v>73</v>
      </c>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312">
        <f>ROUND(AG55+AG62,2)</f>
        <v>0</v>
      </c>
      <c r="AH54" s="312"/>
      <c r="AI54" s="312"/>
      <c r="AJ54" s="312"/>
      <c r="AK54" s="312"/>
      <c r="AL54" s="312"/>
      <c r="AM54" s="312"/>
      <c r="AN54" s="313">
        <f t="shared" ref="AN54:AN62" si="0">SUM(AG54,AT54)</f>
        <v>0</v>
      </c>
      <c r="AO54" s="313"/>
      <c r="AP54" s="313"/>
      <c r="AQ54" s="65" t="s">
        <v>19</v>
      </c>
      <c r="AR54" s="61"/>
      <c r="AS54" s="66">
        <f>ROUND(AS55+AS62,2)</f>
        <v>0</v>
      </c>
      <c r="AT54" s="67">
        <f t="shared" ref="AT54:AT62" si="1">ROUND(SUM(AV54:AW54),2)</f>
        <v>0</v>
      </c>
      <c r="AU54" s="68">
        <f>ROUND(AU55+AU62,5)</f>
        <v>0</v>
      </c>
      <c r="AV54" s="67">
        <f>ROUND(AZ54*L29,2)</f>
        <v>0</v>
      </c>
      <c r="AW54" s="67">
        <f>ROUND(BA54*L30,2)</f>
        <v>0</v>
      </c>
      <c r="AX54" s="67">
        <f>ROUND(BB54*L29,2)</f>
        <v>0</v>
      </c>
      <c r="AY54" s="67">
        <f>ROUND(BC54*L30,2)</f>
        <v>0</v>
      </c>
      <c r="AZ54" s="67">
        <f>ROUND(AZ55+AZ62,2)</f>
        <v>0</v>
      </c>
      <c r="BA54" s="67">
        <f>ROUND(BA55+BA62,2)</f>
        <v>0</v>
      </c>
      <c r="BB54" s="67">
        <f>ROUND(BB55+BB62,2)</f>
        <v>0</v>
      </c>
      <c r="BC54" s="67">
        <f>ROUND(BC55+BC62,2)</f>
        <v>0</v>
      </c>
      <c r="BD54" s="69">
        <f>ROUND(BD55+BD62,2)</f>
        <v>0</v>
      </c>
      <c r="BS54" s="70" t="s">
        <v>74</v>
      </c>
      <c r="BT54" s="70" t="s">
        <v>75</v>
      </c>
      <c r="BU54" s="71" t="s">
        <v>76</v>
      </c>
      <c r="BV54" s="70" t="s">
        <v>77</v>
      </c>
      <c r="BW54" s="70" t="s">
        <v>5</v>
      </c>
      <c r="BX54" s="70" t="s">
        <v>78</v>
      </c>
      <c r="CL54" s="70" t="s">
        <v>19</v>
      </c>
    </row>
    <row r="55" spans="1:91" s="6" customFormat="1" ht="16.5" customHeight="1">
      <c r="B55" s="72"/>
      <c r="C55" s="73"/>
      <c r="D55" s="307" t="s">
        <v>79</v>
      </c>
      <c r="E55" s="307"/>
      <c r="F55" s="307"/>
      <c r="G55" s="307"/>
      <c r="H55" s="307"/>
      <c r="I55" s="74"/>
      <c r="J55" s="307" t="s">
        <v>80</v>
      </c>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4">
        <f>ROUND(AG56+AG59,2)</f>
        <v>0</v>
      </c>
      <c r="AH55" s="305"/>
      <c r="AI55" s="305"/>
      <c r="AJ55" s="305"/>
      <c r="AK55" s="305"/>
      <c r="AL55" s="305"/>
      <c r="AM55" s="305"/>
      <c r="AN55" s="306">
        <f t="shared" si="0"/>
        <v>0</v>
      </c>
      <c r="AO55" s="305"/>
      <c r="AP55" s="305"/>
      <c r="AQ55" s="75" t="s">
        <v>81</v>
      </c>
      <c r="AR55" s="72"/>
      <c r="AS55" s="76">
        <f>ROUND(AS56+AS59,2)</f>
        <v>0</v>
      </c>
      <c r="AT55" s="77">
        <f t="shared" si="1"/>
        <v>0</v>
      </c>
      <c r="AU55" s="78">
        <f>ROUND(AU56+AU59,5)</f>
        <v>0</v>
      </c>
      <c r="AV55" s="77">
        <f>ROUND(AZ55*L29,2)</f>
        <v>0</v>
      </c>
      <c r="AW55" s="77">
        <f>ROUND(BA55*L30,2)</f>
        <v>0</v>
      </c>
      <c r="AX55" s="77">
        <f>ROUND(BB55*L29,2)</f>
        <v>0</v>
      </c>
      <c r="AY55" s="77">
        <f>ROUND(BC55*L30,2)</f>
        <v>0</v>
      </c>
      <c r="AZ55" s="77">
        <f>ROUND(AZ56+AZ59,2)</f>
        <v>0</v>
      </c>
      <c r="BA55" s="77">
        <f>ROUND(BA56+BA59,2)</f>
        <v>0</v>
      </c>
      <c r="BB55" s="77">
        <f>ROUND(BB56+BB59,2)</f>
        <v>0</v>
      </c>
      <c r="BC55" s="77">
        <f>ROUND(BC56+BC59,2)</f>
        <v>0</v>
      </c>
      <c r="BD55" s="79">
        <f>ROUND(BD56+BD59,2)</f>
        <v>0</v>
      </c>
      <c r="BS55" s="80" t="s">
        <v>74</v>
      </c>
      <c r="BT55" s="80" t="s">
        <v>82</v>
      </c>
      <c r="BU55" s="80" t="s">
        <v>76</v>
      </c>
      <c r="BV55" s="80" t="s">
        <v>77</v>
      </c>
      <c r="BW55" s="80" t="s">
        <v>83</v>
      </c>
      <c r="BX55" s="80" t="s">
        <v>5</v>
      </c>
      <c r="CL55" s="80" t="s">
        <v>19</v>
      </c>
      <c r="CM55" s="80" t="s">
        <v>84</v>
      </c>
    </row>
    <row r="56" spans="1:91" s="3" customFormat="1" ht="16.5" customHeight="1">
      <c r="B56" s="46"/>
      <c r="C56" s="9"/>
      <c r="D56" s="9"/>
      <c r="E56" s="310" t="s">
        <v>85</v>
      </c>
      <c r="F56" s="310"/>
      <c r="G56" s="310"/>
      <c r="H56" s="310"/>
      <c r="I56" s="310"/>
      <c r="J56" s="9"/>
      <c r="K56" s="310" t="s">
        <v>86</v>
      </c>
      <c r="L56" s="310"/>
      <c r="M56" s="310"/>
      <c r="N56" s="310"/>
      <c r="O56" s="310"/>
      <c r="P56" s="310"/>
      <c r="Q56" s="310"/>
      <c r="R56" s="310"/>
      <c r="S56" s="310"/>
      <c r="T56" s="310"/>
      <c r="U56" s="310"/>
      <c r="V56" s="310"/>
      <c r="W56" s="310"/>
      <c r="X56" s="310"/>
      <c r="Y56" s="310"/>
      <c r="Z56" s="310"/>
      <c r="AA56" s="310"/>
      <c r="AB56" s="310"/>
      <c r="AC56" s="310"/>
      <c r="AD56" s="310"/>
      <c r="AE56" s="310"/>
      <c r="AF56" s="310"/>
      <c r="AG56" s="311">
        <f>ROUND(SUM(AG57:AG58),2)</f>
        <v>0</v>
      </c>
      <c r="AH56" s="309"/>
      <c r="AI56" s="309"/>
      <c r="AJ56" s="309"/>
      <c r="AK56" s="309"/>
      <c r="AL56" s="309"/>
      <c r="AM56" s="309"/>
      <c r="AN56" s="308">
        <f t="shared" si="0"/>
        <v>0</v>
      </c>
      <c r="AO56" s="309"/>
      <c r="AP56" s="309"/>
      <c r="AQ56" s="81" t="s">
        <v>87</v>
      </c>
      <c r="AR56" s="46"/>
      <c r="AS56" s="82">
        <f>ROUND(SUM(AS57:AS58),2)</f>
        <v>0</v>
      </c>
      <c r="AT56" s="83">
        <f t="shared" si="1"/>
        <v>0</v>
      </c>
      <c r="AU56" s="84">
        <f>ROUND(SUM(AU57:AU58),5)</f>
        <v>0</v>
      </c>
      <c r="AV56" s="83">
        <f>ROUND(AZ56*L29,2)</f>
        <v>0</v>
      </c>
      <c r="AW56" s="83">
        <f>ROUND(BA56*L30,2)</f>
        <v>0</v>
      </c>
      <c r="AX56" s="83">
        <f>ROUND(BB56*L29,2)</f>
        <v>0</v>
      </c>
      <c r="AY56" s="83">
        <f>ROUND(BC56*L30,2)</f>
        <v>0</v>
      </c>
      <c r="AZ56" s="83">
        <f>ROUND(SUM(AZ57:AZ58),2)</f>
        <v>0</v>
      </c>
      <c r="BA56" s="83">
        <f>ROUND(SUM(BA57:BA58),2)</f>
        <v>0</v>
      </c>
      <c r="BB56" s="83">
        <f>ROUND(SUM(BB57:BB58),2)</f>
        <v>0</v>
      </c>
      <c r="BC56" s="83">
        <f>ROUND(SUM(BC57:BC58),2)</f>
        <v>0</v>
      </c>
      <c r="BD56" s="85">
        <f>ROUND(SUM(BD57:BD58),2)</f>
        <v>0</v>
      </c>
      <c r="BS56" s="26" t="s">
        <v>74</v>
      </c>
      <c r="BT56" s="26" t="s">
        <v>84</v>
      </c>
      <c r="BU56" s="26" t="s">
        <v>76</v>
      </c>
      <c r="BV56" s="26" t="s">
        <v>77</v>
      </c>
      <c r="BW56" s="26" t="s">
        <v>88</v>
      </c>
      <c r="BX56" s="26" t="s">
        <v>83</v>
      </c>
      <c r="CL56" s="26" t="s">
        <v>19</v>
      </c>
    </row>
    <row r="57" spans="1:91" s="3" customFormat="1" ht="23.25" customHeight="1">
      <c r="A57" s="86" t="s">
        <v>89</v>
      </c>
      <c r="B57" s="46"/>
      <c r="C57" s="9"/>
      <c r="D57" s="9"/>
      <c r="E57" s="9"/>
      <c r="F57" s="310" t="s">
        <v>90</v>
      </c>
      <c r="G57" s="310"/>
      <c r="H57" s="310"/>
      <c r="I57" s="310"/>
      <c r="J57" s="310"/>
      <c r="K57" s="9"/>
      <c r="L57" s="310" t="s">
        <v>91</v>
      </c>
      <c r="M57" s="310"/>
      <c r="N57" s="310"/>
      <c r="O57" s="310"/>
      <c r="P57" s="310"/>
      <c r="Q57" s="310"/>
      <c r="R57" s="310"/>
      <c r="S57" s="310"/>
      <c r="T57" s="310"/>
      <c r="U57" s="310"/>
      <c r="V57" s="310"/>
      <c r="W57" s="310"/>
      <c r="X57" s="310"/>
      <c r="Y57" s="310"/>
      <c r="Z57" s="310"/>
      <c r="AA57" s="310"/>
      <c r="AB57" s="310"/>
      <c r="AC57" s="310"/>
      <c r="AD57" s="310"/>
      <c r="AE57" s="310"/>
      <c r="AF57" s="310"/>
      <c r="AG57" s="308">
        <f>'D.1.1a - Architektonicko ...'!J34</f>
        <v>0</v>
      </c>
      <c r="AH57" s="309"/>
      <c r="AI57" s="309"/>
      <c r="AJ57" s="309"/>
      <c r="AK57" s="309"/>
      <c r="AL57" s="309"/>
      <c r="AM57" s="309"/>
      <c r="AN57" s="308">
        <f t="shared" si="0"/>
        <v>0</v>
      </c>
      <c r="AO57" s="309"/>
      <c r="AP57" s="309"/>
      <c r="AQ57" s="81" t="s">
        <v>87</v>
      </c>
      <c r="AR57" s="46"/>
      <c r="AS57" s="82">
        <v>0</v>
      </c>
      <c r="AT57" s="83">
        <f t="shared" si="1"/>
        <v>0</v>
      </c>
      <c r="AU57" s="84">
        <f>'D.1.1a - Architektonicko ...'!P98</f>
        <v>0</v>
      </c>
      <c r="AV57" s="83">
        <f>'D.1.1a - Architektonicko ...'!J37</f>
        <v>0</v>
      </c>
      <c r="AW57" s="83">
        <f>'D.1.1a - Architektonicko ...'!J38</f>
        <v>0</v>
      </c>
      <c r="AX57" s="83">
        <f>'D.1.1a - Architektonicko ...'!J39</f>
        <v>0</v>
      </c>
      <c r="AY57" s="83">
        <f>'D.1.1a - Architektonicko ...'!J40</f>
        <v>0</v>
      </c>
      <c r="AZ57" s="83">
        <f>'D.1.1a - Architektonicko ...'!F37</f>
        <v>0</v>
      </c>
      <c r="BA57" s="83">
        <f>'D.1.1a - Architektonicko ...'!F38</f>
        <v>0</v>
      </c>
      <c r="BB57" s="83">
        <f>'D.1.1a - Architektonicko ...'!F39</f>
        <v>0</v>
      </c>
      <c r="BC57" s="83">
        <f>'D.1.1a - Architektonicko ...'!F40</f>
        <v>0</v>
      </c>
      <c r="BD57" s="85">
        <f>'D.1.1a - Architektonicko ...'!F41</f>
        <v>0</v>
      </c>
      <c r="BT57" s="26" t="s">
        <v>92</v>
      </c>
      <c r="BV57" s="26" t="s">
        <v>77</v>
      </c>
      <c r="BW57" s="26" t="s">
        <v>93</v>
      </c>
      <c r="BX57" s="26" t="s">
        <v>88</v>
      </c>
      <c r="CL57" s="26" t="s">
        <v>19</v>
      </c>
    </row>
    <row r="58" spans="1:91" s="3" customFormat="1" ht="23.25" customHeight="1">
      <c r="A58" s="86" t="s">
        <v>89</v>
      </c>
      <c r="B58" s="46"/>
      <c r="C58" s="9"/>
      <c r="D58" s="9"/>
      <c r="E58" s="9"/>
      <c r="F58" s="310" t="s">
        <v>94</v>
      </c>
      <c r="G58" s="310"/>
      <c r="H58" s="310"/>
      <c r="I58" s="310"/>
      <c r="J58" s="310"/>
      <c r="K58" s="9"/>
      <c r="L58" s="310" t="s">
        <v>95</v>
      </c>
      <c r="M58" s="310"/>
      <c r="N58" s="310"/>
      <c r="O58" s="310"/>
      <c r="P58" s="310"/>
      <c r="Q58" s="310"/>
      <c r="R58" s="310"/>
      <c r="S58" s="310"/>
      <c r="T58" s="310"/>
      <c r="U58" s="310"/>
      <c r="V58" s="310"/>
      <c r="W58" s="310"/>
      <c r="X58" s="310"/>
      <c r="Y58" s="310"/>
      <c r="Z58" s="310"/>
      <c r="AA58" s="310"/>
      <c r="AB58" s="310"/>
      <c r="AC58" s="310"/>
      <c r="AD58" s="310"/>
      <c r="AE58" s="310"/>
      <c r="AF58" s="310"/>
      <c r="AG58" s="308">
        <f>'D.1.1b - Architektonicko ...'!J34</f>
        <v>0</v>
      </c>
      <c r="AH58" s="309"/>
      <c r="AI58" s="309"/>
      <c r="AJ58" s="309"/>
      <c r="AK58" s="309"/>
      <c r="AL58" s="309"/>
      <c r="AM58" s="309"/>
      <c r="AN58" s="308">
        <f t="shared" si="0"/>
        <v>0</v>
      </c>
      <c r="AO58" s="309"/>
      <c r="AP58" s="309"/>
      <c r="AQ58" s="81" t="s">
        <v>87</v>
      </c>
      <c r="AR58" s="46"/>
      <c r="AS58" s="82">
        <v>0</v>
      </c>
      <c r="AT58" s="83">
        <f t="shared" si="1"/>
        <v>0</v>
      </c>
      <c r="AU58" s="84">
        <f>'D.1.1b - Architektonicko ...'!P104</f>
        <v>0</v>
      </c>
      <c r="AV58" s="83">
        <f>'D.1.1b - Architektonicko ...'!J37</f>
        <v>0</v>
      </c>
      <c r="AW58" s="83">
        <f>'D.1.1b - Architektonicko ...'!J38</f>
        <v>0</v>
      </c>
      <c r="AX58" s="83">
        <f>'D.1.1b - Architektonicko ...'!J39</f>
        <v>0</v>
      </c>
      <c r="AY58" s="83">
        <f>'D.1.1b - Architektonicko ...'!J40</f>
        <v>0</v>
      </c>
      <c r="AZ58" s="83">
        <f>'D.1.1b - Architektonicko ...'!F37</f>
        <v>0</v>
      </c>
      <c r="BA58" s="83">
        <f>'D.1.1b - Architektonicko ...'!F38</f>
        <v>0</v>
      </c>
      <c r="BB58" s="83">
        <f>'D.1.1b - Architektonicko ...'!F39</f>
        <v>0</v>
      </c>
      <c r="BC58" s="83">
        <f>'D.1.1b - Architektonicko ...'!F40</f>
        <v>0</v>
      </c>
      <c r="BD58" s="85">
        <f>'D.1.1b - Architektonicko ...'!F41</f>
        <v>0</v>
      </c>
      <c r="BT58" s="26" t="s">
        <v>92</v>
      </c>
      <c r="BV58" s="26" t="s">
        <v>77</v>
      </c>
      <c r="BW58" s="26" t="s">
        <v>96</v>
      </c>
      <c r="BX58" s="26" t="s">
        <v>88</v>
      </c>
      <c r="CL58" s="26" t="s">
        <v>19</v>
      </c>
    </row>
    <row r="59" spans="1:91" s="3" customFormat="1" ht="16.5" customHeight="1">
      <c r="B59" s="46"/>
      <c r="C59" s="9"/>
      <c r="D59" s="9"/>
      <c r="E59" s="310" t="s">
        <v>97</v>
      </c>
      <c r="F59" s="310"/>
      <c r="G59" s="310"/>
      <c r="H59" s="310"/>
      <c r="I59" s="310"/>
      <c r="J59" s="9"/>
      <c r="K59" s="310" t="s">
        <v>98</v>
      </c>
      <c r="L59" s="310"/>
      <c r="M59" s="310"/>
      <c r="N59" s="310"/>
      <c r="O59" s="310"/>
      <c r="P59" s="310"/>
      <c r="Q59" s="310"/>
      <c r="R59" s="310"/>
      <c r="S59" s="310"/>
      <c r="T59" s="310"/>
      <c r="U59" s="310"/>
      <c r="V59" s="310"/>
      <c r="W59" s="310"/>
      <c r="X59" s="310"/>
      <c r="Y59" s="310"/>
      <c r="Z59" s="310"/>
      <c r="AA59" s="310"/>
      <c r="AB59" s="310"/>
      <c r="AC59" s="310"/>
      <c r="AD59" s="310"/>
      <c r="AE59" s="310"/>
      <c r="AF59" s="310"/>
      <c r="AG59" s="311">
        <f>ROUND(SUM(AG60:AG61),2)</f>
        <v>0</v>
      </c>
      <c r="AH59" s="309"/>
      <c r="AI59" s="309"/>
      <c r="AJ59" s="309"/>
      <c r="AK59" s="309"/>
      <c r="AL59" s="309"/>
      <c r="AM59" s="309"/>
      <c r="AN59" s="308">
        <f t="shared" si="0"/>
        <v>0</v>
      </c>
      <c r="AO59" s="309"/>
      <c r="AP59" s="309"/>
      <c r="AQ59" s="81" t="s">
        <v>87</v>
      </c>
      <c r="AR59" s="46"/>
      <c r="AS59" s="82">
        <f>ROUND(SUM(AS60:AS61),2)</f>
        <v>0</v>
      </c>
      <c r="AT59" s="83">
        <f t="shared" si="1"/>
        <v>0</v>
      </c>
      <c r="AU59" s="84">
        <f>ROUND(SUM(AU60:AU61),5)</f>
        <v>0</v>
      </c>
      <c r="AV59" s="83">
        <f>ROUND(AZ59*L29,2)</f>
        <v>0</v>
      </c>
      <c r="AW59" s="83">
        <f>ROUND(BA59*L30,2)</f>
        <v>0</v>
      </c>
      <c r="AX59" s="83">
        <f>ROUND(BB59*L29,2)</f>
        <v>0</v>
      </c>
      <c r="AY59" s="83">
        <f>ROUND(BC59*L30,2)</f>
        <v>0</v>
      </c>
      <c r="AZ59" s="83">
        <f>ROUND(SUM(AZ60:AZ61),2)</f>
        <v>0</v>
      </c>
      <c r="BA59" s="83">
        <f>ROUND(SUM(BA60:BA61),2)</f>
        <v>0</v>
      </c>
      <c r="BB59" s="83">
        <f>ROUND(SUM(BB60:BB61),2)</f>
        <v>0</v>
      </c>
      <c r="BC59" s="83">
        <f>ROUND(SUM(BC60:BC61),2)</f>
        <v>0</v>
      </c>
      <c r="BD59" s="85">
        <f>ROUND(SUM(BD60:BD61),2)</f>
        <v>0</v>
      </c>
      <c r="BS59" s="26" t="s">
        <v>74</v>
      </c>
      <c r="BT59" s="26" t="s">
        <v>84</v>
      </c>
      <c r="BU59" s="26" t="s">
        <v>76</v>
      </c>
      <c r="BV59" s="26" t="s">
        <v>77</v>
      </c>
      <c r="BW59" s="26" t="s">
        <v>99</v>
      </c>
      <c r="BX59" s="26" t="s">
        <v>83</v>
      </c>
      <c r="CL59" s="26" t="s">
        <v>19</v>
      </c>
    </row>
    <row r="60" spans="1:91" s="3" customFormat="1" ht="23.25" customHeight="1">
      <c r="A60" s="86" t="s">
        <v>89</v>
      </c>
      <c r="B60" s="46"/>
      <c r="C60" s="9"/>
      <c r="D60" s="9"/>
      <c r="E60" s="9"/>
      <c r="F60" s="310" t="s">
        <v>100</v>
      </c>
      <c r="G60" s="310"/>
      <c r="H60" s="310"/>
      <c r="I60" s="310"/>
      <c r="J60" s="310"/>
      <c r="K60" s="9"/>
      <c r="L60" s="310" t="s">
        <v>101</v>
      </c>
      <c r="M60" s="310"/>
      <c r="N60" s="310"/>
      <c r="O60" s="310"/>
      <c r="P60" s="310"/>
      <c r="Q60" s="310"/>
      <c r="R60" s="310"/>
      <c r="S60" s="310"/>
      <c r="T60" s="310"/>
      <c r="U60" s="310"/>
      <c r="V60" s="310"/>
      <c r="W60" s="310"/>
      <c r="X60" s="310"/>
      <c r="Y60" s="310"/>
      <c r="Z60" s="310"/>
      <c r="AA60" s="310"/>
      <c r="AB60" s="310"/>
      <c r="AC60" s="310"/>
      <c r="AD60" s="310"/>
      <c r="AE60" s="310"/>
      <c r="AF60" s="310"/>
      <c r="AG60" s="308">
        <f>'D.1-02.4.3 - Zařízení zdr...'!J34</f>
        <v>0</v>
      </c>
      <c r="AH60" s="309"/>
      <c r="AI60" s="309"/>
      <c r="AJ60" s="309"/>
      <c r="AK60" s="309"/>
      <c r="AL60" s="309"/>
      <c r="AM60" s="309"/>
      <c r="AN60" s="308">
        <f t="shared" si="0"/>
        <v>0</v>
      </c>
      <c r="AO60" s="309"/>
      <c r="AP60" s="309"/>
      <c r="AQ60" s="81" t="s">
        <v>87</v>
      </c>
      <c r="AR60" s="46"/>
      <c r="AS60" s="82">
        <v>0</v>
      </c>
      <c r="AT60" s="83">
        <f t="shared" si="1"/>
        <v>0</v>
      </c>
      <c r="AU60" s="84">
        <f>'D.1-02.4.3 - Zařízení zdr...'!P98</f>
        <v>0</v>
      </c>
      <c r="AV60" s="83">
        <f>'D.1-02.4.3 - Zařízení zdr...'!J37</f>
        <v>0</v>
      </c>
      <c r="AW60" s="83">
        <f>'D.1-02.4.3 - Zařízení zdr...'!J38</f>
        <v>0</v>
      </c>
      <c r="AX60" s="83">
        <f>'D.1-02.4.3 - Zařízení zdr...'!J39</f>
        <v>0</v>
      </c>
      <c r="AY60" s="83">
        <f>'D.1-02.4.3 - Zařízení zdr...'!J40</f>
        <v>0</v>
      </c>
      <c r="AZ60" s="83">
        <f>'D.1-02.4.3 - Zařízení zdr...'!F37</f>
        <v>0</v>
      </c>
      <c r="BA60" s="83">
        <f>'D.1-02.4.3 - Zařízení zdr...'!F38</f>
        <v>0</v>
      </c>
      <c r="BB60" s="83">
        <f>'D.1-02.4.3 - Zařízení zdr...'!F39</f>
        <v>0</v>
      </c>
      <c r="BC60" s="83">
        <f>'D.1-02.4.3 - Zařízení zdr...'!F40</f>
        <v>0</v>
      </c>
      <c r="BD60" s="85">
        <f>'D.1-02.4.3 - Zařízení zdr...'!F41</f>
        <v>0</v>
      </c>
      <c r="BT60" s="26" t="s">
        <v>92</v>
      </c>
      <c r="BV60" s="26" t="s">
        <v>77</v>
      </c>
      <c r="BW60" s="26" t="s">
        <v>102</v>
      </c>
      <c r="BX60" s="26" t="s">
        <v>99</v>
      </c>
      <c r="CL60" s="26" t="s">
        <v>19</v>
      </c>
    </row>
    <row r="61" spans="1:91" s="3" customFormat="1" ht="23.25" customHeight="1">
      <c r="A61" s="86" t="s">
        <v>89</v>
      </c>
      <c r="B61" s="46"/>
      <c r="C61" s="9"/>
      <c r="D61" s="9"/>
      <c r="E61" s="9"/>
      <c r="F61" s="310" t="s">
        <v>103</v>
      </c>
      <c r="G61" s="310"/>
      <c r="H61" s="310"/>
      <c r="I61" s="310"/>
      <c r="J61" s="310"/>
      <c r="K61" s="9"/>
      <c r="L61" s="310" t="s">
        <v>104</v>
      </c>
      <c r="M61" s="310"/>
      <c r="N61" s="310"/>
      <c r="O61" s="310"/>
      <c r="P61" s="310"/>
      <c r="Q61" s="310"/>
      <c r="R61" s="310"/>
      <c r="S61" s="310"/>
      <c r="T61" s="310"/>
      <c r="U61" s="310"/>
      <c r="V61" s="310"/>
      <c r="W61" s="310"/>
      <c r="X61" s="310"/>
      <c r="Y61" s="310"/>
      <c r="Z61" s="310"/>
      <c r="AA61" s="310"/>
      <c r="AB61" s="310"/>
      <c r="AC61" s="310"/>
      <c r="AD61" s="310"/>
      <c r="AE61" s="310"/>
      <c r="AF61" s="310"/>
      <c r="AG61" s="308">
        <f>'D.1-02.4.4 - Zařízení sil...'!J34</f>
        <v>0</v>
      </c>
      <c r="AH61" s="309"/>
      <c r="AI61" s="309"/>
      <c r="AJ61" s="309"/>
      <c r="AK61" s="309"/>
      <c r="AL61" s="309"/>
      <c r="AM61" s="309"/>
      <c r="AN61" s="308">
        <f t="shared" si="0"/>
        <v>0</v>
      </c>
      <c r="AO61" s="309"/>
      <c r="AP61" s="309"/>
      <c r="AQ61" s="81" t="s">
        <v>87</v>
      </c>
      <c r="AR61" s="46"/>
      <c r="AS61" s="82">
        <v>0</v>
      </c>
      <c r="AT61" s="83">
        <f t="shared" si="1"/>
        <v>0</v>
      </c>
      <c r="AU61" s="84">
        <f>'D.1-02.4.4 - Zařízení sil...'!P96</f>
        <v>0</v>
      </c>
      <c r="AV61" s="83">
        <f>'D.1-02.4.4 - Zařízení sil...'!J37</f>
        <v>0</v>
      </c>
      <c r="AW61" s="83">
        <f>'D.1-02.4.4 - Zařízení sil...'!J38</f>
        <v>0</v>
      </c>
      <c r="AX61" s="83">
        <f>'D.1-02.4.4 - Zařízení sil...'!J39</f>
        <v>0</v>
      </c>
      <c r="AY61" s="83">
        <f>'D.1-02.4.4 - Zařízení sil...'!J40</f>
        <v>0</v>
      </c>
      <c r="AZ61" s="83">
        <f>'D.1-02.4.4 - Zařízení sil...'!F37</f>
        <v>0</v>
      </c>
      <c r="BA61" s="83">
        <f>'D.1-02.4.4 - Zařízení sil...'!F38</f>
        <v>0</v>
      </c>
      <c r="BB61" s="83">
        <f>'D.1-02.4.4 - Zařízení sil...'!F39</f>
        <v>0</v>
      </c>
      <c r="BC61" s="83">
        <f>'D.1-02.4.4 - Zařízení sil...'!F40</f>
        <v>0</v>
      </c>
      <c r="BD61" s="85">
        <f>'D.1-02.4.4 - Zařízení sil...'!F41</f>
        <v>0</v>
      </c>
      <c r="BT61" s="26" t="s">
        <v>92</v>
      </c>
      <c r="BV61" s="26" t="s">
        <v>77</v>
      </c>
      <c r="BW61" s="26" t="s">
        <v>105</v>
      </c>
      <c r="BX61" s="26" t="s">
        <v>99</v>
      </c>
      <c r="CL61" s="26" t="s">
        <v>19</v>
      </c>
    </row>
    <row r="62" spans="1:91" s="6" customFormat="1" ht="16.5" customHeight="1">
      <c r="A62" s="86" t="s">
        <v>89</v>
      </c>
      <c r="B62" s="72"/>
      <c r="C62" s="73"/>
      <c r="D62" s="307" t="s">
        <v>106</v>
      </c>
      <c r="E62" s="307"/>
      <c r="F62" s="307"/>
      <c r="G62" s="307"/>
      <c r="H62" s="307"/>
      <c r="I62" s="74"/>
      <c r="J62" s="307" t="s">
        <v>107</v>
      </c>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6">
        <f>'99 - Vedlejší a ostatní n...'!J30</f>
        <v>0</v>
      </c>
      <c r="AH62" s="305"/>
      <c r="AI62" s="305"/>
      <c r="AJ62" s="305"/>
      <c r="AK62" s="305"/>
      <c r="AL62" s="305"/>
      <c r="AM62" s="305"/>
      <c r="AN62" s="306">
        <f t="shared" si="0"/>
        <v>0</v>
      </c>
      <c r="AO62" s="305"/>
      <c r="AP62" s="305"/>
      <c r="AQ62" s="75" t="s">
        <v>81</v>
      </c>
      <c r="AR62" s="72"/>
      <c r="AS62" s="87">
        <v>0</v>
      </c>
      <c r="AT62" s="88">
        <f t="shared" si="1"/>
        <v>0</v>
      </c>
      <c r="AU62" s="89">
        <f>'99 - Vedlejší a ostatní n...'!P86</f>
        <v>0</v>
      </c>
      <c r="AV62" s="88">
        <f>'99 - Vedlejší a ostatní n...'!J33</f>
        <v>0</v>
      </c>
      <c r="AW62" s="88">
        <f>'99 - Vedlejší a ostatní n...'!J34</f>
        <v>0</v>
      </c>
      <c r="AX62" s="88">
        <f>'99 - Vedlejší a ostatní n...'!J35</f>
        <v>0</v>
      </c>
      <c r="AY62" s="88">
        <f>'99 - Vedlejší a ostatní n...'!J36</f>
        <v>0</v>
      </c>
      <c r="AZ62" s="88">
        <f>'99 - Vedlejší a ostatní n...'!F33</f>
        <v>0</v>
      </c>
      <c r="BA62" s="88">
        <f>'99 - Vedlejší a ostatní n...'!F34</f>
        <v>0</v>
      </c>
      <c r="BB62" s="88">
        <f>'99 - Vedlejší a ostatní n...'!F35</f>
        <v>0</v>
      </c>
      <c r="BC62" s="88">
        <f>'99 - Vedlejší a ostatní n...'!F36</f>
        <v>0</v>
      </c>
      <c r="BD62" s="90">
        <f>'99 - Vedlejší a ostatní n...'!F37</f>
        <v>0</v>
      </c>
      <c r="BT62" s="80" t="s">
        <v>82</v>
      </c>
      <c r="BV62" s="80" t="s">
        <v>77</v>
      </c>
      <c r="BW62" s="80" t="s">
        <v>108</v>
      </c>
      <c r="BX62" s="80" t="s">
        <v>5</v>
      </c>
      <c r="CL62" s="80" t="s">
        <v>19</v>
      </c>
      <c r="CM62" s="80" t="s">
        <v>84</v>
      </c>
    </row>
    <row r="63" spans="1:91" s="1" customFormat="1" ht="30" customHeight="1">
      <c r="B63" s="33"/>
      <c r="AR63" s="33"/>
    </row>
    <row r="64" spans="1:91" s="1" customFormat="1" ht="6.95" customHeight="1">
      <c r="B64" s="42"/>
      <c r="C64" s="43"/>
      <c r="D64" s="43"/>
      <c r="E64" s="43"/>
      <c r="F64" s="43"/>
      <c r="G64" s="43"/>
      <c r="H64" s="43"/>
      <c r="I64" s="43"/>
      <c r="J64" s="43"/>
      <c r="K64" s="43"/>
      <c r="L64" s="43"/>
      <c r="M64" s="43"/>
      <c r="N64" s="43"/>
      <c r="O64" s="43"/>
      <c r="P64" s="43"/>
      <c r="Q64" s="43"/>
      <c r="R64" s="43"/>
      <c r="S64" s="43"/>
      <c r="T64" s="43"/>
      <c r="U64" s="43"/>
      <c r="V64" s="43"/>
      <c r="W64" s="43"/>
      <c r="X64" s="43"/>
      <c r="Y64" s="43"/>
      <c r="Z64" s="43"/>
      <c r="AA64" s="43"/>
      <c r="AB64" s="43"/>
      <c r="AC64" s="43"/>
      <c r="AD64" s="43"/>
      <c r="AE64" s="43"/>
      <c r="AF64" s="43"/>
      <c r="AG64" s="43"/>
      <c r="AH64" s="43"/>
      <c r="AI64" s="43"/>
      <c r="AJ64" s="43"/>
      <c r="AK64" s="43"/>
      <c r="AL64" s="43"/>
      <c r="AM64" s="43"/>
      <c r="AN64" s="43"/>
      <c r="AO64" s="43"/>
      <c r="AP64" s="43"/>
      <c r="AQ64" s="43"/>
      <c r="AR64" s="33"/>
    </row>
  </sheetData>
  <sheetProtection algorithmName="SHA-512" hashValue="u3IoqbgB6uIB8xKauvzSEJ/ZdfkElPRnApelLE1nR7fZkSineMgSR7xS8RrNm3esq/klRAmBpn8nwHmFHbG/xw==" saltValue="k3khONzXCmxzeAuldwoyjripvs3kXV/hUJ9VX1RqH2Px928J52vnkJRtyxU84W1BEqypwyVNyNVOTHWK+U78jg==" spinCount="100000" sheet="1" objects="1" scenarios="1" formatColumns="0" formatRows="0"/>
  <mergeCells count="70">
    <mergeCell ref="AR2:BE2"/>
    <mergeCell ref="L33:P33"/>
    <mergeCell ref="W33:AE33"/>
    <mergeCell ref="AK33:AO33"/>
    <mergeCell ref="AK35:AO35"/>
    <mergeCell ref="X35:AB35"/>
    <mergeCell ref="L31:P31"/>
    <mergeCell ref="W31:AE31"/>
    <mergeCell ref="L32:P32"/>
    <mergeCell ref="W32:AE32"/>
    <mergeCell ref="AK32:AO32"/>
    <mergeCell ref="BE5:BE32"/>
    <mergeCell ref="K5:AJ5"/>
    <mergeCell ref="K6:AJ6"/>
    <mergeCell ref="E14:AJ14"/>
    <mergeCell ref="E23:AN23"/>
    <mergeCell ref="AK26:AO26"/>
    <mergeCell ref="L28:P28"/>
    <mergeCell ref="W28:AE28"/>
    <mergeCell ref="AK28:AO28"/>
    <mergeCell ref="AK29:AO29"/>
    <mergeCell ref="L29:P29"/>
    <mergeCell ref="W29:AE29"/>
    <mergeCell ref="AK30:AO30"/>
    <mergeCell ref="W30:AE30"/>
    <mergeCell ref="L30:P30"/>
    <mergeCell ref="AK31:AO31"/>
    <mergeCell ref="AN62:AP62"/>
    <mergeCell ref="AG62:AM62"/>
    <mergeCell ref="D62:H62"/>
    <mergeCell ref="J62:AF62"/>
    <mergeCell ref="AG54:AM54"/>
    <mergeCell ref="AN54:AP54"/>
    <mergeCell ref="AN60:AP60"/>
    <mergeCell ref="AG60:AM60"/>
    <mergeCell ref="F60:J60"/>
    <mergeCell ref="L60:AF60"/>
    <mergeCell ref="AN61:AP61"/>
    <mergeCell ref="AG61:AM61"/>
    <mergeCell ref="F61:J61"/>
    <mergeCell ref="L61:AF61"/>
    <mergeCell ref="AG58:AM58"/>
    <mergeCell ref="AN58:AP58"/>
    <mergeCell ref="F58:J58"/>
    <mergeCell ref="L58:AF58"/>
    <mergeCell ref="AN59:AP59"/>
    <mergeCell ref="AG59:AM59"/>
    <mergeCell ref="E59:I59"/>
    <mergeCell ref="K59:AF59"/>
    <mergeCell ref="AN56:AP56"/>
    <mergeCell ref="E56:I56"/>
    <mergeCell ref="K56:AF56"/>
    <mergeCell ref="AG56:AM56"/>
    <mergeCell ref="L57:AF57"/>
    <mergeCell ref="AN57:AP57"/>
    <mergeCell ref="F57:J57"/>
    <mergeCell ref="AG57:AM57"/>
    <mergeCell ref="C52:G52"/>
    <mergeCell ref="AG52:AM52"/>
    <mergeCell ref="AN52:AP52"/>
    <mergeCell ref="I52:AF52"/>
    <mergeCell ref="AG55:AM55"/>
    <mergeCell ref="AN55:AP55"/>
    <mergeCell ref="J55:AF55"/>
    <mergeCell ref="D55:H55"/>
    <mergeCell ref="L45:AJ45"/>
    <mergeCell ref="AM47:AN47"/>
    <mergeCell ref="AS49:AT51"/>
    <mergeCell ref="AM49:AP49"/>
    <mergeCell ref="AM50:AP50"/>
  </mergeCells>
  <hyperlinks>
    <hyperlink ref="A57" location="'D.1.1a - Architektonicko ...'!C2" display="/" xr:uid="{00000000-0004-0000-0000-000000000000}"/>
    <hyperlink ref="A58" location="'D.1.1b - Architektonicko ...'!C2" display="/" xr:uid="{00000000-0004-0000-0000-000001000000}"/>
    <hyperlink ref="A60" location="'D.1-02.4.3 - Zařízení zdr...'!C2" display="/" xr:uid="{00000000-0004-0000-0000-000002000000}"/>
    <hyperlink ref="A61" location="'D.1-02.4.4 - Zařízení sil...'!C2" display="/" xr:uid="{00000000-0004-0000-0000-000003000000}"/>
    <hyperlink ref="A62" location="'99 - Vedlejší a ostatní n...'!C2" display="/" xr:uid="{00000000-0004-0000-0000-000004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2:BM18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93</v>
      </c>
    </row>
    <row r="3" spans="2:46" ht="6.95" customHeight="1">
      <c r="B3" s="19"/>
      <c r="C3" s="20"/>
      <c r="D3" s="20"/>
      <c r="E3" s="20"/>
      <c r="F3" s="20"/>
      <c r="G3" s="20"/>
      <c r="H3" s="20"/>
      <c r="I3" s="20"/>
      <c r="J3" s="20"/>
      <c r="K3" s="20"/>
      <c r="L3" s="21"/>
      <c r="AT3" s="18" t="s">
        <v>84</v>
      </c>
    </row>
    <row r="4" spans="2:46" ht="24.95" customHeight="1">
      <c r="B4" s="21"/>
      <c r="D4" s="22" t="s">
        <v>109</v>
      </c>
      <c r="L4" s="21"/>
      <c r="M4" s="91" t="s">
        <v>10</v>
      </c>
      <c r="AT4" s="18" t="s">
        <v>4</v>
      </c>
    </row>
    <row r="5" spans="2:46" ht="6.95" customHeight="1">
      <c r="B5" s="21"/>
      <c r="L5" s="21"/>
    </row>
    <row r="6" spans="2:46" ht="12" customHeight="1">
      <c r="B6" s="21"/>
      <c r="D6" s="28" t="s">
        <v>16</v>
      </c>
      <c r="L6" s="21"/>
    </row>
    <row r="7" spans="2:46" ht="26.25" customHeight="1">
      <c r="B7" s="21"/>
      <c r="E7" s="333" t="str">
        <f>'Rekapitulace stavby'!K6</f>
        <v>AREÁL KLÍŠE, ÚSTÍ NAD LABEM – WELLNESS A FITNESS - POUZE VENKOVNÍ ODPOČÍVÁRNA</v>
      </c>
      <c r="F7" s="334"/>
      <c r="G7" s="334"/>
      <c r="H7" s="334"/>
      <c r="L7" s="21"/>
    </row>
    <row r="8" spans="2:46" ht="12.75">
      <c r="B8" s="21"/>
      <c r="D8" s="28" t="s">
        <v>110</v>
      </c>
      <c r="L8" s="21"/>
    </row>
    <row r="9" spans="2:46" ht="16.5" customHeight="1">
      <c r="B9" s="21"/>
      <c r="E9" s="333" t="s">
        <v>111</v>
      </c>
      <c r="F9" s="318"/>
      <c r="G9" s="318"/>
      <c r="H9" s="318"/>
      <c r="L9" s="21"/>
    </row>
    <row r="10" spans="2:46" ht="12" customHeight="1">
      <c r="B10" s="21"/>
      <c r="D10" s="28" t="s">
        <v>112</v>
      </c>
      <c r="L10" s="21"/>
    </row>
    <row r="11" spans="2:46" s="1" customFormat="1" ht="16.5" customHeight="1">
      <c r="B11" s="33"/>
      <c r="E11" s="297" t="s">
        <v>113</v>
      </c>
      <c r="F11" s="335"/>
      <c r="G11" s="335"/>
      <c r="H11" s="335"/>
      <c r="L11" s="33"/>
    </row>
    <row r="12" spans="2:46" s="1" customFormat="1" ht="12" customHeight="1">
      <c r="B12" s="33"/>
      <c r="D12" s="28" t="s">
        <v>114</v>
      </c>
      <c r="L12" s="33"/>
    </row>
    <row r="13" spans="2:46" s="1" customFormat="1" ht="16.5" customHeight="1">
      <c r="B13" s="33"/>
      <c r="E13" s="291" t="s">
        <v>115</v>
      </c>
      <c r="F13" s="335"/>
      <c r="G13" s="335"/>
      <c r="H13" s="335"/>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10. 7. 2024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6" t="str">
        <f>'Rekapitulace stavby'!E14</f>
        <v>Vyplň údaj</v>
      </c>
      <c r="F22" s="317"/>
      <c r="G22" s="317"/>
      <c r="H22" s="31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2"/>
      <c r="E31" s="322" t="s">
        <v>19</v>
      </c>
      <c r="F31" s="322"/>
      <c r="G31" s="322"/>
      <c r="H31" s="32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ROUND(J98,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ROUND((SUM(BE98:BE184)),  2)</f>
        <v>0</v>
      </c>
      <c r="I37" s="94">
        <v>0.21</v>
      </c>
      <c r="J37" s="83">
        <f>ROUND(((SUM(BE98:BE184))*I37),  2)</f>
        <v>0</v>
      </c>
      <c r="L37" s="33"/>
    </row>
    <row r="38" spans="2:12" s="1" customFormat="1" ht="14.45" customHeight="1">
      <c r="B38" s="33"/>
      <c r="E38" s="28" t="s">
        <v>47</v>
      </c>
      <c r="F38" s="83">
        <f>ROUND((SUM(BF98:BF184)),  2)</f>
        <v>0</v>
      </c>
      <c r="I38" s="94">
        <v>0.12</v>
      </c>
      <c r="J38" s="83">
        <f>ROUND(((SUM(BF98:BF184))*I38),  2)</f>
        <v>0</v>
      </c>
      <c r="L38" s="33"/>
    </row>
    <row r="39" spans="2:12" s="1" customFormat="1" ht="14.45" hidden="1" customHeight="1">
      <c r="B39" s="33"/>
      <c r="E39" s="28" t="s">
        <v>48</v>
      </c>
      <c r="F39" s="83">
        <f>ROUND((SUM(BG98:BG184)),  2)</f>
        <v>0</v>
      </c>
      <c r="I39" s="94">
        <v>0.21</v>
      </c>
      <c r="J39" s="83">
        <f>0</f>
        <v>0</v>
      </c>
      <c r="L39" s="33"/>
    </row>
    <row r="40" spans="2:12" s="1" customFormat="1" ht="14.45" hidden="1" customHeight="1">
      <c r="B40" s="33"/>
      <c r="E40" s="28" t="s">
        <v>49</v>
      </c>
      <c r="F40" s="83">
        <f>ROUND((SUM(BH98:BH184)),  2)</f>
        <v>0</v>
      </c>
      <c r="I40" s="94">
        <v>0.12</v>
      </c>
      <c r="J40" s="83">
        <f>0</f>
        <v>0</v>
      </c>
      <c r="L40" s="33"/>
    </row>
    <row r="41" spans="2:12" s="1" customFormat="1" ht="14.45" hidden="1" customHeight="1">
      <c r="B41" s="33"/>
      <c r="E41" s="28" t="s">
        <v>50</v>
      </c>
      <c r="F41" s="83">
        <f>ROUND((SUM(BI98:BI184)),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116</v>
      </c>
      <c r="L49" s="33"/>
    </row>
    <row r="50" spans="2:12" s="1" customFormat="1" ht="6.95" customHeight="1">
      <c r="B50" s="33"/>
      <c r="L50" s="33"/>
    </row>
    <row r="51" spans="2:12" s="1" customFormat="1" ht="12" customHeight="1">
      <c r="B51" s="33"/>
      <c r="C51" s="28" t="s">
        <v>16</v>
      </c>
      <c r="L51" s="33"/>
    </row>
    <row r="52" spans="2:12" s="1" customFormat="1" ht="26.25" customHeight="1">
      <c r="B52" s="33"/>
      <c r="E52" s="333" t="str">
        <f>E7</f>
        <v>AREÁL KLÍŠE, ÚSTÍ NAD LABEM – WELLNESS A FITNESS - POUZE VENKOVNÍ ODPOČÍVÁRNA</v>
      </c>
      <c r="F52" s="334"/>
      <c r="G52" s="334"/>
      <c r="H52" s="334"/>
      <c r="L52" s="33"/>
    </row>
    <row r="53" spans="2:12" ht="12" customHeight="1">
      <c r="B53" s="21"/>
      <c r="C53" s="28" t="s">
        <v>110</v>
      </c>
      <c r="L53" s="21"/>
    </row>
    <row r="54" spans="2:12" ht="16.5" customHeight="1">
      <c r="B54" s="21"/>
      <c r="E54" s="333" t="s">
        <v>111</v>
      </c>
      <c r="F54" s="318"/>
      <c r="G54" s="318"/>
      <c r="H54" s="318"/>
      <c r="L54" s="21"/>
    </row>
    <row r="55" spans="2:12" ht="12" customHeight="1">
      <c r="B55" s="21"/>
      <c r="C55" s="28" t="s">
        <v>112</v>
      </c>
      <c r="L55" s="21"/>
    </row>
    <row r="56" spans="2:12" s="1" customFormat="1" ht="16.5" customHeight="1">
      <c r="B56" s="33"/>
      <c r="E56" s="297" t="s">
        <v>113</v>
      </c>
      <c r="F56" s="335"/>
      <c r="G56" s="335"/>
      <c r="H56" s="335"/>
      <c r="L56" s="33"/>
    </row>
    <row r="57" spans="2:12" s="1" customFormat="1" ht="12" customHeight="1">
      <c r="B57" s="33"/>
      <c r="C57" s="28" t="s">
        <v>114</v>
      </c>
      <c r="L57" s="33"/>
    </row>
    <row r="58" spans="2:12" s="1" customFormat="1" ht="16.5" customHeight="1">
      <c r="B58" s="33"/>
      <c r="E58" s="291" t="str">
        <f>E13</f>
        <v>D.1.1a - Architektonicko stavební řešení - Bourací práce</v>
      </c>
      <c r="F58" s="335"/>
      <c r="G58" s="335"/>
      <c r="H58" s="335"/>
      <c r="L58" s="33"/>
    </row>
    <row r="59" spans="2:12" s="1" customFormat="1" ht="6.95" customHeight="1">
      <c r="B59" s="33"/>
      <c r="L59" s="33"/>
    </row>
    <row r="60" spans="2:12" s="1" customFormat="1" ht="12" customHeight="1">
      <c r="B60" s="33"/>
      <c r="C60" s="28" t="s">
        <v>21</v>
      </c>
      <c r="F60" s="26" t="str">
        <f>F16</f>
        <v>ÚSTÍ NAD LABEM</v>
      </c>
      <c r="I60" s="28" t="s">
        <v>23</v>
      </c>
      <c r="J60" s="50" t="str">
        <f>IF(J16="","",J16)</f>
        <v>10. 7. 2024</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117</v>
      </c>
      <c r="D65" s="95"/>
      <c r="E65" s="95"/>
      <c r="F65" s="95"/>
      <c r="G65" s="95"/>
      <c r="H65" s="95"/>
      <c r="I65" s="95"/>
      <c r="J65" s="102" t="s">
        <v>118</v>
      </c>
      <c r="K65" s="95"/>
      <c r="L65" s="33"/>
    </row>
    <row r="66" spans="2:47" s="1" customFormat="1" ht="10.35" customHeight="1">
      <c r="B66" s="33"/>
      <c r="L66" s="33"/>
    </row>
    <row r="67" spans="2:47" s="1" customFormat="1" ht="22.9" customHeight="1">
      <c r="B67" s="33"/>
      <c r="C67" s="103" t="s">
        <v>73</v>
      </c>
      <c r="J67" s="64">
        <f>J98</f>
        <v>0</v>
      </c>
      <c r="L67" s="33"/>
      <c r="AU67" s="18" t="s">
        <v>119</v>
      </c>
    </row>
    <row r="68" spans="2:47" s="8" customFormat="1" ht="24.95" customHeight="1">
      <c r="B68" s="104"/>
      <c r="D68" s="105" t="s">
        <v>120</v>
      </c>
      <c r="E68" s="106"/>
      <c r="F68" s="106"/>
      <c r="G68" s="106"/>
      <c r="H68" s="106"/>
      <c r="I68" s="106"/>
      <c r="J68" s="107">
        <f>J99</f>
        <v>0</v>
      </c>
      <c r="L68" s="104"/>
    </row>
    <row r="69" spans="2:47" s="9" customFormat="1" ht="19.899999999999999" customHeight="1">
      <c r="B69" s="108"/>
      <c r="D69" s="109" t="s">
        <v>121</v>
      </c>
      <c r="E69" s="110"/>
      <c r="F69" s="110"/>
      <c r="G69" s="110"/>
      <c r="H69" s="110"/>
      <c r="I69" s="110"/>
      <c r="J69" s="111">
        <f>J100</f>
        <v>0</v>
      </c>
      <c r="L69" s="108"/>
    </row>
    <row r="70" spans="2:47" s="9" customFormat="1" ht="19.899999999999999" customHeight="1">
      <c r="B70" s="108"/>
      <c r="D70" s="109" t="s">
        <v>122</v>
      </c>
      <c r="E70" s="110"/>
      <c r="F70" s="110"/>
      <c r="G70" s="110"/>
      <c r="H70" s="110"/>
      <c r="I70" s="110"/>
      <c r="J70" s="111">
        <f>J135</f>
        <v>0</v>
      </c>
      <c r="L70" s="108"/>
    </row>
    <row r="71" spans="2:47" s="9" customFormat="1" ht="19.899999999999999" customHeight="1">
      <c r="B71" s="108"/>
      <c r="D71" s="109" t="s">
        <v>123</v>
      </c>
      <c r="E71" s="110"/>
      <c r="F71" s="110"/>
      <c r="G71" s="110"/>
      <c r="H71" s="110"/>
      <c r="I71" s="110"/>
      <c r="J71" s="111">
        <f>J162</f>
        <v>0</v>
      </c>
      <c r="L71" s="108"/>
    </row>
    <row r="72" spans="2:47" s="9" customFormat="1" ht="19.899999999999999" customHeight="1">
      <c r="B72" s="108"/>
      <c r="D72" s="109" t="s">
        <v>124</v>
      </c>
      <c r="E72" s="110"/>
      <c r="F72" s="110"/>
      <c r="G72" s="110"/>
      <c r="H72" s="110"/>
      <c r="I72" s="110"/>
      <c r="J72" s="111">
        <f>J175</f>
        <v>0</v>
      </c>
      <c r="L72" s="108"/>
    </row>
    <row r="73" spans="2:47" s="8" customFormat="1" ht="24.95" customHeight="1">
      <c r="B73" s="104"/>
      <c r="D73" s="105" t="s">
        <v>125</v>
      </c>
      <c r="E73" s="106"/>
      <c r="F73" s="106"/>
      <c r="G73" s="106"/>
      <c r="H73" s="106"/>
      <c r="I73" s="106"/>
      <c r="J73" s="107">
        <f>J178</f>
        <v>0</v>
      </c>
      <c r="L73" s="104"/>
    </row>
    <row r="74" spans="2:47" s="9" customFormat="1" ht="19.899999999999999" customHeight="1">
      <c r="B74" s="108"/>
      <c r="D74" s="109" t="s">
        <v>126</v>
      </c>
      <c r="E74" s="110"/>
      <c r="F74" s="110"/>
      <c r="G74" s="110"/>
      <c r="H74" s="110"/>
      <c r="I74" s="110"/>
      <c r="J74" s="111">
        <f>J179</f>
        <v>0</v>
      </c>
      <c r="L74" s="108"/>
    </row>
    <row r="75" spans="2:47" s="1" customFormat="1" ht="21.75" customHeight="1">
      <c r="B75" s="33"/>
      <c r="L75" s="33"/>
    </row>
    <row r="76" spans="2:47" s="1" customFormat="1" ht="6.95" customHeight="1">
      <c r="B76" s="42"/>
      <c r="C76" s="43"/>
      <c r="D76" s="43"/>
      <c r="E76" s="43"/>
      <c r="F76" s="43"/>
      <c r="G76" s="43"/>
      <c r="H76" s="43"/>
      <c r="I76" s="43"/>
      <c r="J76" s="43"/>
      <c r="K76" s="43"/>
      <c r="L76" s="33"/>
    </row>
    <row r="80" spans="2:47" s="1" customFormat="1" ht="6.95" customHeight="1">
      <c r="B80" s="44"/>
      <c r="C80" s="45"/>
      <c r="D80" s="45"/>
      <c r="E80" s="45"/>
      <c r="F80" s="45"/>
      <c r="G80" s="45"/>
      <c r="H80" s="45"/>
      <c r="I80" s="45"/>
      <c r="J80" s="45"/>
      <c r="K80" s="45"/>
      <c r="L80" s="33"/>
    </row>
    <row r="81" spans="2:12" s="1" customFormat="1" ht="24.95" customHeight="1">
      <c r="B81" s="33"/>
      <c r="C81" s="22" t="s">
        <v>127</v>
      </c>
      <c r="L81" s="33"/>
    </row>
    <row r="82" spans="2:12" s="1" customFormat="1" ht="6.95" customHeight="1">
      <c r="B82" s="33"/>
      <c r="L82" s="33"/>
    </row>
    <row r="83" spans="2:12" s="1" customFormat="1" ht="12" customHeight="1">
      <c r="B83" s="33"/>
      <c r="C83" s="28" t="s">
        <v>16</v>
      </c>
      <c r="L83" s="33"/>
    </row>
    <row r="84" spans="2:12" s="1" customFormat="1" ht="26.25" customHeight="1">
      <c r="B84" s="33"/>
      <c r="E84" s="333" t="str">
        <f>E7</f>
        <v>AREÁL KLÍŠE, ÚSTÍ NAD LABEM – WELLNESS A FITNESS - POUZE VENKOVNÍ ODPOČÍVÁRNA</v>
      </c>
      <c r="F84" s="334"/>
      <c r="G84" s="334"/>
      <c r="H84" s="334"/>
      <c r="L84" s="33"/>
    </row>
    <row r="85" spans="2:12" ht="12" customHeight="1">
      <c r="B85" s="21"/>
      <c r="C85" s="28" t="s">
        <v>110</v>
      </c>
      <c r="L85" s="21"/>
    </row>
    <row r="86" spans="2:12" ht="16.5" customHeight="1">
      <c r="B86" s="21"/>
      <c r="E86" s="333" t="s">
        <v>111</v>
      </c>
      <c r="F86" s="318"/>
      <c r="G86" s="318"/>
      <c r="H86" s="318"/>
      <c r="L86" s="21"/>
    </row>
    <row r="87" spans="2:12" ht="12" customHeight="1">
      <c r="B87" s="21"/>
      <c r="C87" s="28" t="s">
        <v>112</v>
      </c>
      <c r="L87" s="21"/>
    </row>
    <row r="88" spans="2:12" s="1" customFormat="1" ht="16.5" customHeight="1">
      <c r="B88" s="33"/>
      <c r="E88" s="297" t="s">
        <v>113</v>
      </c>
      <c r="F88" s="335"/>
      <c r="G88" s="335"/>
      <c r="H88" s="335"/>
      <c r="L88" s="33"/>
    </row>
    <row r="89" spans="2:12" s="1" customFormat="1" ht="12" customHeight="1">
      <c r="B89" s="33"/>
      <c r="C89" s="28" t="s">
        <v>114</v>
      </c>
      <c r="L89" s="33"/>
    </row>
    <row r="90" spans="2:12" s="1" customFormat="1" ht="16.5" customHeight="1">
      <c r="B90" s="33"/>
      <c r="E90" s="291" t="str">
        <f>E13</f>
        <v>D.1.1a - Architektonicko stavební řešení - Bourací práce</v>
      </c>
      <c r="F90" s="335"/>
      <c r="G90" s="335"/>
      <c r="H90" s="335"/>
      <c r="L90" s="33"/>
    </row>
    <row r="91" spans="2:12" s="1" customFormat="1" ht="6.95" customHeight="1">
      <c r="B91" s="33"/>
      <c r="L91" s="33"/>
    </row>
    <row r="92" spans="2:12" s="1" customFormat="1" ht="12" customHeight="1">
      <c r="B92" s="33"/>
      <c r="C92" s="28" t="s">
        <v>21</v>
      </c>
      <c r="F92" s="26" t="str">
        <f>F16</f>
        <v>ÚSTÍ NAD LABEM</v>
      </c>
      <c r="I92" s="28" t="s">
        <v>23</v>
      </c>
      <c r="J92" s="50" t="str">
        <f>IF(J16="","",J16)</f>
        <v>10. 7. 2024</v>
      </c>
      <c r="L92" s="33"/>
    </row>
    <row r="93" spans="2:12" s="1" customFormat="1" ht="6.95" customHeight="1">
      <c r="B93" s="33"/>
      <c r="L93" s="33"/>
    </row>
    <row r="94" spans="2:12" s="1" customFormat="1" ht="15.2" customHeight="1">
      <c r="B94" s="33"/>
      <c r="C94" s="28" t="s">
        <v>25</v>
      </c>
      <c r="F94" s="26" t="str">
        <f>E19</f>
        <v>Městské služby Ústí nad Labem p.o.</v>
      </c>
      <c r="I94" s="28" t="s">
        <v>33</v>
      </c>
      <c r="J94" s="31" t="str">
        <f>E25</f>
        <v>Specta s.r.o.</v>
      </c>
      <c r="L94" s="33"/>
    </row>
    <row r="95" spans="2:12" s="1" customFormat="1" ht="15.2" customHeight="1">
      <c r="B95" s="33"/>
      <c r="C95" s="28" t="s">
        <v>31</v>
      </c>
      <c r="F95" s="26" t="str">
        <f>IF(E22="","",E22)</f>
        <v>Vyplň údaj</v>
      </c>
      <c r="I95" s="28" t="s">
        <v>38</v>
      </c>
      <c r="J95" s="31" t="str">
        <f>E28</f>
        <v>Specta s.r.o.</v>
      </c>
      <c r="L95" s="33"/>
    </row>
    <row r="96" spans="2:12" s="1" customFormat="1" ht="10.35" customHeight="1">
      <c r="B96" s="33"/>
      <c r="L96" s="33"/>
    </row>
    <row r="97" spans="2:65" s="10" customFormat="1" ht="29.25" customHeight="1">
      <c r="B97" s="112"/>
      <c r="C97" s="113" t="s">
        <v>128</v>
      </c>
      <c r="D97" s="114" t="s">
        <v>60</v>
      </c>
      <c r="E97" s="114" t="s">
        <v>56</v>
      </c>
      <c r="F97" s="114" t="s">
        <v>57</v>
      </c>
      <c r="G97" s="114" t="s">
        <v>129</v>
      </c>
      <c r="H97" s="114" t="s">
        <v>130</v>
      </c>
      <c r="I97" s="114" t="s">
        <v>131</v>
      </c>
      <c r="J97" s="114" t="s">
        <v>118</v>
      </c>
      <c r="K97" s="115" t="s">
        <v>132</v>
      </c>
      <c r="L97" s="112"/>
      <c r="M97" s="57" t="s">
        <v>19</v>
      </c>
      <c r="N97" s="58" t="s">
        <v>45</v>
      </c>
      <c r="O97" s="58" t="s">
        <v>133</v>
      </c>
      <c r="P97" s="58" t="s">
        <v>134</v>
      </c>
      <c r="Q97" s="58" t="s">
        <v>135</v>
      </c>
      <c r="R97" s="58" t="s">
        <v>136</v>
      </c>
      <c r="S97" s="58" t="s">
        <v>137</v>
      </c>
      <c r="T97" s="59" t="s">
        <v>138</v>
      </c>
    </row>
    <row r="98" spans="2:65" s="1" customFormat="1" ht="22.9" customHeight="1">
      <c r="B98" s="33"/>
      <c r="C98" s="62" t="s">
        <v>139</v>
      </c>
      <c r="J98" s="116">
        <f>BK98</f>
        <v>0</v>
      </c>
      <c r="L98" s="33"/>
      <c r="M98" s="60"/>
      <c r="N98" s="51"/>
      <c r="O98" s="51"/>
      <c r="P98" s="117">
        <f>P99+P178</f>
        <v>0</v>
      </c>
      <c r="Q98" s="51"/>
      <c r="R98" s="117">
        <f>R99+R178</f>
        <v>1.4075170000000001E-3</v>
      </c>
      <c r="S98" s="51"/>
      <c r="T98" s="118">
        <f>T99+T178</f>
        <v>54.99033</v>
      </c>
      <c r="AT98" s="18" t="s">
        <v>74</v>
      </c>
      <c r="AU98" s="18" t="s">
        <v>119</v>
      </c>
      <c r="BK98" s="119">
        <f>BK99+BK178</f>
        <v>0</v>
      </c>
    </row>
    <row r="99" spans="2:65" s="11" customFormat="1" ht="25.9" customHeight="1">
      <c r="B99" s="120"/>
      <c r="D99" s="121" t="s">
        <v>74</v>
      </c>
      <c r="E99" s="122" t="s">
        <v>140</v>
      </c>
      <c r="F99" s="122" t="s">
        <v>141</v>
      </c>
      <c r="I99" s="123"/>
      <c r="J99" s="124">
        <f>BK99</f>
        <v>0</v>
      </c>
      <c r="L99" s="120"/>
      <c r="M99" s="125"/>
      <c r="P99" s="126">
        <f>P100+P135+P162+P175</f>
        <v>0</v>
      </c>
      <c r="R99" s="126">
        <f>R100+R135+R162+R175</f>
        <v>1.4075170000000001E-3</v>
      </c>
      <c r="T99" s="127">
        <f>T100+T135+T162+T175</f>
        <v>54.837209999999999</v>
      </c>
      <c r="AR99" s="121" t="s">
        <v>82</v>
      </c>
      <c r="AT99" s="128" t="s">
        <v>74</v>
      </c>
      <c r="AU99" s="128" t="s">
        <v>75</v>
      </c>
      <c r="AY99" s="121" t="s">
        <v>142</v>
      </c>
      <c r="BK99" s="129">
        <f>BK100+BK135+BK162+BK175</f>
        <v>0</v>
      </c>
    </row>
    <row r="100" spans="2:65" s="11" customFormat="1" ht="22.9" customHeight="1">
      <c r="B100" s="120"/>
      <c r="D100" s="121" t="s">
        <v>74</v>
      </c>
      <c r="E100" s="130" t="s">
        <v>82</v>
      </c>
      <c r="F100" s="130" t="s">
        <v>143</v>
      </c>
      <c r="I100" s="123"/>
      <c r="J100" s="131">
        <f>BK100</f>
        <v>0</v>
      </c>
      <c r="L100" s="120"/>
      <c r="M100" s="125"/>
      <c r="P100" s="126">
        <f>SUM(P101:P134)</f>
        <v>0</v>
      </c>
      <c r="R100" s="126">
        <f>SUM(R101:R134)</f>
        <v>0</v>
      </c>
      <c r="T100" s="127">
        <f>SUM(T101:T134)</f>
        <v>12.013999999999999</v>
      </c>
      <c r="AR100" s="121" t="s">
        <v>82</v>
      </c>
      <c r="AT100" s="128" t="s">
        <v>74</v>
      </c>
      <c r="AU100" s="128" t="s">
        <v>82</v>
      </c>
      <c r="AY100" s="121" t="s">
        <v>142</v>
      </c>
      <c r="BK100" s="129">
        <f>SUM(BK101:BK134)</f>
        <v>0</v>
      </c>
    </row>
    <row r="101" spans="2:65" s="1" customFormat="1" ht="66.75" customHeight="1">
      <c r="B101" s="33"/>
      <c r="C101" s="132" t="s">
        <v>82</v>
      </c>
      <c r="D101" s="132" t="s">
        <v>144</v>
      </c>
      <c r="E101" s="133" t="s">
        <v>145</v>
      </c>
      <c r="F101" s="134" t="s">
        <v>146</v>
      </c>
      <c r="G101" s="135" t="s">
        <v>147</v>
      </c>
      <c r="H101" s="136">
        <v>12</v>
      </c>
      <c r="I101" s="137"/>
      <c r="J101" s="138">
        <f>ROUND(I101*H101,2)</f>
        <v>0</v>
      </c>
      <c r="K101" s="134" t="s">
        <v>148</v>
      </c>
      <c r="L101" s="33"/>
      <c r="M101" s="139" t="s">
        <v>19</v>
      </c>
      <c r="N101" s="140" t="s">
        <v>46</v>
      </c>
      <c r="P101" s="141">
        <f>O101*H101</f>
        <v>0</v>
      </c>
      <c r="Q101" s="141">
        <v>0</v>
      </c>
      <c r="R101" s="141">
        <f>Q101*H101</f>
        <v>0</v>
      </c>
      <c r="S101" s="141">
        <v>0.28999999999999998</v>
      </c>
      <c r="T101" s="142">
        <f>S101*H101</f>
        <v>3.4799999999999995</v>
      </c>
      <c r="AR101" s="143" t="s">
        <v>149</v>
      </c>
      <c r="AT101" s="143" t="s">
        <v>144</v>
      </c>
      <c r="AU101" s="143" t="s">
        <v>84</v>
      </c>
      <c r="AY101" s="18" t="s">
        <v>142</v>
      </c>
      <c r="BE101" s="144">
        <f>IF(N101="základní",J101,0)</f>
        <v>0</v>
      </c>
      <c r="BF101" s="144">
        <f>IF(N101="snížená",J101,0)</f>
        <v>0</v>
      </c>
      <c r="BG101" s="144">
        <f>IF(N101="zákl. přenesená",J101,0)</f>
        <v>0</v>
      </c>
      <c r="BH101" s="144">
        <f>IF(N101="sníž. přenesená",J101,0)</f>
        <v>0</v>
      </c>
      <c r="BI101" s="144">
        <f>IF(N101="nulová",J101,0)</f>
        <v>0</v>
      </c>
      <c r="BJ101" s="18" t="s">
        <v>82</v>
      </c>
      <c r="BK101" s="144">
        <f>ROUND(I101*H101,2)</f>
        <v>0</v>
      </c>
      <c r="BL101" s="18" t="s">
        <v>149</v>
      </c>
      <c r="BM101" s="143" t="s">
        <v>150</v>
      </c>
    </row>
    <row r="102" spans="2:65" s="1" customFormat="1" ht="11.25">
      <c r="B102" s="33"/>
      <c r="D102" s="145" t="s">
        <v>151</v>
      </c>
      <c r="F102" s="146" t="s">
        <v>152</v>
      </c>
      <c r="I102" s="147"/>
      <c r="L102" s="33"/>
      <c r="M102" s="148"/>
      <c r="T102" s="54"/>
      <c r="AT102" s="18" t="s">
        <v>151</v>
      </c>
      <c r="AU102" s="18" t="s">
        <v>84</v>
      </c>
    </row>
    <row r="103" spans="2:65" s="12" customFormat="1" ht="11.25">
      <c r="B103" s="149"/>
      <c r="D103" s="150" t="s">
        <v>153</v>
      </c>
      <c r="E103" s="151" t="s">
        <v>19</v>
      </c>
      <c r="F103" s="152" t="s">
        <v>154</v>
      </c>
      <c r="H103" s="151" t="s">
        <v>19</v>
      </c>
      <c r="I103" s="153"/>
      <c r="L103" s="149"/>
      <c r="M103" s="154"/>
      <c r="T103" s="155"/>
      <c r="AT103" s="151" t="s">
        <v>153</v>
      </c>
      <c r="AU103" s="151" t="s">
        <v>84</v>
      </c>
      <c r="AV103" s="12" t="s">
        <v>82</v>
      </c>
      <c r="AW103" s="12" t="s">
        <v>37</v>
      </c>
      <c r="AX103" s="12" t="s">
        <v>75</v>
      </c>
      <c r="AY103" s="151" t="s">
        <v>142</v>
      </c>
    </row>
    <row r="104" spans="2:65" s="12" customFormat="1" ht="11.25">
      <c r="B104" s="149"/>
      <c r="D104" s="150" t="s">
        <v>153</v>
      </c>
      <c r="E104" s="151" t="s">
        <v>19</v>
      </c>
      <c r="F104" s="152" t="s">
        <v>155</v>
      </c>
      <c r="H104" s="151" t="s">
        <v>19</v>
      </c>
      <c r="I104" s="153"/>
      <c r="L104" s="149"/>
      <c r="M104" s="154"/>
      <c r="T104" s="155"/>
      <c r="AT104" s="151" t="s">
        <v>153</v>
      </c>
      <c r="AU104" s="151" t="s">
        <v>84</v>
      </c>
      <c r="AV104" s="12" t="s">
        <v>82</v>
      </c>
      <c r="AW104" s="12" t="s">
        <v>37</v>
      </c>
      <c r="AX104" s="12" t="s">
        <v>75</v>
      </c>
      <c r="AY104" s="151" t="s">
        <v>142</v>
      </c>
    </row>
    <row r="105" spans="2:65" s="13" customFormat="1" ht="11.25">
      <c r="B105" s="156"/>
      <c r="D105" s="150" t="s">
        <v>153</v>
      </c>
      <c r="E105" s="157" t="s">
        <v>19</v>
      </c>
      <c r="F105" s="158" t="s">
        <v>156</v>
      </c>
      <c r="H105" s="159">
        <v>12</v>
      </c>
      <c r="I105" s="160"/>
      <c r="L105" s="156"/>
      <c r="M105" s="161"/>
      <c r="T105" s="162"/>
      <c r="AT105" s="157" t="s">
        <v>153</v>
      </c>
      <c r="AU105" s="157" t="s">
        <v>84</v>
      </c>
      <c r="AV105" s="13" t="s">
        <v>84</v>
      </c>
      <c r="AW105" s="13" t="s">
        <v>37</v>
      </c>
      <c r="AX105" s="13" t="s">
        <v>75</v>
      </c>
      <c r="AY105" s="157" t="s">
        <v>142</v>
      </c>
    </row>
    <row r="106" spans="2:65" s="14" customFormat="1" ht="11.25">
      <c r="B106" s="163"/>
      <c r="D106" s="150" t="s">
        <v>153</v>
      </c>
      <c r="E106" s="164" t="s">
        <v>19</v>
      </c>
      <c r="F106" s="165" t="s">
        <v>157</v>
      </c>
      <c r="H106" s="166">
        <v>12</v>
      </c>
      <c r="I106" s="167"/>
      <c r="L106" s="163"/>
      <c r="M106" s="168"/>
      <c r="T106" s="169"/>
      <c r="AT106" s="164" t="s">
        <v>153</v>
      </c>
      <c r="AU106" s="164" t="s">
        <v>84</v>
      </c>
      <c r="AV106" s="14" t="s">
        <v>149</v>
      </c>
      <c r="AW106" s="14" t="s">
        <v>37</v>
      </c>
      <c r="AX106" s="14" t="s">
        <v>82</v>
      </c>
      <c r="AY106" s="164" t="s">
        <v>142</v>
      </c>
    </row>
    <row r="107" spans="2:65" s="1" customFormat="1" ht="55.5" customHeight="1">
      <c r="B107" s="33"/>
      <c r="C107" s="132" t="s">
        <v>84</v>
      </c>
      <c r="D107" s="132" t="s">
        <v>144</v>
      </c>
      <c r="E107" s="133" t="s">
        <v>158</v>
      </c>
      <c r="F107" s="134" t="s">
        <v>159</v>
      </c>
      <c r="G107" s="135" t="s">
        <v>147</v>
      </c>
      <c r="H107" s="136">
        <v>9.75</v>
      </c>
      <c r="I107" s="137"/>
      <c r="J107" s="138">
        <f>ROUND(I107*H107,2)</f>
        <v>0</v>
      </c>
      <c r="K107" s="134" t="s">
        <v>148</v>
      </c>
      <c r="L107" s="33"/>
      <c r="M107" s="139" t="s">
        <v>19</v>
      </c>
      <c r="N107" s="140" t="s">
        <v>46</v>
      </c>
      <c r="P107" s="141">
        <f>O107*H107</f>
        <v>0</v>
      </c>
      <c r="Q107" s="141">
        <v>0</v>
      </c>
      <c r="R107" s="141">
        <f>Q107*H107</f>
        <v>0</v>
      </c>
      <c r="S107" s="141">
        <v>0.316</v>
      </c>
      <c r="T107" s="142">
        <f>S107*H107</f>
        <v>3.081</v>
      </c>
      <c r="AR107" s="143" t="s">
        <v>149</v>
      </c>
      <c r="AT107" s="143" t="s">
        <v>144</v>
      </c>
      <c r="AU107" s="143" t="s">
        <v>84</v>
      </c>
      <c r="AY107" s="18" t="s">
        <v>142</v>
      </c>
      <c r="BE107" s="144">
        <f>IF(N107="základní",J107,0)</f>
        <v>0</v>
      </c>
      <c r="BF107" s="144">
        <f>IF(N107="snížená",J107,0)</f>
        <v>0</v>
      </c>
      <c r="BG107" s="144">
        <f>IF(N107="zákl. přenesená",J107,0)</f>
        <v>0</v>
      </c>
      <c r="BH107" s="144">
        <f>IF(N107="sníž. přenesená",J107,0)</f>
        <v>0</v>
      </c>
      <c r="BI107" s="144">
        <f>IF(N107="nulová",J107,0)</f>
        <v>0</v>
      </c>
      <c r="BJ107" s="18" t="s">
        <v>82</v>
      </c>
      <c r="BK107" s="144">
        <f>ROUND(I107*H107,2)</f>
        <v>0</v>
      </c>
      <c r="BL107" s="18" t="s">
        <v>149</v>
      </c>
      <c r="BM107" s="143" t="s">
        <v>160</v>
      </c>
    </row>
    <row r="108" spans="2:65" s="1" customFormat="1" ht="11.25">
      <c r="B108" s="33"/>
      <c r="D108" s="145" t="s">
        <v>151</v>
      </c>
      <c r="F108" s="146" t="s">
        <v>161</v>
      </c>
      <c r="I108" s="147"/>
      <c r="L108" s="33"/>
      <c r="M108" s="148"/>
      <c r="T108" s="54"/>
      <c r="AT108" s="18" t="s">
        <v>151</v>
      </c>
      <c r="AU108" s="18" t="s">
        <v>84</v>
      </c>
    </row>
    <row r="109" spans="2:65" s="12" customFormat="1" ht="11.25">
      <c r="B109" s="149"/>
      <c r="D109" s="150" t="s">
        <v>153</v>
      </c>
      <c r="E109" s="151" t="s">
        <v>19</v>
      </c>
      <c r="F109" s="152" t="s">
        <v>154</v>
      </c>
      <c r="H109" s="151" t="s">
        <v>19</v>
      </c>
      <c r="I109" s="153"/>
      <c r="L109" s="149"/>
      <c r="M109" s="154"/>
      <c r="T109" s="155"/>
      <c r="AT109" s="151" t="s">
        <v>153</v>
      </c>
      <c r="AU109" s="151" t="s">
        <v>84</v>
      </c>
      <c r="AV109" s="12" t="s">
        <v>82</v>
      </c>
      <c r="AW109" s="12" t="s">
        <v>37</v>
      </c>
      <c r="AX109" s="12" t="s">
        <v>75</v>
      </c>
      <c r="AY109" s="151" t="s">
        <v>142</v>
      </c>
    </row>
    <row r="110" spans="2:65" s="13" customFormat="1" ht="11.25">
      <c r="B110" s="156"/>
      <c r="D110" s="150" t="s">
        <v>153</v>
      </c>
      <c r="E110" s="157" t="s">
        <v>19</v>
      </c>
      <c r="F110" s="158" t="s">
        <v>162</v>
      </c>
      <c r="H110" s="159">
        <v>9.75</v>
      </c>
      <c r="I110" s="160"/>
      <c r="L110" s="156"/>
      <c r="M110" s="161"/>
      <c r="T110" s="162"/>
      <c r="AT110" s="157" t="s">
        <v>153</v>
      </c>
      <c r="AU110" s="157" t="s">
        <v>84</v>
      </c>
      <c r="AV110" s="13" t="s">
        <v>84</v>
      </c>
      <c r="AW110" s="13" t="s">
        <v>37</v>
      </c>
      <c r="AX110" s="13" t="s">
        <v>75</v>
      </c>
      <c r="AY110" s="157" t="s">
        <v>142</v>
      </c>
    </row>
    <row r="111" spans="2:65" s="14" customFormat="1" ht="11.25">
      <c r="B111" s="163"/>
      <c r="D111" s="150" t="s">
        <v>153</v>
      </c>
      <c r="E111" s="164" t="s">
        <v>19</v>
      </c>
      <c r="F111" s="165" t="s">
        <v>157</v>
      </c>
      <c r="H111" s="166">
        <v>9.75</v>
      </c>
      <c r="I111" s="167"/>
      <c r="L111" s="163"/>
      <c r="M111" s="168"/>
      <c r="T111" s="169"/>
      <c r="AT111" s="164" t="s">
        <v>153</v>
      </c>
      <c r="AU111" s="164" t="s">
        <v>84</v>
      </c>
      <c r="AV111" s="14" t="s">
        <v>149</v>
      </c>
      <c r="AW111" s="14" t="s">
        <v>37</v>
      </c>
      <c r="AX111" s="14" t="s">
        <v>82</v>
      </c>
      <c r="AY111" s="164" t="s">
        <v>142</v>
      </c>
    </row>
    <row r="112" spans="2:65" s="1" customFormat="1" ht="49.15" customHeight="1">
      <c r="B112" s="33"/>
      <c r="C112" s="132" t="s">
        <v>92</v>
      </c>
      <c r="D112" s="132" t="s">
        <v>144</v>
      </c>
      <c r="E112" s="133" t="s">
        <v>163</v>
      </c>
      <c r="F112" s="134" t="s">
        <v>164</v>
      </c>
      <c r="G112" s="135" t="s">
        <v>165</v>
      </c>
      <c r="H112" s="136">
        <v>26.6</v>
      </c>
      <c r="I112" s="137"/>
      <c r="J112" s="138">
        <f>ROUND(I112*H112,2)</f>
        <v>0</v>
      </c>
      <c r="K112" s="134" t="s">
        <v>148</v>
      </c>
      <c r="L112" s="33"/>
      <c r="M112" s="139" t="s">
        <v>19</v>
      </c>
      <c r="N112" s="140" t="s">
        <v>46</v>
      </c>
      <c r="P112" s="141">
        <f>O112*H112</f>
        <v>0</v>
      </c>
      <c r="Q112" s="141">
        <v>0</v>
      </c>
      <c r="R112" s="141">
        <f>Q112*H112</f>
        <v>0</v>
      </c>
      <c r="S112" s="141">
        <v>0.20499999999999999</v>
      </c>
      <c r="T112" s="142">
        <f>S112*H112</f>
        <v>5.4530000000000003</v>
      </c>
      <c r="AR112" s="143" t="s">
        <v>149</v>
      </c>
      <c r="AT112" s="143" t="s">
        <v>144</v>
      </c>
      <c r="AU112" s="143" t="s">
        <v>84</v>
      </c>
      <c r="AY112" s="18" t="s">
        <v>142</v>
      </c>
      <c r="BE112" s="144">
        <f>IF(N112="základní",J112,0)</f>
        <v>0</v>
      </c>
      <c r="BF112" s="144">
        <f>IF(N112="snížená",J112,0)</f>
        <v>0</v>
      </c>
      <c r="BG112" s="144">
        <f>IF(N112="zákl. přenesená",J112,0)</f>
        <v>0</v>
      </c>
      <c r="BH112" s="144">
        <f>IF(N112="sníž. přenesená",J112,0)</f>
        <v>0</v>
      </c>
      <c r="BI112" s="144">
        <f>IF(N112="nulová",J112,0)</f>
        <v>0</v>
      </c>
      <c r="BJ112" s="18" t="s">
        <v>82</v>
      </c>
      <c r="BK112" s="144">
        <f>ROUND(I112*H112,2)</f>
        <v>0</v>
      </c>
      <c r="BL112" s="18" t="s">
        <v>149</v>
      </c>
      <c r="BM112" s="143" t="s">
        <v>166</v>
      </c>
    </row>
    <row r="113" spans="2:65" s="1" customFormat="1" ht="11.25">
      <c r="B113" s="33"/>
      <c r="D113" s="145" t="s">
        <v>151</v>
      </c>
      <c r="F113" s="146" t="s">
        <v>167</v>
      </c>
      <c r="I113" s="147"/>
      <c r="L113" s="33"/>
      <c r="M113" s="148"/>
      <c r="T113" s="54"/>
      <c r="AT113" s="18" t="s">
        <v>151</v>
      </c>
      <c r="AU113" s="18" t="s">
        <v>84</v>
      </c>
    </row>
    <row r="114" spans="2:65" s="12" customFormat="1" ht="11.25">
      <c r="B114" s="149"/>
      <c r="D114" s="150" t="s">
        <v>153</v>
      </c>
      <c r="E114" s="151" t="s">
        <v>19</v>
      </c>
      <c r="F114" s="152" t="s">
        <v>154</v>
      </c>
      <c r="H114" s="151" t="s">
        <v>19</v>
      </c>
      <c r="I114" s="153"/>
      <c r="L114" s="149"/>
      <c r="M114" s="154"/>
      <c r="T114" s="155"/>
      <c r="AT114" s="151" t="s">
        <v>153</v>
      </c>
      <c r="AU114" s="151" t="s">
        <v>84</v>
      </c>
      <c r="AV114" s="12" t="s">
        <v>82</v>
      </c>
      <c r="AW114" s="12" t="s">
        <v>37</v>
      </c>
      <c r="AX114" s="12" t="s">
        <v>75</v>
      </c>
      <c r="AY114" s="151" t="s">
        <v>142</v>
      </c>
    </row>
    <row r="115" spans="2:65" s="13" customFormat="1" ht="11.25">
      <c r="B115" s="156"/>
      <c r="D115" s="150" t="s">
        <v>153</v>
      </c>
      <c r="E115" s="157" t="s">
        <v>19</v>
      </c>
      <c r="F115" s="158" t="s">
        <v>168</v>
      </c>
      <c r="H115" s="159">
        <v>15</v>
      </c>
      <c r="I115" s="160"/>
      <c r="L115" s="156"/>
      <c r="M115" s="161"/>
      <c r="T115" s="162"/>
      <c r="AT115" s="157" t="s">
        <v>153</v>
      </c>
      <c r="AU115" s="157" t="s">
        <v>84</v>
      </c>
      <c r="AV115" s="13" t="s">
        <v>84</v>
      </c>
      <c r="AW115" s="13" t="s">
        <v>37</v>
      </c>
      <c r="AX115" s="13" t="s">
        <v>75</v>
      </c>
      <c r="AY115" s="157" t="s">
        <v>142</v>
      </c>
    </row>
    <row r="116" spans="2:65" s="13" customFormat="1" ht="11.25">
      <c r="B116" s="156"/>
      <c r="D116" s="150" t="s">
        <v>153</v>
      </c>
      <c r="E116" s="157" t="s">
        <v>19</v>
      </c>
      <c r="F116" s="158" t="s">
        <v>169</v>
      </c>
      <c r="H116" s="159">
        <v>11.6</v>
      </c>
      <c r="I116" s="160"/>
      <c r="L116" s="156"/>
      <c r="M116" s="161"/>
      <c r="T116" s="162"/>
      <c r="AT116" s="157" t="s">
        <v>153</v>
      </c>
      <c r="AU116" s="157" t="s">
        <v>84</v>
      </c>
      <c r="AV116" s="13" t="s">
        <v>84</v>
      </c>
      <c r="AW116" s="13" t="s">
        <v>37</v>
      </c>
      <c r="AX116" s="13" t="s">
        <v>75</v>
      </c>
      <c r="AY116" s="157" t="s">
        <v>142</v>
      </c>
    </row>
    <row r="117" spans="2:65" s="14" customFormat="1" ht="11.25">
      <c r="B117" s="163"/>
      <c r="D117" s="150" t="s">
        <v>153</v>
      </c>
      <c r="E117" s="164" t="s">
        <v>19</v>
      </c>
      <c r="F117" s="165" t="s">
        <v>157</v>
      </c>
      <c r="H117" s="166">
        <v>26.6</v>
      </c>
      <c r="I117" s="167"/>
      <c r="L117" s="163"/>
      <c r="M117" s="168"/>
      <c r="T117" s="169"/>
      <c r="AT117" s="164" t="s">
        <v>153</v>
      </c>
      <c r="AU117" s="164" t="s">
        <v>84</v>
      </c>
      <c r="AV117" s="14" t="s">
        <v>149</v>
      </c>
      <c r="AW117" s="14" t="s">
        <v>37</v>
      </c>
      <c r="AX117" s="14" t="s">
        <v>82</v>
      </c>
      <c r="AY117" s="164" t="s">
        <v>142</v>
      </c>
    </row>
    <row r="118" spans="2:65" s="1" customFormat="1" ht="24.2" customHeight="1">
      <c r="B118" s="33"/>
      <c r="C118" s="132" t="s">
        <v>149</v>
      </c>
      <c r="D118" s="132" t="s">
        <v>144</v>
      </c>
      <c r="E118" s="133" t="s">
        <v>170</v>
      </c>
      <c r="F118" s="134" t="s">
        <v>171</v>
      </c>
      <c r="G118" s="135" t="s">
        <v>147</v>
      </c>
      <c r="H118" s="136">
        <v>45</v>
      </c>
      <c r="I118" s="137"/>
      <c r="J118" s="138">
        <f>ROUND(I118*H118,2)</f>
        <v>0</v>
      </c>
      <c r="K118" s="134" t="s">
        <v>148</v>
      </c>
      <c r="L118" s="33"/>
      <c r="M118" s="139" t="s">
        <v>19</v>
      </c>
      <c r="N118" s="140" t="s">
        <v>46</v>
      </c>
      <c r="P118" s="141">
        <f>O118*H118</f>
        <v>0</v>
      </c>
      <c r="Q118" s="141">
        <v>0</v>
      </c>
      <c r="R118" s="141">
        <f>Q118*H118</f>
        <v>0</v>
      </c>
      <c r="S118" s="141">
        <v>0</v>
      </c>
      <c r="T118" s="142">
        <f>S118*H118</f>
        <v>0</v>
      </c>
      <c r="AR118" s="143" t="s">
        <v>149</v>
      </c>
      <c r="AT118" s="143" t="s">
        <v>144</v>
      </c>
      <c r="AU118" s="143" t="s">
        <v>84</v>
      </c>
      <c r="AY118" s="18" t="s">
        <v>142</v>
      </c>
      <c r="BE118" s="144">
        <f>IF(N118="základní",J118,0)</f>
        <v>0</v>
      </c>
      <c r="BF118" s="144">
        <f>IF(N118="snížená",J118,0)</f>
        <v>0</v>
      </c>
      <c r="BG118" s="144">
        <f>IF(N118="zákl. přenesená",J118,0)</f>
        <v>0</v>
      </c>
      <c r="BH118" s="144">
        <f>IF(N118="sníž. přenesená",J118,0)</f>
        <v>0</v>
      </c>
      <c r="BI118" s="144">
        <f>IF(N118="nulová",J118,0)</f>
        <v>0</v>
      </c>
      <c r="BJ118" s="18" t="s">
        <v>82</v>
      </c>
      <c r="BK118" s="144">
        <f>ROUND(I118*H118,2)</f>
        <v>0</v>
      </c>
      <c r="BL118" s="18" t="s">
        <v>149</v>
      </c>
      <c r="BM118" s="143" t="s">
        <v>172</v>
      </c>
    </row>
    <row r="119" spans="2:65" s="1" customFormat="1" ht="11.25">
      <c r="B119" s="33"/>
      <c r="D119" s="145" t="s">
        <v>151</v>
      </c>
      <c r="F119" s="146" t="s">
        <v>173</v>
      </c>
      <c r="I119" s="147"/>
      <c r="L119" s="33"/>
      <c r="M119" s="148"/>
      <c r="T119" s="54"/>
      <c r="AT119" s="18" t="s">
        <v>151</v>
      </c>
      <c r="AU119" s="18" t="s">
        <v>84</v>
      </c>
    </row>
    <row r="120" spans="2:65" s="12" customFormat="1" ht="11.25">
      <c r="B120" s="149"/>
      <c r="D120" s="150" t="s">
        <v>153</v>
      </c>
      <c r="E120" s="151" t="s">
        <v>19</v>
      </c>
      <c r="F120" s="152" t="s">
        <v>154</v>
      </c>
      <c r="H120" s="151" t="s">
        <v>19</v>
      </c>
      <c r="I120" s="153"/>
      <c r="L120" s="149"/>
      <c r="M120" s="154"/>
      <c r="T120" s="155"/>
      <c r="AT120" s="151" t="s">
        <v>153</v>
      </c>
      <c r="AU120" s="151" t="s">
        <v>84</v>
      </c>
      <c r="AV120" s="12" t="s">
        <v>82</v>
      </c>
      <c r="AW120" s="12" t="s">
        <v>37</v>
      </c>
      <c r="AX120" s="12" t="s">
        <v>75</v>
      </c>
      <c r="AY120" s="151" t="s">
        <v>142</v>
      </c>
    </row>
    <row r="121" spans="2:65" s="13" customFormat="1" ht="11.25">
      <c r="B121" s="156"/>
      <c r="D121" s="150" t="s">
        <v>153</v>
      </c>
      <c r="E121" s="157" t="s">
        <v>19</v>
      </c>
      <c r="F121" s="158" t="s">
        <v>174</v>
      </c>
      <c r="H121" s="159">
        <v>45</v>
      </c>
      <c r="I121" s="160"/>
      <c r="L121" s="156"/>
      <c r="M121" s="161"/>
      <c r="T121" s="162"/>
      <c r="AT121" s="157" t="s">
        <v>153</v>
      </c>
      <c r="AU121" s="157" t="s">
        <v>84</v>
      </c>
      <c r="AV121" s="13" t="s">
        <v>84</v>
      </c>
      <c r="AW121" s="13" t="s">
        <v>37</v>
      </c>
      <c r="AX121" s="13" t="s">
        <v>75</v>
      </c>
      <c r="AY121" s="157" t="s">
        <v>142</v>
      </c>
    </row>
    <row r="122" spans="2:65" s="14" customFormat="1" ht="11.25">
      <c r="B122" s="163"/>
      <c r="D122" s="150" t="s">
        <v>153</v>
      </c>
      <c r="E122" s="164" t="s">
        <v>19</v>
      </c>
      <c r="F122" s="165" t="s">
        <v>157</v>
      </c>
      <c r="H122" s="166">
        <v>45</v>
      </c>
      <c r="I122" s="167"/>
      <c r="L122" s="163"/>
      <c r="M122" s="168"/>
      <c r="T122" s="169"/>
      <c r="AT122" s="164" t="s">
        <v>153</v>
      </c>
      <c r="AU122" s="164" t="s">
        <v>84</v>
      </c>
      <c r="AV122" s="14" t="s">
        <v>149</v>
      </c>
      <c r="AW122" s="14" t="s">
        <v>37</v>
      </c>
      <c r="AX122" s="14" t="s">
        <v>82</v>
      </c>
      <c r="AY122" s="164" t="s">
        <v>142</v>
      </c>
    </row>
    <row r="123" spans="2:65" s="1" customFormat="1" ht="49.15" customHeight="1">
      <c r="B123" s="33"/>
      <c r="C123" s="132" t="s">
        <v>175</v>
      </c>
      <c r="D123" s="132" t="s">
        <v>144</v>
      </c>
      <c r="E123" s="133" t="s">
        <v>176</v>
      </c>
      <c r="F123" s="134" t="s">
        <v>177</v>
      </c>
      <c r="G123" s="135" t="s">
        <v>178</v>
      </c>
      <c r="H123" s="136">
        <v>210.32499999999999</v>
      </c>
      <c r="I123" s="137"/>
      <c r="J123" s="138">
        <f>ROUND(I123*H123,2)</f>
        <v>0</v>
      </c>
      <c r="K123" s="134" t="s">
        <v>148</v>
      </c>
      <c r="L123" s="33"/>
      <c r="M123" s="139" t="s">
        <v>19</v>
      </c>
      <c r="N123" s="140" t="s">
        <v>46</v>
      </c>
      <c r="P123" s="141">
        <f>O123*H123</f>
        <v>0</v>
      </c>
      <c r="Q123" s="141">
        <v>0</v>
      </c>
      <c r="R123" s="141">
        <f>Q123*H123</f>
        <v>0</v>
      </c>
      <c r="S123" s="141">
        <v>0</v>
      </c>
      <c r="T123" s="142">
        <f>S123*H123</f>
        <v>0</v>
      </c>
      <c r="AR123" s="143" t="s">
        <v>149</v>
      </c>
      <c r="AT123" s="143" t="s">
        <v>144</v>
      </c>
      <c r="AU123" s="143" t="s">
        <v>84</v>
      </c>
      <c r="AY123" s="18" t="s">
        <v>142</v>
      </c>
      <c r="BE123" s="144">
        <f>IF(N123="základní",J123,0)</f>
        <v>0</v>
      </c>
      <c r="BF123" s="144">
        <f>IF(N123="snížená",J123,0)</f>
        <v>0</v>
      </c>
      <c r="BG123" s="144">
        <f>IF(N123="zákl. přenesená",J123,0)</f>
        <v>0</v>
      </c>
      <c r="BH123" s="144">
        <f>IF(N123="sníž. přenesená",J123,0)</f>
        <v>0</v>
      </c>
      <c r="BI123" s="144">
        <f>IF(N123="nulová",J123,0)</f>
        <v>0</v>
      </c>
      <c r="BJ123" s="18" t="s">
        <v>82</v>
      </c>
      <c r="BK123" s="144">
        <f>ROUND(I123*H123,2)</f>
        <v>0</v>
      </c>
      <c r="BL123" s="18" t="s">
        <v>149</v>
      </c>
      <c r="BM123" s="143" t="s">
        <v>179</v>
      </c>
    </row>
    <row r="124" spans="2:65" s="1" customFormat="1" ht="11.25">
      <c r="B124" s="33"/>
      <c r="D124" s="145" t="s">
        <v>151</v>
      </c>
      <c r="F124" s="146" t="s">
        <v>180</v>
      </c>
      <c r="I124" s="147"/>
      <c r="L124" s="33"/>
      <c r="M124" s="148"/>
      <c r="T124" s="54"/>
      <c r="AT124" s="18" t="s">
        <v>151</v>
      </c>
      <c r="AU124" s="18" t="s">
        <v>84</v>
      </c>
    </row>
    <row r="125" spans="2:65" s="12" customFormat="1" ht="11.25">
      <c r="B125" s="149"/>
      <c r="D125" s="150" t="s">
        <v>153</v>
      </c>
      <c r="E125" s="151" t="s">
        <v>19</v>
      </c>
      <c r="F125" s="152" t="s">
        <v>154</v>
      </c>
      <c r="H125" s="151" t="s">
        <v>19</v>
      </c>
      <c r="I125" s="153"/>
      <c r="L125" s="149"/>
      <c r="M125" s="154"/>
      <c r="T125" s="155"/>
      <c r="AT125" s="151" t="s">
        <v>153</v>
      </c>
      <c r="AU125" s="151" t="s">
        <v>84</v>
      </c>
      <c r="AV125" s="12" t="s">
        <v>82</v>
      </c>
      <c r="AW125" s="12" t="s">
        <v>37</v>
      </c>
      <c r="AX125" s="12" t="s">
        <v>75</v>
      </c>
      <c r="AY125" s="151" t="s">
        <v>142</v>
      </c>
    </row>
    <row r="126" spans="2:65" s="12" customFormat="1" ht="11.25">
      <c r="B126" s="149"/>
      <c r="D126" s="150" t="s">
        <v>153</v>
      </c>
      <c r="E126" s="151" t="s">
        <v>19</v>
      </c>
      <c r="F126" s="152" t="s">
        <v>181</v>
      </c>
      <c r="H126" s="151" t="s">
        <v>19</v>
      </c>
      <c r="I126" s="153"/>
      <c r="L126" s="149"/>
      <c r="M126" s="154"/>
      <c r="T126" s="155"/>
      <c r="AT126" s="151" t="s">
        <v>153</v>
      </c>
      <c r="AU126" s="151" t="s">
        <v>84</v>
      </c>
      <c r="AV126" s="12" t="s">
        <v>82</v>
      </c>
      <c r="AW126" s="12" t="s">
        <v>37</v>
      </c>
      <c r="AX126" s="12" t="s">
        <v>75</v>
      </c>
      <c r="AY126" s="151" t="s">
        <v>142</v>
      </c>
    </row>
    <row r="127" spans="2:65" s="13" customFormat="1" ht="11.25">
      <c r="B127" s="156"/>
      <c r="D127" s="150" t="s">
        <v>153</v>
      </c>
      <c r="E127" s="157" t="s">
        <v>19</v>
      </c>
      <c r="F127" s="158" t="s">
        <v>182</v>
      </c>
      <c r="H127" s="159">
        <v>188.97200000000001</v>
      </c>
      <c r="I127" s="160"/>
      <c r="L127" s="156"/>
      <c r="M127" s="161"/>
      <c r="T127" s="162"/>
      <c r="AT127" s="157" t="s">
        <v>153</v>
      </c>
      <c r="AU127" s="157" t="s">
        <v>84</v>
      </c>
      <c r="AV127" s="13" t="s">
        <v>84</v>
      </c>
      <c r="AW127" s="13" t="s">
        <v>37</v>
      </c>
      <c r="AX127" s="13" t="s">
        <v>75</v>
      </c>
      <c r="AY127" s="157" t="s">
        <v>142</v>
      </c>
    </row>
    <row r="128" spans="2:65" s="12" customFormat="1" ht="11.25">
      <c r="B128" s="149"/>
      <c r="D128" s="150" t="s">
        <v>153</v>
      </c>
      <c r="E128" s="151" t="s">
        <v>19</v>
      </c>
      <c r="F128" s="152" t="s">
        <v>183</v>
      </c>
      <c r="H128" s="151" t="s">
        <v>19</v>
      </c>
      <c r="I128" s="153"/>
      <c r="L128" s="149"/>
      <c r="M128" s="154"/>
      <c r="T128" s="155"/>
      <c r="AT128" s="151" t="s">
        <v>153</v>
      </c>
      <c r="AU128" s="151" t="s">
        <v>84</v>
      </c>
      <c r="AV128" s="12" t="s">
        <v>82</v>
      </c>
      <c r="AW128" s="12" t="s">
        <v>37</v>
      </c>
      <c r="AX128" s="12" t="s">
        <v>75</v>
      </c>
      <c r="AY128" s="151" t="s">
        <v>142</v>
      </c>
    </row>
    <row r="129" spans="2:65" s="13" customFormat="1" ht="11.25">
      <c r="B129" s="156"/>
      <c r="D129" s="150" t="s">
        <v>153</v>
      </c>
      <c r="E129" s="157" t="s">
        <v>19</v>
      </c>
      <c r="F129" s="158" t="s">
        <v>184</v>
      </c>
      <c r="H129" s="159">
        <v>21.353000000000002</v>
      </c>
      <c r="I129" s="160"/>
      <c r="L129" s="156"/>
      <c r="M129" s="161"/>
      <c r="T129" s="162"/>
      <c r="AT129" s="157" t="s">
        <v>153</v>
      </c>
      <c r="AU129" s="157" t="s">
        <v>84</v>
      </c>
      <c r="AV129" s="13" t="s">
        <v>84</v>
      </c>
      <c r="AW129" s="13" t="s">
        <v>37</v>
      </c>
      <c r="AX129" s="13" t="s">
        <v>75</v>
      </c>
      <c r="AY129" s="157" t="s">
        <v>142</v>
      </c>
    </row>
    <row r="130" spans="2:65" s="14" customFormat="1" ht="11.25">
      <c r="B130" s="163"/>
      <c r="D130" s="150" t="s">
        <v>153</v>
      </c>
      <c r="E130" s="164" t="s">
        <v>19</v>
      </c>
      <c r="F130" s="165" t="s">
        <v>157</v>
      </c>
      <c r="H130" s="166">
        <v>210.32499999999999</v>
      </c>
      <c r="I130" s="167"/>
      <c r="L130" s="163"/>
      <c r="M130" s="168"/>
      <c r="T130" s="169"/>
      <c r="AT130" s="164" t="s">
        <v>153</v>
      </c>
      <c r="AU130" s="164" t="s">
        <v>84</v>
      </c>
      <c r="AV130" s="14" t="s">
        <v>149</v>
      </c>
      <c r="AW130" s="14" t="s">
        <v>37</v>
      </c>
      <c r="AX130" s="14" t="s">
        <v>82</v>
      </c>
      <c r="AY130" s="164" t="s">
        <v>142</v>
      </c>
    </row>
    <row r="131" spans="2:65" s="1" customFormat="1" ht="44.25" customHeight="1">
      <c r="B131" s="33"/>
      <c r="C131" s="132" t="s">
        <v>185</v>
      </c>
      <c r="D131" s="132" t="s">
        <v>144</v>
      </c>
      <c r="E131" s="133" t="s">
        <v>186</v>
      </c>
      <c r="F131" s="134" t="s">
        <v>187</v>
      </c>
      <c r="G131" s="135" t="s">
        <v>188</v>
      </c>
      <c r="H131" s="136">
        <v>176.31</v>
      </c>
      <c r="I131" s="137"/>
      <c r="J131" s="138">
        <f>ROUND(I131*H131,2)</f>
        <v>0</v>
      </c>
      <c r="K131" s="134" t="s">
        <v>148</v>
      </c>
      <c r="L131" s="33"/>
      <c r="M131" s="139" t="s">
        <v>19</v>
      </c>
      <c r="N131" s="140" t="s">
        <v>46</v>
      </c>
      <c r="P131" s="141">
        <f>O131*H131</f>
        <v>0</v>
      </c>
      <c r="Q131" s="141">
        <v>0</v>
      </c>
      <c r="R131" s="141">
        <f>Q131*H131</f>
        <v>0</v>
      </c>
      <c r="S131" s="141">
        <v>0</v>
      </c>
      <c r="T131" s="142">
        <f>S131*H131</f>
        <v>0</v>
      </c>
      <c r="AR131" s="143" t="s">
        <v>149</v>
      </c>
      <c r="AT131" s="143" t="s">
        <v>144</v>
      </c>
      <c r="AU131" s="143" t="s">
        <v>84</v>
      </c>
      <c r="AY131" s="18" t="s">
        <v>142</v>
      </c>
      <c r="BE131" s="144">
        <f>IF(N131="základní",J131,0)</f>
        <v>0</v>
      </c>
      <c r="BF131" s="144">
        <f>IF(N131="snížená",J131,0)</f>
        <v>0</v>
      </c>
      <c r="BG131" s="144">
        <f>IF(N131="zákl. přenesená",J131,0)</f>
        <v>0</v>
      </c>
      <c r="BH131" s="144">
        <f>IF(N131="sníž. přenesená",J131,0)</f>
        <v>0</v>
      </c>
      <c r="BI131" s="144">
        <f>IF(N131="nulová",J131,0)</f>
        <v>0</v>
      </c>
      <c r="BJ131" s="18" t="s">
        <v>82</v>
      </c>
      <c r="BK131" s="144">
        <f>ROUND(I131*H131,2)</f>
        <v>0</v>
      </c>
      <c r="BL131" s="18" t="s">
        <v>149</v>
      </c>
      <c r="BM131" s="143" t="s">
        <v>189</v>
      </c>
    </row>
    <row r="132" spans="2:65" s="1" customFormat="1" ht="11.25">
      <c r="B132" s="33"/>
      <c r="D132" s="145" t="s">
        <v>151</v>
      </c>
      <c r="F132" s="146" t="s">
        <v>190</v>
      </c>
      <c r="I132" s="147"/>
      <c r="L132" s="33"/>
      <c r="M132" s="148"/>
      <c r="T132" s="54"/>
      <c r="AT132" s="18" t="s">
        <v>151</v>
      </c>
      <c r="AU132" s="18" t="s">
        <v>84</v>
      </c>
    </row>
    <row r="133" spans="2:65" s="1" customFormat="1" ht="37.9" customHeight="1">
      <c r="B133" s="33"/>
      <c r="C133" s="132" t="s">
        <v>191</v>
      </c>
      <c r="D133" s="132" t="s">
        <v>144</v>
      </c>
      <c r="E133" s="133" t="s">
        <v>192</v>
      </c>
      <c r="F133" s="134" t="s">
        <v>193</v>
      </c>
      <c r="G133" s="135" t="s">
        <v>178</v>
      </c>
      <c r="H133" s="136">
        <v>117.54</v>
      </c>
      <c r="I133" s="137"/>
      <c r="J133" s="138">
        <f>ROUND(I133*H133,2)</f>
        <v>0</v>
      </c>
      <c r="K133" s="134" t="s">
        <v>148</v>
      </c>
      <c r="L133" s="33"/>
      <c r="M133" s="139" t="s">
        <v>19</v>
      </c>
      <c r="N133" s="140" t="s">
        <v>46</v>
      </c>
      <c r="P133" s="141">
        <f>O133*H133</f>
        <v>0</v>
      </c>
      <c r="Q133" s="141">
        <v>0</v>
      </c>
      <c r="R133" s="141">
        <f>Q133*H133</f>
        <v>0</v>
      </c>
      <c r="S133" s="141">
        <v>0</v>
      </c>
      <c r="T133" s="142">
        <f>S133*H133</f>
        <v>0</v>
      </c>
      <c r="AR133" s="143" t="s">
        <v>149</v>
      </c>
      <c r="AT133" s="143" t="s">
        <v>144</v>
      </c>
      <c r="AU133" s="143" t="s">
        <v>84</v>
      </c>
      <c r="AY133" s="18" t="s">
        <v>142</v>
      </c>
      <c r="BE133" s="144">
        <f>IF(N133="základní",J133,0)</f>
        <v>0</v>
      </c>
      <c r="BF133" s="144">
        <f>IF(N133="snížená",J133,0)</f>
        <v>0</v>
      </c>
      <c r="BG133" s="144">
        <f>IF(N133="zákl. přenesená",J133,0)</f>
        <v>0</v>
      </c>
      <c r="BH133" s="144">
        <f>IF(N133="sníž. přenesená",J133,0)</f>
        <v>0</v>
      </c>
      <c r="BI133" s="144">
        <f>IF(N133="nulová",J133,0)</f>
        <v>0</v>
      </c>
      <c r="BJ133" s="18" t="s">
        <v>82</v>
      </c>
      <c r="BK133" s="144">
        <f>ROUND(I133*H133,2)</f>
        <v>0</v>
      </c>
      <c r="BL133" s="18" t="s">
        <v>149</v>
      </c>
      <c r="BM133" s="143" t="s">
        <v>194</v>
      </c>
    </row>
    <row r="134" spans="2:65" s="1" customFormat="1" ht="11.25">
      <c r="B134" s="33"/>
      <c r="D134" s="145" t="s">
        <v>151</v>
      </c>
      <c r="F134" s="146" t="s">
        <v>195</v>
      </c>
      <c r="I134" s="147"/>
      <c r="L134" s="33"/>
      <c r="M134" s="148"/>
      <c r="T134" s="54"/>
      <c r="AT134" s="18" t="s">
        <v>151</v>
      </c>
      <c r="AU134" s="18" t="s">
        <v>84</v>
      </c>
    </row>
    <row r="135" spans="2:65" s="11" customFormat="1" ht="22.9" customHeight="1">
      <c r="B135" s="120"/>
      <c r="D135" s="121" t="s">
        <v>74</v>
      </c>
      <c r="E135" s="130" t="s">
        <v>196</v>
      </c>
      <c r="F135" s="130" t="s">
        <v>197</v>
      </c>
      <c r="I135" s="123"/>
      <c r="J135" s="131">
        <f>BK135</f>
        <v>0</v>
      </c>
      <c r="L135" s="120"/>
      <c r="M135" s="125"/>
      <c r="P135" s="126">
        <f>SUM(P136:P161)</f>
        <v>0</v>
      </c>
      <c r="R135" s="126">
        <f>SUM(R136:R161)</f>
        <v>1.4075170000000001E-3</v>
      </c>
      <c r="T135" s="127">
        <f>SUM(T136:T161)</f>
        <v>42.823210000000003</v>
      </c>
      <c r="AR135" s="121" t="s">
        <v>82</v>
      </c>
      <c r="AT135" s="128" t="s">
        <v>74</v>
      </c>
      <c r="AU135" s="128" t="s">
        <v>82</v>
      </c>
      <c r="AY135" s="121" t="s">
        <v>142</v>
      </c>
      <c r="BK135" s="129">
        <f>SUM(BK136:BK161)</f>
        <v>0</v>
      </c>
    </row>
    <row r="136" spans="2:65" s="1" customFormat="1" ht="24.2" customHeight="1">
      <c r="B136" s="33"/>
      <c r="C136" s="132" t="s">
        <v>198</v>
      </c>
      <c r="D136" s="132" t="s">
        <v>144</v>
      </c>
      <c r="E136" s="133" t="s">
        <v>199</v>
      </c>
      <c r="F136" s="134" t="s">
        <v>200</v>
      </c>
      <c r="G136" s="135" t="s">
        <v>165</v>
      </c>
      <c r="H136" s="136">
        <v>16.600000000000001</v>
      </c>
      <c r="I136" s="137"/>
      <c r="J136" s="138">
        <f>ROUND(I136*H136,2)</f>
        <v>0</v>
      </c>
      <c r="K136" s="134" t="s">
        <v>148</v>
      </c>
      <c r="L136" s="33"/>
      <c r="M136" s="139" t="s">
        <v>19</v>
      </c>
      <c r="N136" s="140" t="s">
        <v>46</v>
      </c>
      <c r="P136" s="141">
        <f>O136*H136</f>
        <v>0</v>
      </c>
      <c r="Q136" s="141">
        <v>1.995E-6</v>
      </c>
      <c r="R136" s="141">
        <f>Q136*H136</f>
        <v>3.3117000000000002E-5</v>
      </c>
      <c r="S136" s="141">
        <v>0</v>
      </c>
      <c r="T136" s="142">
        <f>S136*H136</f>
        <v>0</v>
      </c>
      <c r="AR136" s="143" t="s">
        <v>149</v>
      </c>
      <c r="AT136" s="143" t="s">
        <v>144</v>
      </c>
      <c r="AU136" s="143" t="s">
        <v>84</v>
      </c>
      <c r="AY136" s="18" t="s">
        <v>142</v>
      </c>
      <c r="BE136" s="144">
        <f>IF(N136="základní",J136,0)</f>
        <v>0</v>
      </c>
      <c r="BF136" s="144">
        <f>IF(N136="snížená",J136,0)</f>
        <v>0</v>
      </c>
      <c r="BG136" s="144">
        <f>IF(N136="zákl. přenesená",J136,0)</f>
        <v>0</v>
      </c>
      <c r="BH136" s="144">
        <f>IF(N136="sníž. přenesená",J136,0)</f>
        <v>0</v>
      </c>
      <c r="BI136" s="144">
        <f>IF(N136="nulová",J136,0)</f>
        <v>0</v>
      </c>
      <c r="BJ136" s="18" t="s">
        <v>82</v>
      </c>
      <c r="BK136" s="144">
        <f>ROUND(I136*H136,2)</f>
        <v>0</v>
      </c>
      <c r="BL136" s="18" t="s">
        <v>149</v>
      </c>
      <c r="BM136" s="143" t="s">
        <v>201</v>
      </c>
    </row>
    <row r="137" spans="2:65" s="1" customFormat="1" ht="11.25">
      <c r="B137" s="33"/>
      <c r="D137" s="145" t="s">
        <v>151</v>
      </c>
      <c r="F137" s="146" t="s">
        <v>202</v>
      </c>
      <c r="I137" s="147"/>
      <c r="L137" s="33"/>
      <c r="M137" s="148"/>
      <c r="T137" s="54"/>
      <c r="AT137" s="18" t="s">
        <v>151</v>
      </c>
      <c r="AU137" s="18" t="s">
        <v>84</v>
      </c>
    </row>
    <row r="138" spans="2:65" s="12" customFormat="1" ht="11.25">
      <c r="B138" s="149"/>
      <c r="D138" s="150" t="s">
        <v>153</v>
      </c>
      <c r="E138" s="151" t="s">
        <v>19</v>
      </c>
      <c r="F138" s="152" t="s">
        <v>154</v>
      </c>
      <c r="H138" s="151" t="s">
        <v>19</v>
      </c>
      <c r="I138" s="153"/>
      <c r="L138" s="149"/>
      <c r="M138" s="154"/>
      <c r="T138" s="155"/>
      <c r="AT138" s="151" t="s">
        <v>153</v>
      </c>
      <c r="AU138" s="151" t="s">
        <v>84</v>
      </c>
      <c r="AV138" s="12" t="s">
        <v>82</v>
      </c>
      <c r="AW138" s="12" t="s">
        <v>37</v>
      </c>
      <c r="AX138" s="12" t="s">
        <v>75</v>
      </c>
      <c r="AY138" s="151" t="s">
        <v>142</v>
      </c>
    </row>
    <row r="139" spans="2:65" s="13" customFormat="1" ht="11.25">
      <c r="B139" s="156"/>
      <c r="D139" s="150" t="s">
        <v>153</v>
      </c>
      <c r="E139" s="157" t="s">
        <v>19</v>
      </c>
      <c r="F139" s="158" t="s">
        <v>203</v>
      </c>
      <c r="H139" s="159">
        <v>16.600000000000001</v>
      </c>
      <c r="I139" s="160"/>
      <c r="L139" s="156"/>
      <c r="M139" s="161"/>
      <c r="T139" s="162"/>
      <c r="AT139" s="157" t="s">
        <v>153</v>
      </c>
      <c r="AU139" s="157" t="s">
        <v>84</v>
      </c>
      <c r="AV139" s="13" t="s">
        <v>84</v>
      </c>
      <c r="AW139" s="13" t="s">
        <v>37</v>
      </c>
      <c r="AX139" s="13" t="s">
        <v>75</v>
      </c>
      <c r="AY139" s="157" t="s">
        <v>142</v>
      </c>
    </row>
    <row r="140" spans="2:65" s="14" customFormat="1" ht="11.25">
      <c r="B140" s="163"/>
      <c r="D140" s="150" t="s">
        <v>153</v>
      </c>
      <c r="E140" s="164" t="s">
        <v>19</v>
      </c>
      <c r="F140" s="165" t="s">
        <v>157</v>
      </c>
      <c r="H140" s="166">
        <v>16.600000000000001</v>
      </c>
      <c r="I140" s="167"/>
      <c r="L140" s="163"/>
      <c r="M140" s="168"/>
      <c r="T140" s="169"/>
      <c r="AT140" s="164" t="s">
        <v>153</v>
      </c>
      <c r="AU140" s="164" t="s">
        <v>84</v>
      </c>
      <c r="AV140" s="14" t="s">
        <v>149</v>
      </c>
      <c r="AW140" s="14" t="s">
        <v>37</v>
      </c>
      <c r="AX140" s="14" t="s">
        <v>82</v>
      </c>
      <c r="AY140" s="164" t="s">
        <v>142</v>
      </c>
    </row>
    <row r="141" spans="2:65" s="1" customFormat="1" ht="24.2" customHeight="1">
      <c r="B141" s="33"/>
      <c r="C141" s="132" t="s">
        <v>196</v>
      </c>
      <c r="D141" s="132" t="s">
        <v>144</v>
      </c>
      <c r="E141" s="133" t="s">
        <v>204</v>
      </c>
      <c r="F141" s="134" t="s">
        <v>205</v>
      </c>
      <c r="G141" s="135" t="s">
        <v>147</v>
      </c>
      <c r="H141" s="136">
        <v>60.61</v>
      </c>
      <c r="I141" s="137"/>
      <c r="J141" s="138">
        <f>ROUND(I141*H141,2)</f>
        <v>0</v>
      </c>
      <c r="K141" s="134" t="s">
        <v>148</v>
      </c>
      <c r="L141" s="33"/>
      <c r="M141" s="139" t="s">
        <v>19</v>
      </c>
      <c r="N141" s="140" t="s">
        <v>46</v>
      </c>
      <c r="P141" s="141">
        <f>O141*H141</f>
        <v>0</v>
      </c>
      <c r="Q141" s="141">
        <v>0</v>
      </c>
      <c r="R141" s="141">
        <f>Q141*H141</f>
        <v>0</v>
      </c>
      <c r="S141" s="141">
        <v>0.26100000000000001</v>
      </c>
      <c r="T141" s="142">
        <f>S141*H141</f>
        <v>15.81921</v>
      </c>
      <c r="AR141" s="143" t="s">
        <v>149</v>
      </c>
      <c r="AT141" s="143" t="s">
        <v>144</v>
      </c>
      <c r="AU141" s="143" t="s">
        <v>84</v>
      </c>
      <c r="AY141" s="18" t="s">
        <v>142</v>
      </c>
      <c r="BE141" s="144">
        <f>IF(N141="základní",J141,0)</f>
        <v>0</v>
      </c>
      <c r="BF141" s="144">
        <f>IF(N141="snížená",J141,0)</f>
        <v>0</v>
      </c>
      <c r="BG141" s="144">
        <f>IF(N141="zákl. přenesená",J141,0)</f>
        <v>0</v>
      </c>
      <c r="BH141" s="144">
        <f>IF(N141="sníž. přenesená",J141,0)</f>
        <v>0</v>
      </c>
      <c r="BI141" s="144">
        <f>IF(N141="nulová",J141,0)</f>
        <v>0</v>
      </c>
      <c r="BJ141" s="18" t="s">
        <v>82</v>
      </c>
      <c r="BK141" s="144">
        <f>ROUND(I141*H141,2)</f>
        <v>0</v>
      </c>
      <c r="BL141" s="18" t="s">
        <v>149</v>
      </c>
      <c r="BM141" s="143" t="s">
        <v>206</v>
      </c>
    </row>
    <row r="142" spans="2:65" s="1" customFormat="1" ht="11.25">
      <c r="B142" s="33"/>
      <c r="D142" s="145" t="s">
        <v>151</v>
      </c>
      <c r="F142" s="146" t="s">
        <v>207</v>
      </c>
      <c r="I142" s="147"/>
      <c r="L142" s="33"/>
      <c r="M142" s="148"/>
      <c r="T142" s="54"/>
      <c r="AT142" s="18" t="s">
        <v>151</v>
      </c>
      <c r="AU142" s="18" t="s">
        <v>84</v>
      </c>
    </row>
    <row r="143" spans="2:65" s="12" customFormat="1" ht="11.25">
      <c r="B143" s="149"/>
      <c r="D143" s="150" t="s">
        <v>153</v>
      </c>
      <c r="E143" s="151" t="s">
        <v>19</v>
      </c>
      <c r="F143" s="152" t="s">
        <v>208</v>
      </c>
      <c r="H143" s="151" t="s">
        <v>19</v>
      </c>
      <c r="I143" s="153"/>
      <c r="L143" s="149"/>
      <c r="M143" s="154"/>
      <c r="T143" s="155"/>
      <c r="AT143" s="151" t="s">
        <v>153</v>
      </c>
      <c r="AU143" s="151" t="s">
        <v>84</v>
      </c>
      <c r="AV143" s="12" t="s">
        <v>82</v>
      </c>
      <c r="AW143" s="12" t="s">
        <v>37</v>
      </c>
      <c r="AX143" s="12" t="s">
        <v>75</v>
      </c>
      <c r="AY143" s="151" t="s">
        <v>142</v>
      </c>
    </row>
    <row r="144" spans="2:65" s="13" customFormat="1" ht="11.25">
      <c r="B144" s="156"/>
      <c r="D144" s="150" t="s">
        <v>153</v>
      </c>
      <c r="E144" s="157" t="s">
        <v>19</v>
      </c>
      <c r="F144" s="158" t="s">
        <v>209</v>
      </c>
      <c r="H144" s="159">
        <v>18.45</v>
      </c>
      <c r="I144" s="160"/>
      <c r="L144" s="156"/>
      <c r="M144" s="161"/>
      <c r="T144" s="162"/>
      <c r="AT144" s="157" t="s">
        <v>153</v>
      </c>
      <c r="AU144" s="157" t="s">
        <v>84</v>
      </c>
      <c r="AV144" s="13" t="s">
        <v>84</v>
      </c>
      <c r="AW144" s="13" t="s">
        <v>37</v>
      </c>
      <c r="AX144" s="13" t="s">
        <v>75</v>
      </c>
      <c r="AY144" s="157" t="s">
        <v>142</v>
      </c>
    </row>
    <row r="145" spans="2:65" s="13" customFormat="1" ht="11.25">
      <c r="B145" s="156"/>
      <c r="D145" s="150" t="s">
        <v>153</v>
      </c>
      <c r="E145" s="157" t="s">
        <v>19</v>
      </c>
      <c r="F145" s="158" t="s">
        <v>210</v>
      </c>
      <c r="H145" s="159">
        <v>42.16</v>
      </c>
      <c r="I145" s="160"/>
      <c r="L145" s="156"/>
      <c r="M145" s="161"/>
      <c r="T145" s="162"/>
      <c r="AT145" s="157" t="s">
        <v>153</v>
      </c>
      <c r="AU145" s="157" t="s">
        <v>84</v>
      </c>
      <c r="AV145" s="13" t="s">
        <v>84</v>
      </c>
      <c r="AW145" s="13" t="s">
        <v>37</v>
      </c>
      <c r="AX145" s="13" t="s">
        <v>75</v>
      </c>
      <c r="AY145" s="157" t="s">
        <v>142</v>
      </c>
    </row>
    <row r="146" spans="2:65" s="14" customFormat="1" ht="11.25">
      <c r="B146" s="163"/>
      <c r="D146" s="150" t="s">
        <v>153</v>
      </c>
      <c r="E146" s="164" t="s">
        <v>19</v>
      </c>
      <c r="F146" s="165" t="s">
        <v>157</v>
      </c>
      <c r="H146" s="166">
        <v>60.61</v>
      </c>
      <c r="I146" s="167"/>
      <c r="L146" s="163"/>
      <c r="M146" s="168"/>
      <c r="T146" s="169"/>
      <c r="AT146" s="164" t="s">
        <v>153</v>
      </c>
      <c r="AU146" s="164" t="s">
        <v>84</v>
      </c>
      <c r="AV146" s="14" t="s">
        <v>149</v>
      </c>
      <c r="AW146" s="14" t="s">
        <v>37</v>
      </c>
      <c r="AX146" s="14" t="s">
        <v>82</v>
      </c>
      <c r="AY146" s="164" t="s">
        <v>142</v>
      </c>
    </row>
    <row r="147" spans="2:65" s="1" customFormat="1" ht="24.2" customHeight="1">
      <c r="B147" s="33"/>
      <c r="C147" s="132" t="s">
        <v>211</v>
      </c>
      <c r="D147" s="132" t="s">
        <v>144</v>
      </c>
      <c r="E147" s="133" t="s">
        <v>212</v>
      </c>
      <c r="F147" s="134" t="s">
        <v>213</v>
      </c>
      <c r="G147" s="135" t="s">
        <v>178</v>
      </c>
      <c r="H147" s="136">
        <v>10.72</v>
      </c>
      <c r="I147" s="137"/>
      <c r="J147" s="138">
        <f>ROUND(I147*H147,2)</f>
        <v>0</v>
      </c>
      <c r="K147" s="134" t="s">
        <v>148</v>
      </c>
      <c r="L147" s="33"/>
      <c r="M147" s="139" t="s">
        <v>19</v>
      </c>
      <c r="N147" s="140" t="s">
        <v>46</v>
      </c>
      <c r="P147" s="141">
        <f>O147*H147</f>
        <v>0</v>
      </c>
      <c r="Q147" s="141">
        <v>0</v>
      </c>
      <c r="R147" s="141">
        <f>Q147*H147</f>
        <v>0</v>
      </c>
      <c r="S147" s="141">
        <v>2.4</v>
      </c>
      <c r="T147" s="142">
        <f>S147*H147</f>
        <v>25.728000000000002</v>
      </c>
      <c r="AR147" s="143" t="s">
        <v>149</v>
      </c>
      <c r="AT147" s="143" t="s">
        <v>144</v>
      </c>
      <c r="AU147" s="143" t="s">
        <v>84</v>
      </c>
      <c r="AY147" s="18" t="s">
        <v>142</v>
      </c>
      <c r="BE147" s="144">
        <f>IF(N147="základní",J147,0)</f>
        <v>0</v>
      </c>
      <c r="BF147" s="144">
        <f>IF(N147="snížená",J147,0)</f>
        <v>0</v>
      </c>
      <c r="BG147" s="144">
        <f>IF(N147="zákl. přenesená",J147,0)</f>
        <v>0</v>
      </c>
      <c r="BH147" s="144">
        <f>IF(N147="sníž. přenesená",J147,0)</f>
        <v>0</v>
      </c>
      <c r="BI147" s="144">
        <f>IF(N147="nulová",J147,0)</f>
        <v>0</v>
      </c>
      <c r="BJ147" s="18" t="s">
        <v>82</v>
      </c>
      <c r="BK147" s="144">
        <f>ROUND(I147*H147,2)</f>
        <v>0</v>
      </c>
      <c r="BL147" s="18" t="s">
        <v>149</v>
      </c>
      <c r="BM147" s="143" t="s">
        <v>214</v>
      </c>
    </row>
    <row r="148" spans="2:65" s="1" customFormat="1" ht="11.25">
      <c r="B148" s="33"/>
      <c r="D148" s="145" t="s">
        <v>151</v>
      </c>
      <c r="F148" s="146" t="s">
        <v>215</v>
      </c>
      <c r="I148" s="147"/>
      <c r="L148" s="33"/>
      <c r="M148" s="148"/>
      <c r="T148" s="54"/>
      <c r="AT148" s="18" t="s">
        <v>151</v>
      </c>
      <c r="AU148" s="18" t="s">
        <v>84</v>
      </c>
    </row>
    <row r="149" spans="2:65" s="12" customFormat="1" ht="11.25">
      <c r="B149" s="149"/>
      <c r="D149" s="150" t="s">
        <v>153</v>
      </c>
      <c r="E149" s="151" t="s">
        <v>19</v>
      </c>
      <c r="F149" s="152" t="s">
        <v>208</v>
      </c>
      <c r="H149" s="151" t="s">
        <v>19</v>
      </c>
      <c r="I149" s="153"/>
      <c r="L149" s="149"/>
      <c r="M149" s="154"/>
      <c r="T149" s="155"/>
      <c r="AT149" s="151" t="s">
        <v>153</v>
      </c>
      <c r="AU149" s="151" t="s">
        <v>84</v>
      </c>
      <c r="AV149" s="12" t="s">
        <v>82</v>
      </c>
      <c r="AW149" s="12" t="s">
        <v>37</v>
      </c>
      <c r="AX149" s="12" t="s">
        <v>75</v>
      </c>
      <c r="AY149" s="151" t="s">
        <v>142</v>
      </c>
    </row>
    <row r="150" spans="2:65" s="13" customFormat="1" ht="11.25">
      <c r="B150" s="156"/>
      <c r="D150" s="150" t="s">
        <v>153</v>
      </c>
      <c r="E150" s="157" t="s">
        <v>19</v>
      </c>
      <c r="F150" s="158" t="s">
        <v>216</v>
      </c>
      <c r="H150" s="159">
        <v>10.72</v>
      </c>
      <c r="I150" s="160"/>
      <c r="L150" s="156"/>
      <c r="M150" s="161"/>
      <c r="T150" s="162"/>
      <c r="AT150" s="157" t="s">
        <v>153</v>
      </c>
      <c r="AU150" s="157" t="s">
        <v>84</v>
      </c>
      <c r="AV150" s="13" t="s">
        <v>84</v>
      </c>
      <c r="AW150" s="13" t="s">
        <v>37</v>
      </c>
      <c r="AX150" s="13" t="s">
        <v>75</v>
      </c>
      <c r="AY150" s="157" t="s">
        <v>142</v>
      </c>
    </row>
    <row r="151" spans="2:65" s="14" customFormat="1" ht="11.25">
      <c r="B151" s="163"/>
      <c r="D151" s="150" t="s">
        <v>153</v>
      </c>
      <c r="E151" s="164" t="s">
        <v>19</v>
      </c>
      <c r="F151" s="165" t="s">
        <v>157</v>
      </c>
      <c r="H151" s="166">
        <v>10.72</v>
      </c>
      <c r="I151" s="167"/>
      <c r="L151" s="163"/>
      <c r="M151" s="168"/>
      <c r="T151" s="169"/>
      <c r="AT151" s="164" t="s">
        <v>153</v>
      </c>
      <c r="AU151" s="164" t="s">
        <v>84</v>
      </c>
      <c r="AV151" s="14" t="s">
        <v>149</v>
      </c>
      <c r="AW151" s="14" t="s">
        <v>37</v>
      </c>
      <c r="AX151" s="14" t="s">
        <v>82</v>
      </c>
      <c r="AY151" s="164" t="s">
        <v>142</v>
      </c>
    </row>
    <row r="152" spans="2:65" s="1" customFormat="1" ht="24.2" customHeight="1">
      <c r="B152" s="33"/>
      <c r="C152" s="132" t="s">
        <v>217</v>
      </c>
      <c r="D152" s="132" t="s">
        <v>144</v>
      </c>
      <c r="E152" s="133" t="s">
        <v>218</v>
      </c>
      <c r="F152" s="134" t="s">
        <v>219</v>
      </c>
      <c r="G152" s="135" t="s">
        <v>178</v>
      </c>
      <c r="H152" s="136">
        <v>0.57999999999999996</v>
      </c>
      <c r="I152" s="137"/>
      <c r="J152" s="138">
        <f>ROUND(I152*H152,2)</f>
        <v>0</v>
      </c>
      <c r="K152" s="134" t="s">
        <v>148</v>
      </c>
      <c r="L152" s="33"/>
      <c r="M152" s="139" t="s">
        <v>19</v>
      </c>
      <c r="N152" s="140" t="s">
        <v>46</v>
      </c>
      <c r="P152" s="141">
        <f>O152*H152</f>
        <v>0</v>
      </c>
      <c r="Q152" s="141">
        <v>0</v>
      </c>
      <c r="R152" s="141">
        <f>Q152*H152</f>
        <v>0</v>
      </c>
      <c r="S152" s="141">
        <v>2.2000000000000002</v>
      </c>
      <c r="T152" s="142">
        <f>S152*H152</f>
        <v>1.276</v>
      </c>
      <c r="AR152" s="143" t="s">
        <v>149</v>
      </c>
      <c r="AT152" s="143" t="s">
        <v>144</v>
      </c>
      <c r="AU152" s="143" t="s">
        <v>84</v>
      </c>
      <c r="AY152" s="18" t="s">
        <v>142</v>
      </c>
      <c r="BE152" s="144">
        <f>IF(N152="základní",J152,0)</f>
        <v>0</v>
      </c>
      <c r="BF152" s="144">
        <f>IF(N152="snížená",J152,0)</f>
        <v>0</v>
      </c>
      <c r="BG152" s="144">
        <f>IF(N152="zákl. přenesená",J152,0)</f>
        <v>0</v>
      </c>
      <c r="BH152" s="144">
        <f>IF(N152="sníž. přenesená",J152,0)</f>
        <v>0</v>
      </c>
      <c r="BI152" s="144">
        <f>IF(N152="nulová",J152,0)</f>
        <v>0</v>
      </c>
      <c r="BJ152" s="18" t="s">
        <v>82</v>
      </c>
      <c r="BK152" s="144">
        <f>ROUND(I152*H152,2)</f>
        <v>0</v>
      </c>
      <c r="BL152" s="18" t="s">
        <v>149</v>
      </c>
      <c r="BM152" s="143" t="s">
        <v>220</v>
      </c>
    </row>
    <row r="153" spans="2:65" s="1" customFormat="1" ht="11.25">
      <c r="B153" s="33"/>
      <c r="D153" s="145" t="s">
        <v>151</v>
      </c>
      <c r="F153" s="146" t="s">
        <v>221</v>
      </c>
      <c r="I153" s="147"/>
      <c r="L153" s="33"/>
      <c r="M153" s="148"/>
      <c r="T153" s="54"/>
      <c r="AT153" s="18" t="s">
        <v>151</v>
      </c>
      <c r="AU153" s="18" t="s">
        <v>84</v>
      </c>
    </row>
    <row r="154" spans="2:65" s="12" customFormat="1" ht="11.25">
      <c r="B154" s="149"/>
      <c r="D154" s="150" t="s">
        <v>153</v>
      </c>
      <c r="E154" s="151" t="s">
        <v>19</v>
      </c>
      <c r="F154" s="152" t="s">
        <v>208</v>
      </c>
      <c r="H154" s="151" t="s">
        <v>19</v>
      </c>
      <c r="I154" s="153"/>
      <c r="L154" s="149"/>
      <c r="M154" s="154"/>
      <c r="T154" s="155"/>
      <c r="AT154" s="151" t="s">
        <v>153</v>
      </c>
      <c r="AU154" s="151" t="s">
        <v>84</v>
      </c>
      <c r="AV154" s="12" t="s">
        <v>82</v>
      </c>
      <c r="AW154" s="12" t="s">
        <v>37</v>
      </c>
      <c r="AX154" s="12" t="s">
        <v>75</v>
      </c>
      <c r="AY154" s="151" t="s">
        <v>142</v>
      </c>
    </row>
    <row r="155" spans="2:65" s="13" customFormat="1" ht="11.25">
      <c r="B155" s="156"/>
      <c r="D155" s="150" t="s">
        <v>153</v>
      </c>
      <c r="E155" s="157" t="s">
        <v>19</v>
      </c>
      <c r="F155" s="158" t="s">
        <v>222</v>
      </c>
      <c r="H155" s="159">
        <v>0.57999999999999996</v>
      </c>
      <c r="I155" s="160"/>
      <c r="L155" s="156"/>
      <c r="M155" s="161"/>
      <c r="T155" s="162"/>
      <c r="AT155" s="157" t="s">
        <v>153</v>
      </c>
      <c r="AU155" s="157" t="s">
        <v>84</v>
      </c>
      <c r="AV155" s="13" t="s">
        <v>84</v>
      </c>
      <c r="AW155" s="13" t="s">
        <v>37</v>
      </c>
      <c r="AX155" s="13" t="s">
        <v>75</v>
      </c>
      <c r="AY155" s="157" t="s">
        <v>142</v>
      </c>
    </row>
    <row r="156" spans="2:65" s="14" customFormat="1" ht="11.25">
      <c r="B156" s="163"/>
      <c r="D156" s="150" t="s">
        <v>153</v>
      </c>
      <c r="E156" s="164" t="s">
        <v>19</v>
      </c>
      <c r="F156" s="165" t="s">
        <v>157</v>
      </c>
      <c r="H156" s="166">
        <v>0.57999999999999996</v>
      </c>
      <c r="I156" s="167"/>
      <c r="L156" s="163"/>
      <c r="M156" s="168"/>
      <c r="T156" s="169"/>
      <c r="AT156" s="164" t="s">
        <v>153</v>
      </c>
      <c r="AU156" s="164" t="s">
        <v>84</v>
      </c>
      <c r="AV156" s="14" t="s">
        <v>149</v>
      </c>
      <c r="AW156" s="14" t="s">
        <v>37</v>
      </c>
      <c r="AX156" s="14" t="s">
        <v>82</v>
      </c>
      <c r="AY156" s="164" t="s">
        <v>142</v>
      </c>
    </row>
    <row r="157" spans="2:65" s="1" customFormat="1" ht="24.2" customHeight="1">
      <c r="B157" s="33"/>
      <c r="C157" s="132" t="s">
        <v>8</v>
      </c>
      <c r="D157" s="132" t="s">
        <v>144</v>
      </c>
      <c r="E157" s="133" t="s">
        <v>223</v>
      </c>
      <c r="F157" s="134" t="s">
        <v>224</v>
      </c>
      <c r="G157" s="135" t="s">
        <v>147</v>
      </c>
      <c r="H157" s="136">
        <v>3.2</v>
      </c>
      <c r="I157" s="137"/>
      <c r="J157" s="138">
        <f>ROUND(I157*H157,2)</f>
        <v>0</v>
      </c>
      <c r="K157" s="134" t="s">
        <v>148</v>
      </c>
      <c r="L157" s="33"/>
      <c r="M157" s="139" t="s">
        <v>19</v>
      </c>
      <c r="N157" s="140" t="s">
        <v>46</v>
      </c>
      <c r="P157" s="141">
        <f>O157*H157</f>
        <v>0</v>
      </c>
      <c r="Q157" s="141">
        <v>4.2949999999999998E-4</v>
      </c>
      <c r="R157" s="141">
        <f>Q157*H157</f>
        <v>1.3744E-3</v>
      </c>
      <c r="S157" s="141">
        <v>0</v>
      </c>
      <c r="T157" s="142">
        <f>S157*H157</f>
        <v>0</v>
      </c>
      <c r="AR157" s="143" t="s">
        <v>149</v>
      </c>
      <c r="AT157" s="143" t="s">
        <v>144</v>
      </c>
      <c r="AU157" s="143" t="s">
        <v>84</v>
      </c>
      <c r="AY157" s="18" t="s">
        <v>142</v>
      </c>
      <c r="BE157" s="144">
        <f>IF(N157="základní",J157,0)</f>
        <v>0</v>
      </c>
      <c r="BF157" s="144">
        <f>IF(N157="snížená",J157,0)</f>
        <v>0</v>
      </c>
      <c r="BG157" s="144">
        <f>IF(N157="zákl. přenesená",J157,0)</f>
        <v>0</v>
      </c>
      <c r="BH157" s="144">
        <f>IF(N157="sníž. přenesená",J157,0)</f>
        <v>0</v>
      </c>
      <c r="BI157" s="144">
        <f>IF(N157="nulová",J157,0)</f>
        <v>0</v>
      </c>
      <c r="BJ157" s="18" t="s">
        <v>82</v>
      </c>
      <c r="BK157" s="144">
        <f>ROUND(I157*H157,2)</f>
        <v>0</v>
      </c>
      <c r="BL157" s="18" t="s">
        <v>149</v>
      </c>
      <c r="BM157" s="143" t="s">
        <v>225</v>
      </c>
    </row>
    <row r="158" spans="2:65" s="1" customFormat="1" ht="11.25">
      <c r="B158" s="33"/>
      <c r="D158" s="145" t="s">
        <v>151</v>
      </c>
      <c r="F158" s="146" t="s">
        <v>226</v>
      </c>
      <c r="I158" s="147"/>
      <c r="L158" s="33"/>
      <c r="M158" s="148"/>
      <c r="T158" s="54"/>
      <c r="AT158" s="18" t="s">
        <v>151</v>
      </c>
      <c r="AU158" s="18" t="s">
        <v>84</v>
      </c>
    </row>
    <row r="159" spans="2:65" s="12" customFormat="1" ht="11.25">
      <c r="B159" s="149"/>
      <c r="D159" s="150" t="s">
        <v>153</v>
      </c>
      <c r="E159" s="151" t="s">
        <v>19</v>
      </c>
      <c r="F159" s="152" t="s">
        <v>208</v>
      </c>
      <c r="H159" s="151" t="s">
        <v>19</v>
      </c>
      <c r="I159" s="153"/>
      <c r="L159" s="149"/>
      <c r="M159" s="154"/>
      <c r="T159" s="155"/>
      <c r="AT159" s="151" t="s">
        <v>153</v>
      </c>
      <c r="AU159" s="151" t="s">
        <v>84</v>
      </c>
      <c r="AV159" s="12" t="s">
        <v>82</v>
      </c>
      <c r="AW159" s="12" t="s">
        <v>37</v>
      </c>
      <c r="AX159" s="12" t="s">
        <v>75</v>
      </c>
      <c r="AY159" s="151" t="s">
        <v>142</v>
      </c>
    </row>
    <row r="160" spans="2:65" s="13" customFormat="1" ht="11.25">
      <c r="B160" s="156"/>
      <c r="D160" s="150" t="s">
        <v>153</v>
      </c>
      <c r="E160" s="157" t="s">
        <v>19</v>
      </c>
      <c r="F160" s="158" t="s">
        <v>227</v>
      </c>
      <c r="H160" s="159">
        <v>3.2</v>
      </c>
      <c r="I160" s="160"/>
      <c r="L160" s="156"/>
      <c r="M160" s="161"/>
      <c r="T160" s="162"/>
      <c r="AT160" s="157" t="s">
        <v>153</v>
      </c>
      <c r="AU160" s="157" t="s">
        <v>84</v>
      </c>
      <c r="AV160" s="13" t="s">
        <v>84</v>
      </c>
      <c r="AW160" s="13" t="s">
        <v>37</v>
      </c>
      <c r="AX160" s="13" t="s">
        <v>75</v>
      </c>
      <c r="AY160" s="157" t="s">
        <v>142</v>
      </c>
    </row>
    <row r="161" spans="2:65" s="14" customFormat="1" ht="11.25">
      <c r="B161" s="163"/>
      <c r="D161" s="150" t="s">
        <v>153</v>
      </c>
      <c r="E161" s="164" t="s">
        <v>19</v>
      </c>
      <c r="F161" s="165" t="s">
        <v>157</v>
      </c>
      <c r="H161" s="166">
        <v>3.2</v>
      </c>
      <c r="I161" s="167"/>
      <c r="L161" s="163"/>
      <c r="M161" s="168"/>
      <c r="T161" s="169"/>
      <c r="AT161" s="164" t="s">
        <v>153</v>
      </c>
      <c r="AU161" s="164" t="s">
        <v>84</v>
      </c>
      <c r="AV161" s="14" t="s">
        <v>149</v>
      </c>
      <c r="AW161" s="14" t="s">
        <v>37</v>
      </c>
      <c r="AX161" s="14" t="s">
        <v>82</v>
      </c>
      <c r="AY161" s="164" t="s">
        <v>142</v>
      </c>
    </row>
    <row r="162" spans="2:65" s="11" customFormat="1" ht="22.9" customHeight="1">
      <c r="B162" s="120"/>
      <c r="D162" s="121" t="s">
        <v>74</v>
      </c>
      <c r="E162" s="130" t="s">
        <v>228</v>
      </c>
      <c r="F162" s="130" t="s">
        <v>229</v>
      </c>
      <c r="I162" s="123"/>
      <c r="J162" s="131">
        <f>BK162</f>
        <v>0</v>
      </c>
      <c r="L162" s="120"/>
      <c r="M162" s="125"/>
      <c r="P162" s="126">
        <f>SUM(P163:P174)</f>
        <v>0</v>
      </c>
      <c r="R162" s="126">
        <f>SUM(R163:R174)</f>
        <v>0</v>
      </c>
      <c r="T162" s="127">
        <f>SUM(T163:T174)</f>
        <v>0</v>
      </c>
      <c r="AR162" s="121" t="s">
        <v>82</v>
      </c>
      <c r="AT162" s="128" t="s">
        <v>74</v>
      </c>
      <c r="AU162" s="128" t="s">
        <v>82</v>
      </c>
      <c r="AY162" s="121" t="s">
        <v>142</v>
      </c>
      <c r="BK162" s="129">
        <f>SUM(BK163:BK174)</f>
        <v>0</v>
      </c>
    </row>
    <row r="163" spans="2:65" s="1" customFormat="1" ht="37.9" customHeight="1">
      <c r="B163" s="33"/>
      <c r="C163" s="132" t="s">
        <v>230</v>
      </c>
      <c r="D163" s="132" t="s">
        <v>144</v>
      </c>
      <c r="E163" s="133" t="s">
        <v>231</v>
      </c>
      <c r="F163" s="134" t="s">
        <v>232</v>
      </c>
      <c r="G163" s="135" t="s">
        <v>188</v>
      </c>
      <c r="H163" s="136">
        <v>48.429000000000002</v>
      </c>
      <c r="I163" s="137"/>
      <c r="J163" s="138">
        <f>ROUND(I163*H163,2)</f>
        <v>0</v>
      </c>
      <c r="K163" s="134" t="s">
        <v>148</v>
      </c>
      <c r="L163" s="33"/>
      <c r="M163" s="139" t="s">
        <v>19</v>
      </c>
      <c r="N163" s="140" t="s">
        <v>46</v>
      </c>
      <c r="P163" s="141">
        <f>O163*H163</f>
        <v>0</v>
      </c>
      <c r="Q163" s="141">
        <v>0</v>
      </c>
      <c r="R163" s="141">
        <f>Q163*H163</f>
        <v>0</v>
      </c>
      <c r="S163" s="141">
        <v>0</v>
      </c>
      <c r="T163" s="142">
        <f>S163*H163</f>
        <v>0</v>
      </c>
      <c r="AR163" s="143" t="s">
        <v>149</v>
      </c>
      <c r="AT163" s="143" t="s">
        <v>144</v>
      </c>
      <c r="AU163" s="143" t="s">
        <v>84</v>
      </c>
      <c r="AY163" s="18" t="s">
        <v>142</v>
      </c>
      <c r="BE163" s="144">
        <f>IF(N163="základní",J163,0)</f>
        <v>0</v>
      </c>
      <c r="BF163" s="144">
        <f>IF(N163="snížená",J163,0)</f>
        <v>0</v>
      </c>
      <c r="BG163" s="144">
        <f>IF(N163="zákl. přenesená",J163,0)</f>
        <v>0</v>
      </c>
      <c r="BH163" s="144">
        <f>IF(N163="sníž. přenesená",J163,0)</f>
        <v>0</v>
      </c>
      <c r="BI163" s="144">
        <f>IF(N163="nulová",J163,0)</f>
        <v>0</v>
      </c>
      <c r="BJ163" s="18" t="s">
        <v>82</v>
      </c>
      <c r="BK163" s="144">
        <f>ROUND(I163*H163,2)</f>
        <v>0</v>
      </c>
      <c r="BL163" s="18" t="s">
        <v>149</v>
      </c>
      <c r="BM163" s="143" t="s">
        <v>233</v>
      </c>
    </row>
    <row r="164" spans="2:65" s="1" customFormat="1" ht="11.25">
      <c r="B164" s="33"/>
      <c r="D164" s="145" t="s">
        <v>151</v>
      </c>
      <c r="F164" s="146" t="s">
        <v>234</v>
      </c>
      <c r="I164" s="147"/>
      <c r="L164" s="33"/>
      <c r="M164" s="148"/>
      <c r="T164" s="54"/>
      <c r="AT164" s="18" t="s">
        <v>151</v>
      </c>
      <c r="AU164" s="18" t="s">
        <v>84</v>
      </c>
    </row>
    <row r="165" spans="2:65" s="1" customFormat="1" ht="33" customHeight="1">
      <c r="B165" s="33"/>
      <c r="C165" s="132" t="s">
        <v>235</v>
      </c>
      <c r="D165" s="132" t="s">
        <v>144</v>
      </c>
      <c r="E165" s="133" t="s">
        <v>236</v>
      </c>
      <c r="F165" s="134" t="s">
        <v>237</v>
      </c>
      <c r="G165" s="135" t="s">
        <v>188</v>
      </c>
      <c r="H165" s="136">
        <v>48.429000000000002</v>
      </c>
      <c r="I165" s="137"/>
      <c r="J165" s="138">
        <f>ROUND(I165*H165,2)</f>
        <v>0</v>
      </c>
      <c r="K165" s="134" t="s">
        <v>148</v>
      </c>
      <c r="L165" s="33"/>
      <c r="M165" s="139" t="s">
        <v>19</v>
      </c>
      <c r="N165" s="140" t="s">
        <v>46</v>
      </c>
      <c r="P165" s="141">
        <f>O165*H165</f>
        <v>0</v>
      </c>
      <c r="Q165" s="141">
        <v>0</v>
      </c>
      <c r="R165" s="141">
        <f>Q165*H165</f>
        <v>0</v>
      </c>
      <c r="S165" s="141">
        <v>0</v>
      </c>
      <c r="T165" s="142">
        <f>S165*H165</f>
        <v>0</v>
      </c>
      <c r="AR165" s="143" t="s">
        <v>149</v>
      </c>
      <c r="AT165" s="143" t="s">
        <v>144</v>
      </c>
      <c r="AU165" s="143" t="s">
        <v>84</v>
      </c>
      <c r="AY165" s="18" t="s">
        <v>142</v>
      </c>
      <c r="BE165" s="144">
        <f>IF(N165="základní",J165,0)</f>
        <v>0</v>
      </c>
      <c r="BF165" s="144">
        <f>IF(N165="snížená",J165,0)</f>
        <v>0</v>
      </c>
      <c r="BG165" s="144">
        <f>IF(N165="zákl. přenesená",J165,0)</f>
        <v>0</v>
      </c>
      <c r="BH165" s="144">
        <f>IF(N165="sníž. přenesená",J165,0)</f>
        <v>0</v>
      </c>
      <c r="BI165" s="144">
        <f>IF(N165="nulová",J165,0)</f>
        <v>0</v>
      </c>
      <c r="BJ165" s="18" t="s">
        <v>82</v>
      </c>
      <c r="BK165" s="144">
        <f>ROUND(I165*H165,2)</f>
        <v>0</v>
      </c>
      <c r="BL165" s="18" t="s">
        <v>149</v>
      </c>
      <c r="BM165" s="143" t="s">
        <v>238</v>
      </c>
    </row>
    <row r="166" spans="2:65" s="1" customFormat="1" ht="11.25">
      <c r="B166" s="33"/>
      <c r="D166" s="145" t="s">
        <v>151</v>
      </c>
      <c r="F166" s="146" t="s">
        <v>239</v>
      </c>
      <c r="I166" s="147"/>
      <c r="L166" s="33"/>
      <c r="M166" s="148"/>
      <c r="T166" s="54"/>
      <c r="AT166" s="18" t="s">
        <v>151</v>
      </c>
      <c r="AU166" s="18" t="s">
        <v>84</v>
      </c>
    </row>
    <row r="167" spans="2:65" s="1" customFormat="1" ht="44.25" customHeight="1">
      <c r="B167" s="33"/>
      <c r="C167" s="132" t="s">
        <v>240</v>
      </c>
      <c r="D167" s="132" t="s">
        <v>144</v>
      </c>
      <c r="E167" s="133" t="s">
        <v>241</v>
      </c>
      <c r="F167" s="134" t="s">
        <v>242</v>
      </c>
      <c r="G167" s="135" t="s">
        <v>188</v>
      </c>
      <c r="H167" s="136">
        <v>242.14500000000001</v>
      </c>
      <c r="I167" s="137"/>
      <c r="J167" s="138">
        <f>ROUND(I167*H167,2)</f>
        <v>0</v>
      </c>
      <c r="K167" s="134" t="s">
        <v>148</v>
      </c>
      <c r="L167" s="33"/>
      <c r="M167" s="139" t="s">
        <v>19</v>
      </c>
      <c r="N167" s="140" t="s">
        <v>46</v>
      </c>
      <c r="P167" s="141">
        <f>O167*H167</f>
        <v>0</v>
      </c>
      <c r="Q167" s="141">
        <v>0</v>
      </c>
      <c r="R167" s="141">
        <f>Q167*H167</f>
        <v>0</v>
      </c>
      <c r="S167" s="141">
        <v>0</v>
      </c>
      <c r="T167" s="142">
        <f>S167*H167</f>
        <v>0</v>
      </c>
      <c r="AR167" s="143" t="s">
        <v>149</v>
      </c>
      <c r="AT167" s="143" t="s">
        <v>144</v>
      </c>
      <c r="AU167" s="143" t="s">
        <v>84</v>
      </c>
      <c r="AY167" s="18" t="s">
        <v>142</v>
      </c>
      <c r="BE167" s="144">
        <f>IF(N167="základní",J167,0)</f>
        <v>0</v>
      </c>
      <c r="BF167" s="144">
        <f>IF(N167="snížená",J167,0)</f>
        <v>0</v>
      </c>
      <c r="BG167" s="144">
        <f>IF(N167="zákl. přenesená",J167,0)</f>
        <v>0</v>
      </c>
      <c r="BH167" s="144">
        <f>IF(N167="sníž. přenesená",J167,0)</f>
        <v>0</v>
      </c>
      <c r="BI167" s="144">
        <f>IF(N167="nulová",J167,0)</f>
        <v>0</v>
      </c>
      <c r="BJ167" s="18" t="s">
        <v>82</v>
      </c>
      <c r="BK167" s="144">
        <f>ROUND(I167*H167,2)</f>
        <v>0</v>
      </c>
      <c r="BL167" s="18" t="s">
        <v>149</v>
      </c>
      <c r="BM167" s="143" t="s">
        <v>243</v>
      </c>
    </row>
    <row r="168" spans="2:65" s="1" customFormat="1" ht="11.25">
      <c r="B168" s="33"/>
      <c r="D168" s="145" t="s">
        <v>151</v>
      </c>
      <c r="F168" s="146" t="s">
        <v>244</v>
      </c>
      <c r="I168" s="147"/>
      <c r="L168" s="33"/>
      <c r="M168" s="148"/>
      <c r="T168" s="54"/>
      <c r="AT168" s="18" t="s">
        <v>151</v>
      </c>
      <c r="AU168" s="18" t="s">
        <v>84</v>
      </c>
    </row>
    <row r="169" spans="2:65" s="13" customFormat="1" ht="11.25">
      <c r="B169" s="156"/>
      <c r="D169" s="150" t="s">
        <v>153</v>
      </c>
      <c r="E169" s="157" t="s">
        <v>19</v>
      </c>
      <c r="F169" s="158" t="s">
        <v>245</v>
      </c>
      <c r="H169" s="159">
        <v>48.429000000000002</v>
      </c>
      <c r="I169" s="160"/>
      <c r="L169" s="156"/>
      <c r="M169" s="161"/>
      <c r="T169" s="162"/>
      <c r="AT169" s="157" t="s">
        <v>153</v>
      </c>
      <c r="AU169" s="157" t="s">
        <v>84</v>
      </c>
      <c r="AV169" s="13" t="s">
        <v>84</v>
      </c>
      <c r="AW169" s="13" t="s">
        <v>37</v>
      </c>
      <c r="AX169" s="13" t="s">
        <v>82</v>
      </c>
      <c r="AY169" s="157" t="s">
        <v>142</v>
      </c>
    </row>
    <row r="170" spans="2:65" s="13" customFormat="1" ht="11.25">
      <c r="B170" s="156"/>
      <c r="D170" s="150" t="s">
        <v>153</v>
      </c>
      <c r="F170" s="158" t="s">
        <v>246</v>
      </c>
      <c r="H170" s="159">
        <v>242.14500000000001</v>
      </c>
      <c r="I170" s="160"/>
      <c r="L170" s="156"/>
      <c r="M170" s="161"/>
      <c r="T170" s="162"/>
      <c r="AT170" s="157" t="s">
        <v>153</v>
      </c>
      <c r="AU170" s="157" t="s">
        <v>84</v>
      </c>
      <c r="AV170" s="13" t="s">
        <v>84</v>
      </c>
      <c r="AW170" s="13" t="s">
        <v>4</v>
      </c>
      <c r="AX170" s="13" t="s">
        <v>82</v>
      </c>
      <c r="AY170" s="157" t="s">
        <v>142</v>
      </c>
    </row>
    <row r="171" spans="2:65" s="1" customFormat="1" ht="55.5" customHeight="1">
      <c r="B171" s="33"/>
      <c r="C171" s="132" t="s">
        <v>247</v>
      </c>
      <c r="D171" s="132" t="s">
        <v>144</v>
      </c>
      <c r="E171" s="133" t="s">
        <v>248</v>
      </c>
      <c r="F171" s="134" t="s">
        <v>249</v>
      </c>
      <c r="G171" s="135" t="s">
        <v>188</v>
      </c>
      <c r="H171" s="136">
        <v>45.347999999999999</v>
      </c>
      <c r="I171" s="137"/>
      <c r="J171" s="138">
        <f>ROUND(I171*H171,2)</f>
        <v>0</v>
      </c>
      <c r="K171" s="134" t="s">
        <v>148</v>
      </c>
      <c r="L171" s="33"/>
      <c r="M171" s="139" t="s">
        <v>19</v>
      </c>
      <c r="N171" s="140" t="s">
        <v>46</v>
      </c>
      <c r="P171" s="141">
        <f>O171*H171</f>
        <v>0</v>
      </c>
      <c r="Q171" s="141">
        <v>0</v>
      </c>
      <c r="R171" s="141">
        <f>Q171*H171</f>
        <v>0</v>
      </c>
      <c r="S171" s="141">
        <v>0</v>
      </c>
      <c r="T171" s="142">
        <f>S171*H171</f>
        <v>0</v>
      </c>
      <c r="AR171" s="143" t="s">
        <v>149</v>
      </c>
      <c r="AT171" s="143" t="s">
        <v>144</v>
      </c>
      <c r="AU171" s="143" t="s">
        <v>84</v>
      </c>
      <c r="AY171" s="18" t="s">
        <v>142</v>
      </c>
      <c r="BE171" s="144">
        <f>IF(N171="základní",J171,0)</f>
        <v>0</v>
      </c>
      <c r="BF171" s="144">
        <f>IF(N171="snížená",J171,0)</f>
        <v>0</v>
      </c>
      <c r="BG171" s="144">
        <f>IF(N171="zákl. přenesená",J171,0)</f>
        <v>0</v>
      </c>
      <c r="BH171" s="144">
        <f>IF(N171="sníž. přenesená",J171,0)</f>
        <v>0</v>
      </c>
      <c r="BI171" s="144">
        <f>IF(N171="nulová",J171,0)</f>
        <v>0</v>
      </c>
      <c r="BJ171" s="18" t="s">
        <v>82</v>
      </c>
      <c r="BK171" s="144">
        <f>ROUND(I171*H171,2)</f>
        <v>0</v>
      </c>
      <c r="BL171" s="18" t="s">
        <v>149</v>
      </c>
      <c r="BM171" s="143" t="s">
        <v>250</v>
      </c>
    </row>
    <row r="172" spans="2:65" s="1" customFormat="1" ht="11.25">
      <c r="B172" s="33"/>
      <c r="D172" s="145" t="s">
        <v>151</v>
      </c>
      <c r="F172" s="146" t="s">
        <v>251</v>
      </c>
      <c r="I172" s="147"/>
      <c r="L172" s="33"/>
      <c r="M172" s="148"/>
      <c r="T172" s="54"/>
      <c r="AT172" s="18" t="s">
        <v>151</v>
      </c>
      <c r="AU172" s="18" t="s">
        <v>84</v>
      </c>
    </row>
    <row r="173" spans="2:65" s="1" customFormat="1" ht="44.25" customHeight="1">
      <c r="B173" s="33"/>
      <c r="C173" s="132" t="s">
        <v>252</v>
      </c>
      <c r="D173" s="132" t="s">
        <v>144</v>
      </c>
      <c r="E173" s="133" t="s">
        <v>253</v>
      </c>
      <c r="F173" s="134" t="s">
        <v>254</v>
      </c>
      <c r="G173" s="135" t="s">
        <v>188</v>
      </c>
      <c r="H173" s="136">
        <v>3.081</v>
      </c>
      <c r="I173" s="137"/>
      <c r="J173" s="138">
        <f>ROUND(I173*H173,2)</f>
        <v>0</v>
      </c>
      <c r="K173" s="134" t="s">
        <v>148</v>
      </c>
      <c r="L173" s="33"/>
      <c r="M173" s="139" t="s">
        <v>19</v>
      </c>
      <c r="N173" s="140" t="s">
        <v>46</v>
      </c>
      <c r="P173" s="141">
        <f>O173*H173</f>
        <v>0</v>
      </c>
      <c r="Q173" s="141">
        <v>0</v>
      </c>
      <c r="R173" s="141">
        <f>Q173*H173</f>
        <v>0</v>
      </c>
      <c r="S173" s="141">
        <v>0</v>
      </c>
      <c r="T173" s="142">
        <f>S173*H173</f>
        <v>0</v>
      </c>
      <c r="AR173" s="143" t="s">
        <v>149</v>
      </c>
      <c r="AT173" s="143" t="s">
        <v>144</v>
      </c>
      <c r="AU173" s="143" t="s">
        <v>84</v>
      </c>
      <c r="AY173" s="18" t="s">
        <v>142</v>
      </c>
      <c r="BE173" s="144">
        <f>IF(N173="základní",J173,0)</f>
        <v>0</v>
      </c>
      <c r="BF173" s="144">
        <f>IF(N173="snížená",J173,0)</f>
        <v>0</v>
      </c>
      <c r="BG173" s="144">
        <f>IF(N173="zákl. přenesená",J173,0)</f>
        <v>0</v>
      </c>
      <c r="BH173" s="144">
        <f>IF(N173="sníž. přenesená",J173,0)</f>
        <v>0</v>
      </c>
      <c r="BI173" s="144">
        <f>IF(N173="nulová",J173,0)</f>
        <v>0</v>
      </c>
      <c r="BJ173" s="18" t="s">
        <v>82</v>
      </c>
      <c r="BK173" s="144">
        <f>ROUND(I173*H173,2)</f>
        <v>0</v>
      </c>
      <c r="BL173" s="18" t="s">
        <v>149</v>
      </c>
      <c r="BM173" s="143" t="s">
        <v>255</v>
      </c>
    </row>
    <row r="174" spans="2:65" s="1" customFormat="1" ht="11.25">
      <c r="B174" s="33"/>
      <c r="D174" s="145" t="s">
        <v>151</v>
      </c>
      <c r="F174" s="146" t="s">
        <v>256</v>
      </c>
      <c r="I174" s="147"/>
      <c r="L174" s="33"/>
      <c r="M174" s="148"/>
      <c r="T174" s="54"/>
      <c r="AT174" s="18" t="s">
        <v>151</v>
      </c>
      <c r="AU174" s="18" t="s">
        <v>84</v>
      </c>
    </row>
    <row r="175" spans="2:65" s="11" customFormat="1" ht="22.9" customHeight="1">
      <c r="B175" s="120"/>
      <c r="D175" s="121" t="s">
        <v>74</v>
      </c>
      <c r="E175" s="130" t="s">
        <v>257</v>
      </c>
      <c r="F175" s="130" t="s">
        <v>258</v>
      </c>
      <c r="I175" s="123"/>
      <c r="J175" s="131">
        <f>BK175</f>
        <v>0</v>
      </c>
      <c r="L175" s="120"/>
      <c r="M175" s="125"/>
      <c r="P175" s="126">
        <f>SUM(P176:P177)</f>
        <v>0</v>
      </c>
      <c r="R175" s="126">
        <f>SUM(R176:R177)</f>
        <v>0</v>
      </c>
      <c r="T175" s="127">
        <f>SUM(T176:T177)</f>
        <v>0</v>
      </c>
      <c r="AR175" s="121" t="s">
        <v>82</v>
      </c>
      <c r="AT175" s="128" t="s">
        <v>74</v>
      </c>
      <c r="AU175" s="128" t="s">
        <v>82</v>
      </c>
      <c r="AY175" s="121" t="s">
        <v>142</v>
      </c>
      <c r="BK175" s="129">
        <f>SUM(BK176:BK177)</f>
        <v>0</v>
      </c>
    </row>
    <row r="176" spans="2:65" s="1" customFormat="1" ht="55.5" customHeight="1">
      <c r="B176" s="33"/>
      <c r="C176" s="132" t="s">
        <v>259</v>
      </c>
      <c r="D176" s="132" t="s">
        <v>144</v>
      </c>
      <c r="E176" s="133" t="s">
        <v>260</v>
      </c>
      <c r="F176" s="134" t="s">
        <v>261</v>
      </c>
      <c r="G176" s="135" t="s">
        <v>188</v>
      </c>
      <c r="H176" s="136">
        <v>1E-3</v>
      </c>
      <c r="I176" s="137"/>
      <c r="J176" s="138">
        <f>ROUND(I176*H176,2)</f>
        <v>0</v>
      </c>
      <c r="K176" s="134" t="s">
        <v>148</v>
      </c>
      <c r="L176" s="33"/>
      <c r="M176" s="139" t="s">
        <v>19</v>
      </c>
      <c r="N176" s="140" t="s">
        <v>46</v>
      </c>
      <c r="P176" s="141">
        <f>O176*H176</f>
        <v>0</v>
      </c>
      <c r="Q176" s="141">
        <v>0</v>
      </c>
      <c r="R176" s="141">
        <f>Q176*H176</f>
        <v>0</v>
      </c>
      <c r="S176" s="141">
        <v>0</v>
      </c>
      <c r="T176" s="142">
        <f>S176*H176</f>
        <v>0</v>
      </c>
      <c r="AR176" s="143" t="s">
        <v>149</v>
      </c>
      <c r="AT176" s="143" t="s">
        <v>144</v>
      </c>
      <c r="AU176" s="143" t="s">
        <v>84</v>
      </c>
      <c r="AY176" s="18" t="s">
        <v>142</v>
      </c>
      <c r="BE176" s="144">
        <f>IF(N176="základní",J176,0)</f>
        <v>0</v>
      </c>
      <c r="BF176" s="144">
        <f>IF(N176="snížená",J176,0)</f>
        <v>0</v>
      </c>
      <c r="BG176" s="144">
        <f>IF(N176="zákl. přenesená",J176,0)</f>
        <v>0</v>
      </c>
      <c r="BH176" s="144">
        <f>IF(N176="sníž. přenesená",J176,0)</f>
        <v>0</v>
      </c>
      <c r="BI176" s="144">
        <f>IF(N176="nulová",J176,0)</f>
        <v>0</v>
      </c>
      <c r="BJ176" s="18" t="s">
        <v>82</v>
      </c>
      <c r="BK176" s="144">
        <f>ROUND(I176*H176,2)</f>
        <v>0</v>
      </c>
      <c r="BL176" s="18" t="s">
        <v>149</v>
      </c>
      <c r="BM176" s="143" t="s">
        <v>262</v>
      </c>
    </row>
    <row r="177" spans="2:65" s="1" customFormat="1" ht="11.25">
      <c r="B177" s="33"/>
      <c r="D177" s="145" t="s">
        <v>151</v>
      </c>
      <c r="F177" s="146" t="s">
        <v>263</v>
      </c>
      <c r="I177" s="147"/>
      <c r="L177" s="33"/>
      <c r="M177" s="148"/>
      <c r="T177" s="54"/>
      <c r="AT177" s="18" t="s">
        <v>151</v>
      </c>
      <c r="AU177" s="18" t="s">
        <v>84</v>
      </c>
    </row>
    <row r="178" spans="2:65" s="11" customFormat="1" ht="25.9" customHeight="1">
      <c r="B178" s="120"/>
      <c r="D178" s="121" t="s">
        <v>74</v>
      </c>
      <c r="E178" s="122" t="s">
        <v>264</v>
      </c>
      <c r="F178" s="122" t="s">
        <v>265</v>
      </c>
      <c r="I178" s="123"/>
      <c r="J178" s="124">
        <f>BK178</f>
        <v>0</v>
      </c>
      <c r="L178" s="120"/>
      <c r="M178" s="125"/>
      <c r="P178" s="126">
        <f>P179</f>
        <v>0</v>
      </c>
      <c r="R178" s="126">
        <f>R179</f>
        <v>0</v>
      </c>
      <c r="T178" s="127">
        <f>T179</f>
        <v>0.15312000000000001</v>
      </c>
      <c r="AR178" s="121" t="s">
        <v>84</v>
      </c>
      <c r="AT178" s="128" t="s">
        <v>74</v>
      </c>
      <c r="AU178" s="128" t="s">
        <v>75</v>
      </c>
      <c r="AY178" s="121" t="s">
        <v>142</v>
      </c>
      <c r="BK178" s="129">
        <f>BK179</f>
        <v>0</v>
      </c>
    </row>
    <row r="179" spans="2:65" s="11" customFormat="1" ht="22.9" customHeight="1">
      <c r="B179" s="120"/>
      <c r="D179" s="121" t="s">
        <v>74</v>
      </c>
      <c r="E179" s="130" t="s">
        <v>266</v>
      </c>
      <c r="F179" s="130" t="s">
        <v>267</v>
      </c>
      <c r="I179" s="123"/>
      <c r="J179" s="131">
        <f>BK179</f>
        <v>0</v>
      </c>
      <c r="L179" s="120"/>
      <c r="M179" s="125"/>
      <c r="P179" s="126">
        <f>SUM(P180:P184)</f>
        <v>0</v>
      </c>
      <c r="R179" s="126">
        <f>SUM(R180:R184)</f>
        <v>0</v>
      </c>
      <c r="T179" s="127">
        <f>SUM(T180:T184)</f>
        <v>0.15312000000000001</v>
      </c>
      <c r="AR179" s="121" t="s">
        <v>84</v>
      </c>
      <c r="AT179" s="128" t="s">
        <v>74</v>
      </c>
      <c r="AU179" s="128" t="s">
        <v>82</v>
      </c>
      <c r="AY179" s="121" t="s">
        <v>142</v>
      </c>
      <c r="BK179" s="129">
        <f>SUM(BK180:BK184)</f>
        <v>0</v>
      </c>
    </row>
    <row r="180" spans="2:65" s="1" customFormat="1" ht="16.5" customHeight="1">
      <c r="B180" s="33"/>
      <c r="C180" s="132" t="s">
        <v>268</v>
      </c>
      <c r="D180" s="132" t="s">
        <v>144</v>
      </c>
      <c r="E180" s="133" t="s">
        <v>269</v>
      </c>
      <c r="F180" s="134" t="s">
        <v>270</v>
      </c>
      <c r="G180" s="135" t="s">
        <v>147</v>
      </c>
      <c r="H180" s="136">
        <v>7.6559999999999997</v>
      </c>
      <c r="I180" s="137"/>
      <c r="J180" s="138">
        <f>ROUND(I180*H180,2)</f>
        <v>0</v>
      </c>
      <c r="K180" s="134" t="s">
        <v>148</v>
      </c>
      <c r="L180" s="33"/>
      <c r="M180" s="139" t="s">
        <v>19</v>
      </c>
      <c r="N180" s="140" t="s">
        <v>46</v>
      </c>
      <c r="P180" s="141">
        <f>O180*H180</f>
        <v>0</v>
      </c>
      <c r="Q180" s="141">
        <v>0</v>
      </c>
      <c r="R180" s="141">
        <f>Q180*H180</f>
        <v>0</v>
      </c>
      <c r="S180" s="141">
        <v>0.02</v>
      </c>
      <c r="T180" s="142">
        <f>S180*H180</f>
        <v>0.15312000000000001</v>
      </c>
      <c r="AR180" s="143" t="s">
        <v>247</v>
      </c>
      <c r="AT180" s="143" t="s">
        <v>144</v>
      </c>
      <c r="AU180" s="143" t="s">
        <v>84</v>
      </c>
      <c r="AY180" s="18" t="s">
        <v>142</v>
      </c>
      <c r="BE180" s="144">
        <f>IF(N180="základní",J180,0)</f>
        <v>0</v>
      </c>
      <c r="BF180" s="144">
        <f>IF(N180="snížená",J180,0)</f>
        <v>0</v>
      </c>
      <c r="BG180" s="144">
        <f>IF(N180="zákl. přenesená",J180,0)</f>
        <v>0</v>
      </c>
      <c r="BH180" s="144">
        <f>IF(N180="sníž. přenesená",J180,0)</f>
        <v>0</v>
      </c>
      <c r="BI180" s="144">
        <f>IF(N180="nulová",J180,0)</f>
        <v>0</v>
      </c>
      <c r="BJ180" s="18" t="s">
        <v>82</v>
      </c>
      <c r="BK180" s="144">
        <f>ROUND(I180*H180,2)</f>
        <v>0</v>
      </c>
      <c r="BL180" s="18" t="s">
        <v>247</v>
      </c>
      <c r="BM180" s="143" t="s">
        <v>271</v>
      </c>
    </row>
    <row r="181" spans="2:65" s="1" customFormat="1" ht="11.25">
      <c r="B181" s="33"/>
      <c r="D181" s="145" t="s">
        <v>151</v>
      </c>
      <c r="F181" s="146" t="s">
        <v>272</v>
      </c>
      <c r="I181" s="147"/>
      <c r="L181" s="33"/>
      <c r="M181" s="148"/>
      <c r="T181" s="54"/>
      <c r="AT181" s="18" t="s">
        <v>151</v>
      </c>
      <c r="AU181" s="18" t="s">
        <v>84</v>
      </c>
    </row>
    <row r="182" spans="2:65" s="12" customFormat="1" ht="11.25">
      <c r="B182" s="149"/>
      <c r="D182" s="150" t="s">
        <v>153</v>
      </c>
      <c r="E182" s="151" t="s">
        <v>19</v>
      </c>
      <c r="F182" s="152" t="s">
        <v>208</v>
      </c>
      <c r="H182" s="151" t="s">
        <v>19</v>
      </c>
      <c r="I182" s="153"/>
      <c r="L182" s="149"/>
      <c r="M182" s="154"/>
      <c r="T182" s="155"/>
      <c r="AT182" s="151" t="s">
        <v>153</v>
      </c>
      <c r="AU182" s="151" t="s">
        <v>84</v>
      </c>
      <c r="AV182" s="12" t="s">
        <v>82</v>
      </c>
      <c r="AW182" s="12" t="s">
        <v>37</v>
      </c>
      <c r="AX182" s="12" t="s">
        <v>75</v>
      </c>
      <c r="AY182" s="151" t="s">
        <v>142</v>
      </c>
    </row>
    <row r="183" spans="2:65" s="13" customFormat="1" ht="11.25">
      <c r="B183" s="156"/>
      <c r="D183" s="150" t="s">
        <v>153</v>
      </c>
      <c r="E183" s="157" t="s">
        <v>19</v>
      </c>
      <c r="F183" s="158" t="s">
        <v>273</v>
      </c>
      <c r="H183" s="159">
        <v>7.6559999999999997</v>
      </c>
      <c r="I183" s="160"/>
      <c r="L183" s="156"/>
      <c r="M183" s="161"/>
      <c r="T183" s="162"/>
      <c r="AT183" s="157" t="s">
        <v>153</v>
      </c>
      <c r="AU183" s="157" t="s">
        <v>84</v>
      </c>
      <c r="AV183" s="13" t="s">
        <v>84</v>
      </c>
      <c r="AW183" s="13" t="s">
        <v>37</v>
      </c>
      <c r="AX183" s="13" t="s">
        <v>75</v>
      </c>
      <c r="AY183" s="157" t="s">
        <v>142</v>
      </c>
    </row>
    <row r="184" spans="2:65" s="14" customFormat="1" ht="11.25">
      <c r="B184" s="163"/>
      <c r="D184" s="150" t="s">
        <v>153</v>
      </c>
      <c r="E184" s="164" t="s">
        <v>19</v>
      </c>
      <c r="F184" s="165" t="s">
        <v>157</v>
      </c>
      <c r="H184" s="166">
        <v>7.6559999999999997</v>
      </c>
      <c r="I184" s="167"/>
      <c r="L184" s="163"/>
      <c r="M184" s="170"/>
      <c r="N184" s="171"/>
      <c r="O184" s="171"/>
      <c r="P184" s="171"/>
      <c r="Q184" s="171"/>
      <c r="R184" s="171"/>
      <c r="S184" s="171"/>
      <c r="T184" s="172"/>
      <c r="AT184" s="164" t="s">
        <v>153</v>
      </c>
      <c r="AU184" s="164" t="s">
        <v>84</v>
      </c>
      <c r="AV184" s="14" t="s">
        <v>149</v>
      </c>
      <c r="AW184" s="14" t="s">
        <v>37</v>
      </c>
      <c r="AX184" s="14" t="s">
        <v>82</v>
      </c>
      <c r="AY184" s="164" t="s">
        <v>142</v>
      </c>
    </row>
    <row r="185" spans="2:65" s="1" customFormat="1" ht="6.95" customHeight="1">
      <c r="B185" s="42"/>
      <c r="C185" s="43"/>
      <c r="D185" s="43"/>
      <c r="E185" s="43"/>
      <c r="F185" s="43"/>
      <c r="G185" s="43"/>
      <c r="H185" s="43"/>
      <c r="I185" s="43"/>
      <c r="J185" s="43"/>
      <c r="K185" s="43"/>
      <c r="L185" s="33"/>
    </row>
  </sheetData>
  <sheetProtection algorithmName="SHA-512" hashValue="PA21G6S7x/LaOlBrQ1zIg1CQr1hJuWC2m7bMhXI32PFZqq524JUuuYZYdDrHg/HRvf13GpWkWhU4CS6TzaQJoA==" saltValue="NJNqo/Dg0O7dcObHvk5mIfhaVlszWKlPIR436WjjX8qXWF00fNa053qnaXM09dOFkWf0r9XPMzzalFwjY3vsdA==" spinCount="100000" sheet="1" objects="1" scenarios="1" formatColumns="0" formatRows="0" autoFilter="0"/>
  <autoFilter ref="C97:K184" xr:uid="{00000000-0009-0000-0000-000001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100-000000000000}"/>
    <hyperlink ref="F108" r:id="rId2" xr:uid="{00000000-0004-0000-0100-000001000000}"/>
    <hyperlink ref="F113" r:id="rId3" xr:uid="{00000000-0004-0000-0100-000002000000}"/>
    <hyperlink ref="F119" r:id="rId4" xr:uid="{00000000-0004-0000-0100-000003000000}"/>
    <hyperlink ref="F124" r:id="rId5" xr:uid="{00000000-0004-0000-0100-000004000000}"/>
    <hyperlink ref="F132" r:id="rId6" xr:uid="{00000000-0004-0000-0100-000005000000}"/>
    <hyperlink ref="F134" r:id="rId7" xr:uid="{00000000-0004-0000-0100-000006000000}"/>
    <hyperlink ref="F137" r:id="rId8" xr:uid="{00000000-0004-0000-0100-000007000000}"/>
    <hyperlink ref="F142" r:id="rId9" xr:uid="{00000000-0004-0000-0100-000008000000}"/>
    <hyperlink ref="F148" r:id="rId10" xr:uid="{00000000-0004-0000-0100-000009000000}"/>
    <hyperlink ref="F153" r:id="rId11" xr:uid="{00000000-0004-0000-0100-00000A000000}"/>
    <hyperlink ref="F158" r:id="rId12" xr:uid="{00000000-0004-0000-0100-00000B000000}"/>
    <hyperlink ref="F164" r:id="rId13" xr:uid="{00000000-0004-0000-0100-00000C000000}"/>
    <hyperlink ref="F166" r:id="rId14" xr:uid="{00000000-0004-0000-0100-00000D000000}"/>
    <hyperlink ref="F168" r:id="rId15" xr:uid="{00000000-0004-0000-0100-00000E000000}"/>
    <hyperlink ref="F172" r:id="rId16" xr:uid="{00000000-0004-0000-0100-00000F000000}"/>
    <hyperlink ref="F174" r:id="rId17" xr:uid="{00000000-0004-0000-0100-000010000000}"/>
    <hyperlink ref="F177" r:id="rId18" xr:uid="{00000000-0004-0000-0100-000011000000}"/>
    <hyperlink ref="F181" r:id="rId19" xr:uid="{00000000-0004-0000-0100-000012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2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2:BM297"/>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96</v>
      </c>
    </row>
    <row r="3" spans="2:46" ht="6.95" customHeight="1">
      <c r="B3" s="19"/>
      <c r="C3" s="20"/>
      <c r="D3" s="20"/>
      <c r="E3" s="20"/>
      <c r="F3" s="20"/>
      <c r="G3" s="20"/>
      <c r="H3" s="20"/>
      <c r="I3" s="20"/>
      <c r="J3" s="20"/>
      <c r="K3" s="20"/>
      <c r="L3" s="21"/>
      <c r="AT3" s="18" t="s">
        <v>84</v>
      </c>
    </row>
    <row r="4" spans="2:46" ht="24.95" customHeight="1">
      <c r="B4" s="21"/>
      <c r="D4" s="22" t="s">
        <v>109</v>
      </c>
      <c r="L4" s="21"/>
      <c r="M4" s="91" t="s">
        <v>10</v>
      </c>
      <c r="AT4" s="18" t="s">
        <v>4</v>
      </c>
    </row>
    <row r="5" spans="2:46" ht="6.95" customHeight="1">
      <c r="B5" s="21"/>
      <c r="L5" s="21"/>
    </row>
    <row r="6" spans="2:46" ht="12" customHeight="1">
      <c r="B6" s="21"/>
      <c r="D6" s="28" t="s">
        <v>16</v>
      </c>
      <c r="L6" s="21"/>
    </row>
    <row r="7" spans="2:46" ht="26.25" customHeight="1">
      <c r="B7" s="21"/>
      <c r="E7" s="333" t="str">
        <f>'Rekapitulace stavby'!K6</f>
        <v>AREÁL KLÍŠE, ÚSTÍ NAD LABEM – WELLNESS A FITNESS - POUZE VENKOVNÍ ODPOČÍVÁRNA</v>
      </c>
      <c r="F7" s="334"/>
      <c r="G7" s="334"/>
      <c r="H7" s="334"/>
      <c r="L7" s="21"/>
    </row>
    <row r="8" spans="2:46" ht="12.75">
      <c r="B8" s="21"/>
      <c r="D8" s="28" t="s">
        <v>110</v>
      </c>
      <c r="L8" s="21"/>
    </row>
    <row r="9" spans="2:46" ht="16.5" customHeight="1">
      <c r="B9" s="21"/>
      <c r="E9" s="333" t="s">
        <v>111</v>
      </c>
      <c r="F9" s="318"/>
      <c r="G9" s="318"/>
      <c r="H9" s="318"/>
      <c r="L9" s="21"/>
    </row>
    <row r="10" spans="2:46" ht="12" customHeight="1">
      <c r="B10" s="21"/>
      <c r="D10" s="28" t="s">
        <v>112</v>
      </c>
      <c r="L10" s="21"/>
    </row>
    <row r="11" spans="2:46" s="1" customFormat="1" ht="16.5" customHeight="1">
      <c r="B11" s="33"/>
      <c r="E11" s="297" t="s">
        <v>113</v>
      </c>
      <c r="F11" s="335"/>
      <c r="G11" s="335"/>
      <c r="H11" s="335"/>
      <c r="L11" s="33"/>
    </row>
    <row r="12" spans="2:46" s="1" customFormat="1" ht="12" customHeight="1">
      <c r="B12" s="33"/>
      <c r="D12" s="28" t="s">
        <v>114</v>
      </c>
      <c r="L12" s="33"/>
    </row>
    <row r="13" spans="2:46" s="1" customFormat="1" ht="16.5" customHeight="1">
      <c r="B13" s="33"/>
      <c r="E13" s="291" t="s">
        <v>274</v>
      </c>
      <c r="F13" s="335"/>
      <c r="G13" s="335"/>
      <c r="H13" s="335"/>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10. 7. 2024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6" t="str">
        <f>'Rekapitulace stavby'!E14</f>
        <v>Vyplň údaj</v>
      </c>
      <c r="F22" s="317"/>
      <c r="G22" s="317"/>
      <c r="H22" s="31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2"/>
      <c r="E31" s="322" t="s">
        <v>19</v>
      </c>
      <c r="F31" s="322"/>
      <c r="G31" s="322"/>
      <c r="H31" s="32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ROUND(J104,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ROUND((SUM(BE104:BE296)),  2)</f>
        <v>0</v>
      </c>
      <c r="I37" s="94">
        <v>0.21</v>
      </c>
      <c r="J37" s="83">
        <f>ROUND(((SUM(BE104:BE296))*I37),  2)</f>
        <v>0</v>
      </c>
      <c r="L37" s="33"/>
    </row>
    <row r="38" spans="2:12" s="1" customFormat="1" ht="14.45" customHeight="1">
      <c r="B38" s="33"/>
      <c r="E38" s="28" t="s">
        <v>47</v>
      </c>
      <c r="F38" s="83">
        <f>ROUND((SUM(BF104:BF296)),  2)</f>
        <v>0</v>
      </c>
      <c r="I38" s="94">
        <v>0.12</v>
      </c>
      <c r="J38" s="83">
        <f>ROUND(((SUM(BF104:BF296))*I38),  2)</f>
        <v>0</v>
      </c>
      <c r="L38" s="33"/>
    </row>
    <row r="39" spans="2:12" s="1" customFormat="1" ht="14.45" hidden="1" customHeight="1">
      <c r="B39" s="33"/>
      <c r="E39" s="28" t="s">
        <v>48</v>
      </c>
      <c r="F39" s="83">
        <f>ROUND((SUM(BG104:BG296)),  2)</f>
        <v>0</v>
      </c>
      <c r="I39" s="94">
        <v>0.21</v>
      </c>
      <c r="J39" s="83">
        <f>0</f>
        <v>0</v>
      </c>
      <c r="L39" s="33"/>
    </row>
    <row r="40" spans="2:12" s="1" customFormat="1" ht="14.45" hidden="1" customHeight="1">
      <c r="B40" s="33"/>
      <c r="E40" s="28" t="s">
        <v>49</v>
      </c>
      <c r="F40" s="83">
        <f>ROUND((SUM(BH104:BH296)),  2)</f>
        <v>0</v>
      </c>
      <c r="I40" s="94">
        <v>0.12</v>
      </c>
      <c r="J40" s="83">
        <f>0</f>
        <v>0</v>
      </c>
      <c r="L40" s="33"/>
    </row>
    <row r="41" spans="2:12" s="1" customFormat="1" ht="14.45" hidden="1" customHeight="1">
      <c r="B41" s="33"/>
      <c r="E41" s="28" t="s">
        <v>50</v>
      </c>
      <c r="F41" s="83">
        <f>ROUND((SUM(BI104:BI296)),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116</v>
      </c>
      <c r="L49" s="33"/>
    </row>
    <row r="50" spans="2:12" s="1" customFormat="1" ht="6.95" customHeight="1">
      <c r="B50" s="33"/>
      <c r="L50" s="33"/>
    </row>
    <row r="51" spans="2:12" s="1" customFormat="1" ht="12" customHeight="1">
      <c r="B51" s="33"/>
      <c r="C51" s="28" t="s">
        <v>16</v>
      </c>
      <c r="L51" s="33"/>
    </row>
    <row r="52" spans="2:12" s="1" customFormat="1" ht="26.25" customHeight="1">
      <c r="B52" s="33"/>
      <c r="E52" s="333" t="str">
        <f>E7</f>
        <v>AREÁL KLÍŠE, ÚSTÍ NAD LABEM – WELLNESS A FITNESS - POUZE VENKOVNÍ ODPOČÍVÁRNA</v>
      </c>
      <c r="F52" s="334"/>
      <c r="G52" s="334"/>
      <c r="H52" s="334"/>
      <c r="L52" s="33"/>
    </row>
    <row r="53" spans="2:12" ht="12" customHeight="1">
      <c r="B53" s="21"/>
      <c r="C53" s="28" t="s">
        <v>110</v>
      </c>
      <c r="L53" s="21"/>
    </row>
    <row r="54" spans="2:12" ht="16.5" customHeight="1">
      <c r="B54" s="21"/>
      <c r="E54" s="333" t="s">
        <v>111</v>
      </c>
      <c r="F54" s="318"/>
      <c r="G54" s="318"/>
      <c r="H54" s="318"/>
      <c r="L54" s="21"/>
    </row>
    <row r="55" spans="2:12" ht="12" customHeight="1">
      <c r="B55" s="21"/>
      <c r="C55" s="28" t="s">
        <v>112</v>
      </c>
      <c r="L55" s="21"/>
    </row>
    <row r="56" spans="2:12" s="1" customFormat="1" ht="16.5" customHeight="1">
      <c r="B56" s="33"/>
      <c r="E56" s="297" t="s">
        <v>113</v>
      </c>
      <c r="F56" s="335"/>
      <c r="G56" s="335"/>
      <c r="H56" s="335"/>
      <c r="L56" s="33"/>
    </row>
    <row r="57" spans="2:12" s="1" customFormat="1" ht="12" customHeight="1">
      <c r="B57" s="33"/>
      <c r="C57" s="28" t="s">
        <v>114</v>
      </c>
      <c r="L57" s="33"/>
    </row>
    <row r="58" spans="2:12" s="1" customFormat="1" ht="16.5" customHeight="1">
      <c r="B58" s="33"/>
      <c r="E58" s="291" t="str">
        <f>E13</f>
        <v>D.1.1b - Architektonicko stavební řešení - Stavební úpravy</v>
      </c>
      <c r="F58" s="335"/>
      <c r="G58" s="335"/>
      <c r="H58" s="335"/>
      <c r="L58" s="33"/>
    </row>
    <row r="59" spans="2:12" s="1" customFormat="1" ht="6.95" customHeight="1">
      <c r="B59" s="33"/>
      <c r="L59" s="33"/>
    </row>
    <row r="60" spans="2:12" s="1" customFormat="1" ht="12" customHeight="1">
      <c r="B60" s="33"/>
      <c r="C60" s="28" t="s">
        <v>21</v>
      </c>
      <c r="F60" s="26" t="str">
        <f>F16</f>
        <v>ÚSTÍ NAD LABEM</v>
      </c>
      <c r="I60" s="28" t="s">
        <v>23</v>
      </c>
      <c r="J60" s="50" t="str">
        <f>IF(J16="","",J16)</f>
        <v>10. 7. 2024</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117</v>
      </c>
      <c r="D65" s="95"/>
      <c r="E65" s="95"/>
      <c r="F65" s="95"/>
      <c r="G65" s="95"/>
      <c r="H65" s="95"/>
      <c r="I65" s="95"/>
      <c r="J65" s="102" t="s">
        <v>118</v>
      </c>
      <c r="K65" s="95"/>
      <c r="L65" s="33"/>
    </row>
    <row r="66" spans="2:47" s="1" customFormat="1" ht="10.35" customHeight="1">
      <c r="B66" s="33"/>
      <c r="L66" s="33"/>
    </row>
    <row r="67" spans="2:47" s="1" customFormat="1" ht="22.9" customHeight="1">
      <c r="B67" s="33"/>
      <c r="C67" s="103" t="s">
        <v>73</v>
      </c>
      <c r="J67" s="64">
        <f>J104</f>
        <v>0</v>
      </c>
      <c r="L67" s="33"/>
      <c r="AU67" s="18" t="s">
        <v>119</v>
      </c>
    </row>
    <row r="68" spans="2:47" s="8" customFormat="1" ht="24.95" customHeight="1">
      <c r="B68" s="104"/>
      <c r="D68" s="105" t="s">
        <v>120</v>
      </c>
      <c r="E68" s="106"/>
      <c r="F68" s="106"/>
      <c r="G68" s="106"/>
      <c r="H68" s="106"/>
      <c r="I68" s="106"/>
      <c r="J68" s="107">
        <f>J105</f>
        <v>0</v>
      </c>
      <c r="L68" s="104"/>
    </row>
    <row r="69" spans="2:47" s="9" customFormat="1" ht="19.899999999999999" customHeight="1">
      <c r="B69" s="108"/>
      <c r="D69" s="109" t="s">
        <v>121</v>
      </c>
      <c r="E69" s="110"/>
      <c r="F69" s="110"/>
      <c r="G69" s="110"/>
      <c r="H69" s="110"/>
      <c r="I69" s="110"/>
      <c r="J69" s="111">
        <f>J106</f>
        <v>0</v>
      </c>
      <c r="L69" s="108"/>
    </row>
    <row r="70" spans="2:47" s="9" customFormat="1" ht="19.899999999999999" customHeight="1">
      <c r="B70" s="108"/>
      <c r="D70" s="109" t="s">
        <v>275</v>
      </c>
      <c r="E70" s="110"/>
      <c r="F70" s="110"/>
      <c r="G70" s="110"/>
      <c r="H70" s="110"/>
      <c r="I70" s="110"/>
      <c r="J70" s="111">
        <f>J142</f>
        <v>0</v>
      </c>
      <c r="L70" s="108"/>
    </row>
    <row r="71" spans="2:47" s="9" customFormat="1" ht="19.899999999999999" customHeight="1">
      <c r="B71" s="108"/>
      <c r="D71" s="109" t="s">
        <v>276</v>
      </c>
      <c r="E71" s="110"/>
      <c r="F71" s="110"/>
      <c r="G71" s="110"/>
      <c r="H71" s="110"/>
      <c r="I71" s="110"/>
      <c r="J71" s="111">
        <f>J174</f>
        <v>0</v>
      </c>
      <c r="L71" s="108"/>
    </row>
    <row r="72" spans="2:47" s="9" customFormat="1" ht="19.899999999999999" customHeight="1">
      <c r="B72" s="108"/>
      <c r="D72" s="109" t="s">
        <v>277</v>
      </c>
      <c r="E72" s="110"/>
      <c r="F72" s="110"/>
      <c r="G72" s="110"/>
      <c r="H72" s="110"/>
      <c r="I72" s="110"/>
      <c r="J72" s="111">
        <f>J180</f>
        <v>0</v>
      </c>
      <c r="L72" s="108"/>
    </row>
    <row r="73" spans="2:47" s="9" customFormat="1" ht="19.899999999999999" customHeight="1">
      <c r="B73" s="108"/>
      <c r="D73" s="109" t="s">
        <v>278</v>
      </c>
      <c r="E73" s="110"/>
      <c r="F73" s="110"/>
      <c r="G73" s="110"/>
      <c r="H73" s="110"/>
      <c r="I73" s="110"/>
      <c r="J73" s="111">
        <f>J199</f>
        <v>0</v>
      </c>
      <c r="L73" s="108"/>
    </row>
    <row r="74" spans="2:47" s="9" customFormat="1" ht="19.899999999999999" customHeight="1">
      <c r="B74" s="108"/>
      <c r="D74" s="109" t="s">
        <v>122</v>
      </c>
      <c r="E74" s="110"/>
      <c r="F74" s="110"/>
      <c r="G74" s="110"/>
      <c r="H74" s="110"/>
      <c r="I74" s="110"/>
      <c r="J74" s="111">
        <f>J223</f>
        <v>0</v>
      </c>
      <c r="L74" s="108"/>
    </row>
    <row r="75" spans="2:47" s="9" customFormat="1" ht="19.899999999999999" customHeight="1">
      <c r="B75" s="108"/>
      <c r="D75" s="109" t="s">
        <v>123</v>
      </c>
      <c r="E75" s="110"/>
      <c r="F75" s="110"/>
      <c r="G75" s="110"/>
      <c r="H75" s="110"/>
      <c r="I75" s="110"/>
      <c r="J75" s="111">
        <f>J238</f>
        <v>0</v>
      </c>
      <c r="L75" s="108"/>
    </row>
    <row r="76" spans="2:47" s="9" customFormat="1" ht="19.899999999999999" customHeight="1">
      <c r="B76" s="108"/>
      <c r="D76" s="109" t="s">
        <v>124</v>
      </c>
      <c r="E76" s="110"/>
      <c r="F76" s="110"/>
      <c r="G76" s="110"/>
      <c r="H76" s="110"/>
      <c r="I76" s="110"/>
      <c r="J76" s="111">
        <f>J244</f>
        <v>0</v>
      </c>
      <c r="L76" s="108"/>
    </row>
    <row r="77" spans="2:47" s="8" customFormat="1" ht="24.95" customHeight="1">
      <c r="B77" s="104"/>
      <c r="D77" s="105" t="s">
        <v>125</v>
      </c>
      <c r="E77" s="106"/>
      <c r="F77" s="106"/>
      <c r="G77" s="106"/>
      <c r="H77" s="106"/>
      <c r="I77" s="106"/>
      <c r="J77" s="107">
        <f>J247</f>
        <v>0</v>
      </c>
      <c r="L77" s="104"/>
    </row>
    <row r="78" spans="2:47" s="9" customFormat="1" ht="19.899999999999999" customHeight="1">
      <c r="B78" s="108"/>
      <c r="D78" s="109" t="s">
        <v>279</v>
      </c>
      <c r="E78" s="110"/>
      <c r="F78" s="110"/>
      <c r="G78" s="110"/>
      <c r="H78" s="110"/>
      <c r="I78" s="110"/>
      <c r="J78" s="111">
        <f>J248</f>
        <v>0</v>
      </c>
      <c r="L78" s="108"/>
    </row>
    <row r="79" spans="2:47" s="9" customFormat="1" ht="19.899999999999999" customHeight="1">
      <c r="B79" s="108"/>
      <c r="D79" s="109" t="s">
        <v>126</v>
      </c>
      <c r="E79" s="110"/>
      <c r="F79" s="110"/>
      <c r="G79" s="110"/>
      <c r="H79" s="110"/>
      <c r="I79" s="110"/>
      <c r="J79" s="111">
        <f>J279</f>
        <v>0</v>
      </c>
      <c r="L79" s="108"/>
    </row>
    <row r="80" spans="2:47" s="9" customFormat="1" ht="19.899999999999999" customHeight="1">
      <c r="B80" s="108"/>
      <c r="D80" s="109" t="s">
        <v>280</v>
      </c>
      <c r="E80" s="110"/>
      <c r="F80" s="110"/>
      <c r="G80" s="110"/>
      <c r="H80" s="110"/>
      <c r="I80" s="110"/>
      <c r="J80" s="111">
        <f>J289</f>
        <v>0</v>
      </c>
      <c r="L80" s="108"/>
    </row>
    <row r="81" spans="2:12" s="1" customFormat="1" ht="21.75" customHeight="1">
      <c r="B81" s="33"/>
      <c r="L81" s="33"/>
    </row>
    <row r="82" spans="2:12" s="1" customFormat="1" ht="6.95" customHeight="1">
      <c r="B82" s="42"/>
      <c r="C82" s="43"/>
      <c r="D82" s="43"/>
      <c r="E82" s="43"/>
      <c r="F82" s="43"/>
      <c r="G82" s="43"/>
      <c r="H82" s="43"/>
      <c r="I82" s="43"/>
      <c r="J82" s="43"/>
      <c r="K82" s="43"/>
      <c r="L82" s="33"/>
    </row>
    <row r="86" spans="2:12" s="1" customFormat="1" ht="6.95" customHeight="1">
      <c r="B86" s="44"/>
      <c r="C86" s="45"/>
      <c r="D86" s="45"/>
      <c r="E86" s="45"/>
      <c r="F86" s="45"/>
      <c r="G86" s="45"/>
      <c r="H86" s="45"/>
      <c r="I86" s="45"/>
      <c r="J86" s="45"/>
      <c r="K86" s="45"/>
      <c r="L86" s="33"/>
    </row>
    <row r="87" spans="2:12" s="1" customFormat="1" ht="24.95" customHeight="1">
      <c r="B87" s="33"/>
      <c r="C87" s="22" t="s">
        <v>127</v>
      </c>
      <c r="L87" s="33"/>
    </row>
    <row r="88" spans="2:12" s="1" customFormat="1" ht="6.95" customHeight="1">
      <c r="B88" s="33"/>
      <c r="L88" s="33"/>
    </row>
    <row r="89" spans="2:12" s="1" customFormat="1" ht="12" customHeight="1">
      <c r="B89" s="33"/>
      <c r="C89" s="28" t="s">
        <v>16</v>
      </c>
      <c r="L89" s="33"/>
    </row>
    <row r="90" spans="2:12" s="1" customFormat="1" ht="26.25" customHeight="1">
      <c r="B90" s="33"/>
      <c r="E90" s="333" t="str">
        <f>E7</f>
        <v>AREÁL KLÍŠE, ÚSTÍ NAD LABEM – WELLNESS A FITNESS - POUZE VENKOVNÍ ODPOČÍVÁRNA</v>
      </c>
      <c r="F90" s="334"/>
      <c r="G90" s="334"/>
      <c r="H90" s="334"/>
      <c r="L90" s="33"/>
    </row>
    <row r="91" spans="2:12" ht="12" customHeight="1">
      <c r="B91" s="21"/>
      <c r="C91" s="28" t="s">
        <v>110</v>
      </c>
      <c r="L91" s="21"/>
    </row>
    <row r="92" spans="2:12" ht="16.5" customHeight="1">
      <c r="B92" s="21"/>
      <c r="E92" s="333" t="s">
        <v>111</v>
      </c>
      <c r="F92" s="318"/>
      <c r="G92" s="318"/>
      <c r="H92" s="318"/>
      <c r="L92" s="21"/>
    </row>
    <row r="93" spans="2:12" ht="12" customHeight="1">
      <c r="B93" s="21"/>
      <c r="C93" s="28" t="s">
        <v>112</v>
      </c>
      <c r="L93" s="21"/>
    </row>
    <row r="94" spans="2:12" s="1" customFormat="1" ht="16.5" customHeight="1">
      <c r="B94" s="33"/>
      <c r="E94" s="297" t="s">
        <v>113</v>
      </c>
      <c r="F94" s="335"/>
      <c r="G94" s="335"/>
      <c r="H94" s="335"/>
      <c r="L94" s="33"/>
    </row>
    <row r="95" spans="2:12" s="1" customFormat="1" ht="12" customHeight="1">
      <c r="B95" s="33"/>
      <c r="C95" s="28" t="s">
        <v>114</v>
      </c>
      <c r="L95" s="33"/>
    </row>
    <row r="96" spans="2:12" s="1" customFormat="1" ht="16.5" customHeight="1">
      <c r="B96" s="33"/>
      <c r="E96" s="291" t="str">
        <f>E13</f>
        <v>D.1.1b - Architektonicko stavební řešení - Stavební úpravy</v>
      </c>
      <c r="F96" s="335"/>
      <c r="G96" s="335"/>
      <c r="H96" s="335"/>
      <c r="L96" s="33"/>
    </row>
    <row r="97" spans="2:65" s="1" customFormat="1" ht="6.95" customHeight="1">
      <c r="B97" s="33"/>
      <c r="L97" s="33"/>
    </row>
    <row r="98" spans="2:65" s="1" customFormat="1" ht="12" customHeight="1">
      <c r="B98" s="33"/>
      <c r="C98" s="28" t="s">
        <v>21</v>
      </c>
      <c r="F98" s="26" t="str">
        <f>F16</f>
        <v>ÚSTÍ NAD LABEM</v>
      </c>
      <c r="I98" s="28" t="s">
        <v>23</v>
      </c>
      <c r="J98" s="50" t="str">
        <f>IF(J16="","",J16)</f>
        <v>10. 7. 2024</v>
      </c>
      <c r="L98" s="33"/>
    </row>
    <row r="99" spans="2:65" s="1" customFormat="1" ht="6.95" customHeight="1">
      <c r="B99" s="33"/>
      <c r="L99" s="33"/>
    </row>
    <row r="100" spans="2:65" s="1" customFormat="1" ht="15.2" customHeight="1">
      <c r="B100" s="33"/>
      <c r="C100" s="28" t="s">
        <v>25</v>
      </c>
      <c r="F100" s="26" t="str">
        <f>E19</f>
        <v>Městské služby Ústí nad Labem p.o.</v>
      </c>
      <c r="I100" s="28" t="s">
        <v>33</v>
      </c>
      <c r="J100" s="31" t="str">
        <f>E25</f>
        <v>Specta s.r.o.</v>
      </c>
      <c r="L100" s="33"/>
    </row>
    <row r="101" spans="2:65" s="1" customFormat="1" ht="15.2" customHeight="1">
      <c r="B101" s="33"/>
      <c r="C101" s="28" t="s">
        <v>31</v>
      </c>
      <c r="F101" s="26" t="str">
        <f>IF(E22="","",E22)</f>
        <v>Vyplň údaj</v>
      </c>
      <c r="I101" s="28" t="s">
        <v>38</v>
      </c>
      <c r="J101" s="31" t="str">
        <f>E28</f>
        <v>Specta s.r.o.</v>
      </c>
      <c r="L101" s="33"/>
    </row>
    <row r="102" spans="2:65" s="1" customFormat="1" ht="10.35" customHeight="1">
      <c r="B102" s="33"/>
      <c r="L102" s="33"/>
    </row>
    <row r="103" spans="2:65" s="10" customFormat="1" ht="29.25" customHeight="1">
      <c r="B103" s="112"/>
      <c r="C103" s="113" t="s">
        <v>128</v>
      </c>
      <c r="D103" s="114" t="s">
        <v>60</v>
      </c>
      <c r="E103" s="114" t="s">
        <v>56</v>
      </c>
      <c r="F103" s="114" t="s">
        <v>57</v>
      </c>
      <c r="G103" s="114" t="s">
        <v>129</v>
      </c>
      <c r="H103" s="114" t="s">
        <v>130</v>
      </c>
      <c r="I103" s="114" t="s">
        <v>131</v>
      </c>
      <c r="J103" s="114" t="s">
        <v>118</v>
      </c>
      <c r="K103" s="115" t="s">
        <v>132</v>
      </c>
      <c r="L103" s="112"/>
      <c r="M103" s="57" t="s">
        <v>19</v>
      </c>
      <c r="N103" s="58" t="s">
        <v>45</v>
      </c>
      <c r="O103" s="58" t="s">
        <v>133</v>
      </c>
      <c r="P103" s="58" t="s">
        <v>134</v>
      </c>
      <c r="Q103" s="58" t="s">
        <v>135</v>
      </c>
      <c r="R103" s="58" t="s">
        <v>136</v>
      </c>
      <c r="S103" s="58" t="s">
        <v>137</v>
      </c>
      <c r="T103" s="59" t="s">
        <v>138</v>
      </c>
    </row>
    <row r="104" spans="2:65" s="1" customFormat="1" ht="22.9" customHeight="1">
      <c r="B104" s="33"/>
      <c r="C104" s="62" t="s">
        <v>139</v>
      </c>
      <c r="J104" s="116">
        <f>BK104</f>
        <v>0</v>
      </c>
      <c r="L104" s="33"/>
      <c r="M104" s="60"/>
      <c r="N104" s="51"/>
      <c r="O104" s="51"/>
      <c r="P104" s="117">
        <f>P105+P247</f>
        <v>0</v>
      </c>
      <c r="Q104" s="51"/>
      <c r="R104" s="117">
        <f>R105+R247</f>
        <v>143.1219032222987</v>
      </c>
      <c r="S104" s="51"/>
      <c r="T104" s="118">
        <f>T105+T247</f>
        <v>0</v>
      </c>
      <c r="AT104" s="18" t="s">
        <v>74</v>
      </c>
      <c r="AU104" s="18" t="s">
        <v>119</v>
      </c>
      <c r="BK104" s="119">
        <f>BK105+BK247</f>
        <v>0</v>
      </c>
    </row>
    <row r="105" spans="2:65" s="11" customFormat="1" ht="25.9" customHeight="1">
      <c r="B105" s="120"/>
      <c r="D105" s="121" t="s">
        <v>74</v>
      </c>
      <c r="E105" s="122" t="s">
        <v>140</v>
      </c>
      <c r="F105" s="122" t="s">
        <v>141</v>
      </c>
      <c r="I105" s="123"/>
      <c r="J105" s="124">
        <f>BK105</f>
        <v>0</v>
      </c>
      <c r="L105" s="120"/>
      <c r="M105" s="125"/>
      <c r="P105" s="126">
        <f>P106+P142+P174+P180+P199+P223+P238+P244</f>
        <v>0</v>
      </c>
      <c r="R105" s="126">
        <f>R106+R142+R174+R180+R199+R223+R238+R244</f>
        <v>138.44201191185869</v>
      </c>
      <c r="T105" s="127">
        <f>T106+T142+T174+T180+T199+T223+T238+T244</f>
        <v>0</v>
      </c>
      <c r="AR105" s="121" t="s">
        <v>82</v>
      </c>
      <c r="AT105" s="128" t="s">
        <v>74</v>
      </c>
      <c r="AU105" s="128" t="s">
        <v>75</v>
      </c>
      <c r="AY105" s="121" t="s">
        <v>142</v>
      </c>
      <c r="BK105" s="129">
        <f>BK106+BK142+BK174+BK180+BK199+BK223+BK238+BK244</f>
        <v>0</v>
      </c>
    </row>
    <row r="106" spans="2:65" s="11" customFormat="1" ht="22.9" customHeight="1">
      <c r="B106" s="120"/>
      <c r="D106" s="121" t="s">
        <v>74</v>
      </c>
      <c r="E106" s="130" t="s">
        <v>82</v>
      </c>
      <c r="F106" s="130" t="s">
        <v>143</v>
      </c>
      <c r="I106" s="123"/>
      <c r="J106" s="131">
        <f>BK106</f>
        <v>0</v>
      </c>
      <c r="L106" s="120"/>
      <c r="M106" s="125"/>
      <c r="P106" s="126">
        <f>SUM(P107:P141)</f>
        <v>0</v>
      </c>
      <c r="R106" s="126">
        <f>SUM(R107:R141)</f>
        <v>16.111000000000001</v>
      </c>
      <c r="T106" s="127">
        <f>SUM(T107:T141)</f>
        <v>0</v>
      </c>
      <c r="AR106" s="121" t="s">
        <v>82</v>
      </c>
      <c r="AT106" s="128" t="s">
        <v>74</v>
      </c>
      <c r="AU106" s="128" t="s">
        <v>82</v>
      </c>
      <c r="AY106" s="121" t="s">
        <v>142</v>
      </c>
      <c r="BK106" s="129">
        <f>SUM(BK107:BK141)</f>
        <v>0</v>
      </c>
    </row>
    <row r="107" spans="2:65" s="1" customFormat="1" ht="44.25" customHeight="1">
      <c r="B107" s="33"/>
      <c r="C107" s="132" t="s">
        <v>82</v>
      </c>
      <c r="D107" s="132" t="s">
        <v>144</v>
      </c>
      <c r="E107" s="133" t="s">
        <v>281</v>
      </c>
      <c r="F107" s="134" t="s">
        <v>282</v>
      </c>
      <c r="G107" s="135" t="s">
        <v>283</v>
      </c>
      <c r="H107" s="136">
        <v>100</v>
      </c>
      <c r="I107" s="137"/>
      <c r="J107" s="138">
        <f>ROUND(I107*H107,2)</f>
        <v>0</v>
      </c>
      <c r="K107" s="134" t="s">
        <v>148</v>
      </c>
      <c r="L107" s="33"/>
      <c r="M107" s="139" t="s">
        <v>19</v>
      </c>
      <c r="N107" s="140" t="s">
        <v>46</v>
      </c>
      <c r="P107" s="141">
        <f>O107*H107</f>
        <v>0</v>
      </c>
      <c r="Q107" s="141">
        <v>0</v>
      </c>
      <c r="R107" s="141">
        <f>Q107*H107</f>
        <v>0</v>
      </c>
      <c r="S107" s="141">
        <v>0</v>
      </c>
      <c r="T107" s="142">
        <f>S107*H107</f>
        <v>0</v>
      </c>
      <c r="AR107" s="143" t="s">
        <v>149</v>
      </c>
      <c r="AT107" s="143" t="s">
        <v>144</v>
      </c>
      <c r="AU107" s="143" t="s">
        <v>84</v>
      </c>
      <c r="AY107" s="18" t="s">
        <v>142</v>
      </c>
      <c r="BE107" s="144">
        <f>IF(N107="základní",J107,0)</f>
        <v>0</v>
      </c>
      <c r="BF107" s="144">
        <f>IF(N107="snížená",J107,0)</f>
        <v>0</v>
      </c>
      <c r="BG107" s="144">
        <f>IF(N107="zákl. přenesená",J107,0)</f>
        <v>0</v>
      </c>
      <c r="BH107" s="144">
        <f>IF(N107="sníž. přenesená",J107,0)</f>
        <v>0</v>
      </c>
      <c r="BI107" s="144">
        <f>IF(N107="nulová",J107,0)</f>
        <v>0</v>
      </c>
      <c r="BJ107" s="18" t="s">
        <v>82</v>
      </c>
      <c r="BK107" s="144">
        <f>ROUND(I107*H107,2)</f>
        <v>0</v>
      </c>
      <c r="BL107" s="18" t="s">
        <v>149</v>
      </c>
      <c r="BM107" s="143" t="s">
        <v>284</v>
      </c>
    </row>
    <row r="108" spans="2:65" s="1" customFormat="1" ht="11.25">
      <c r="B108" s="33"/>
      <c r="D108" s="145" t="s">
        <v>151</v>
      </c>
      <c r="F108" s="146" t="s">
        <v>285</v>
      </c>
      <c r="I108" s="147"/>
      <c r="L108" s="33"/>
      <c r="M108" s="148"/>
      <c r="T108" s="54"/>
      <c r="AT108" s="18" t="s">
        <v>151</v>
      </c>
      <c r="AU108" s="18" t="s">
        <v>84</v>
      </c>
    </row>
    <row r="109" spans="2:65" s="1" customFormat="1" ht="55.5" customHeight="1">
      <c r="B109" s="33"/>
      <c r="C109" s="132" t="s">
        <v>84</v>
      </c>
      <c r="D109" s="132" t="s">
        <v>144</v>
      </c>
      <c r="E109" s="133" t="s">
        <v>286</v>
      </c>
      <c r="F109" s="134" t="s">
        <v>287</v>
      </c>
      <c r="G109" s="135" t="s">
        <v>178</v>
      </c>
      <c r="H109" s="136">
        <v>63.280999999999999</v>
      </c>
      <c r="I109" s="137"/>
      <c r="J109" s="138">
        <f>ROUND(I109*H109,2)</f>
        <v>0</v>
      </c>
      <c r="K109" s="134" t="s">
        <v>148</v>
      </c>
      <c r="L109" s="33"/>
      <c r="M109" s="139" t="s">
        <v>19</v>
      </c>
      <c r="N109" s="140" t="s">
        <v>46</v>
      </c>
      <c r="P109" s="141">
        <f>O109*H109</f>
        <v>0</v>
      </c>
      <c r="Q109" s="141">
        <v>0</v>
      </c>
      <c r="R109" s="141">
        <f>Q109*H109</f>
        <v>0</v>
      </c>
      <c r="S109" s="141">
        <v>0</v>
      </c>
      <c r="T109" s="142">
        <f>S109*H109</f>
        <v>0</v>
      </c>
      <c r="AR109" s="143" t="s">
        <v>149</v>
      </c>
      <c r="AT109" s="143" t="s">
        <v>144</v>
      </c>
      <c r="AU109" s="143" t="s">
        <v>84</v>
      </c>
      <c r="AY109" s="18" t="s">
        <v>142</v>
      </c>
      <c r="BE109" s="144">
        <f>IF(N109="základní",J109,0)</f>
        <v>0</v>
      </c>
      <c r="BF109" s="144">
        <f>IF(N109="snížená",J109,0)</f>
        <v>0</v>
      </c>
      <c r="BG109" s="144">
        <f>IF(N109="zákl. přenesená",J109,0)</f>
        <v>0</v>
      </c>
      <c r="BH109" s="144">
        <f>IF(N109="sníž. přenesená",J109,0)</f>
        <v>0</v>
      </c>
      <c r="BI109" s="144">
        <f>IF(N109="nulová",J109,0)</f>
        <v>0</v>
      </c>
      <c r="BJ109" s="18" t="s">
        <v>82</v>
      </c>
      <c r="BK109" s="144">
        <f>ROUND(I109*H109,2)</f>
        <v>0</v>
      </c>
      <c r="BL109" s="18" t="s">
        <v>149</v>
      </c>
      <c r="BM109" s="143" t="s">
        <v>288</v>
      </c>
    </row>
    <row r="110" spans="2:65" s="1" customFormat="1" ht="11.25">
      <c r="B110" s="33"/>
      <c r="D110" s="145" t="s">
        <v>151</v>
      </c>
      <c r="F110" s="146" t="s">
        <v>289</v>
      </c>
      <c r="I110" s="147"/>
      <c r="L110" s="33"/>
      <c r="M110" s="148"/>
      <c r="T110" s="54"/>
      <c r="AT110" s="18" t="s">
        <v>151</v>
      </c>
      <c r="AU110" s="18" t="s">
        <v>84</v>
      </c>
    </row>
    <row r="111" spans="2:65" s="1" customFormat="1" ht="44.25" customHeight="1">
      <c r="B111" s="33"/>
      <c r="C111" s="132" t="s">
        <v>92</v>
      </c>
      <c r="D111" s="132" t="s">
        <v>144</v>
      </c>
      <c r="E111" s="133" t="s">
        <v>290</v>
      </c>
      <c r="F111" s="134" t="s">
        <v>291</v>
      </c>
      <c r="G111" s="135" t="s">
        <v>178</v>
      </c>
      <c r="H111" s="136">
        <v>63.280999999999999</v>
      </c>
      <c r="I111" s="137"/>
      <c r="J111" s="138">
        <f>ROUND(I111*H111,2)</f>
        <v>0</v>
      </c>
      <c r="K111" s="134" t="s">
        <v>148</v>
      </c>
      <c r="L111" s="33"/>
      <c r="M111" s="139" t="s">
        <v>19</v>
      </c>
      <c r="N111" s="140" t="s">
        <v>46</v>
      </c>
      <c r="P111" s="141">
        <f>O111*H111</f>
        <v>0</v>
      </c>
      <c r="Q111" s="141">
        <v>0</v>
      </c>
      <c r="R111" s="141">
        <f>Q111*H111</f>
        <v>0</v>
      </c>
      <c r="S111" s="141">
        <v>0</v>
      </c>
      <c r="T111" s="142">
        <f>S111*H111</f>
        <v>0</v>
      </c>
      <c r="AR111" s="143" t="s">
        <v>149</v>
      </c>
      <c r="AT111" s="143" t="s">
        <v>144</v>
      </c>
      <c r="AU111" s="143" t="s">
        <v>84</v>
      </c>
      <c r="AY111" s="18" t="s">
        <v>142</v>
      </c>
      <c r="BE111" s="144">
        <f>IF(N111="základní",J111,0)</f>
        <v>0</v>
      </c>
      <c r="BF111" s="144">
        <f>IF(N111="snížená",J111,0)</f>
        <v>0</v>
      </c>
      <c r="BG111" s="144">
        <f>IF(N111="zákl. přenesená",J111,0)</f>
        <v>0</v>
      </c>
      <c r="BH111" s="144">
        <f>IF(N111="sníž. přenesená",J111,0)</f>
        <v>0</v>
      </c>
      <c r="BI111" s="144">
        <f>IF(N111="nulová",J111,0)</f>
        <v>0</v>
      </c>
      <c r="BJ111" s="18" t="s">
        <v>82</v>
      </c>
      <c r="BK111" s="144">
        <f>ROUND(I111*H111,2)</f>
        <v>0</v>
      </c>
      <c r="BL111" s="18" t="s">
        <v>149</v>
      </c>
      <c r="BM111" s="143" t="s">
        <v>292</v>
      </c>
    </row>
    <row r="112" spans="2:65" s="1" customFormat="1" ht="11.25">
      <c r="B112" s="33"/>
      <c r="D112" s="145" t="s">
        <v>151</v>
      </c>
      <c r="F112" s="146" t="s">
        <v>293</v>
      </c>
      <c r="I112" s="147"/>
      <c r="L112" s="33"/>
      <c r="M112" s="148"/>
      <c r="T112" s="54"/>
      <c r="AT112" s="18" t="s">
        <v>151</v>
      </c>
      <c r="AU112" s="18" t="s">
        <v>84</v>
      </c>
    </row>
    <row r="113" spans="2:65" s="1" customFormat="1" ht="44.25" customHeight="1">
      <c r="B113" s="33"/>
      <c r="C113" s="132" t="s">
        <v>149</v>
      </c>
      <c r="D113" s="132" t="s">
        <v>144</v>
      </c>
      <c r="E113" s="133" t="s">
        <v>294</v>
      </c>
      <c r="F113" s="134" t="s">
        <v>295</v>
      </c>
      <c r="G113" s="135" t="s">
        <v>178</v>
      </c>
      <c r="H113" s="136">
        <v>58.805999999999997</v>
      </c>
      <c r="I113" s="137"/>
      <c r="J113" s="138">
        <f>ROUND(I113*H113,2)</f>
        <v>0</v>
      </c>
      <c r="K113" s="134" t="s">
        <v>148</v>
      </c>
      <c r="L113" s="33"/>
      <c r="M113" s="139" t="s">
        <v>19</v>
      </c>
      <c r="N113" s="140" t="s">
        <v>46</v>
      </c>
      <c r="P113" s="141">
        <f>O113*H113</f>
        <v>0</v>
      </c>
      <c r="Q113" s="141">
        <v>0</v>
      </c>
      <c r="R113" s="141">
        <f>Q113*H113</f>
        <v>0</v>
      </c>
      <c r="S113" s="141">
        <v>0</v>
      </c>
      <c r="T113" s="142">
        <f>S113*H113</f>
        <v>0</v>
      </c>
      <c r="AR113" s="143" t="s">
        <v>149</v>
      </c>
      <c r="AT113" s="143" t="s">
        <v>144</v>
      </c>
      <c r="AU113" s="143" t="s">
        <v>84</v>
      </c>
      <c r="AY113" s="18" t="s">
        <v>142</v>
      </c>
      <c r="BE113" s="144">
        <f>IF(N113="základní",J113,0)</f>
        <v>0</v>
      </c>
      <c r="BF113" s="144">
        <f>IF(N113="snížená",J113,0)</f>
        <v>0</v>
      </c>
      <c r="BG113" s="144">
        <f>IF(N113="zákl. přenesená",J113,0)</f>
        <v>0</v>
      </c>
      <c r="BH113" s="144">
        <f>IF(N113="sníž. přenesená",J113,0)</f>
        <v>0</v>
      </c>
      <c r="BI113" s="144">
        <f>IF(N113="nulová",J113,0)</f>
        <v>0</v>
      </c>
      <c r="BJ113" s="18" t="s">
        <v>82</v>
      </c>
      <c r="BK113" s="144">
        <f>ROUND(I113*H113,2)</f>
        <v>0</v>
      </c>
      <c r="BL113" s="18" t="s">
        <v>149</v>
      </c>
      <c r="BM113" s="143" t="s">
        <v>296</v>
      </c>
    </row>
    <row r="114" spans="2:65" s="1" customFormat="1" ht="11.25">
      <c r="B114" s="33"/>
      <c r="D114" s="145" t="s">
        <v>151</v>
      </c>
      <c r="F114" s="146" t="s">
        <v>297</v>
      </c>
      <c r="I114" s="147"/>
      <c r="L114" s="33"/>
      <c r="M114" s="148"/>
      <c r="T114" s="54"/>
      <c r="AT114" s="18" t="s">
        <v>151</v>
      </c>
      <c r="AU114" s="18" t="s">
        <v>84</v>
      </c>
    </row>
    <row r="115" spans="2:65" s="12" customFormat="1" ht="11.25">
      <c r="B115" s="149"/>
      <c r="D115" s="150" t="s">
        <v>153</v>
      </c>
      <c r="E115" s="151" t="s">
        <v>19</v>
      </c>
      <c r="F115" s="152" t="s">
        <v>298</v>
      </c>
      <c r="H115" s="151" t="s">
        <v>19</v>
      </c>
      <c r="I115" s="153"/>
      <c r="L115" s="149"/>
      <c r="M115" s="154"/>
      <c r="T115" s="155"/>
      <c r="AT115" s="151" t="s">
        <v>153</v>
      </c>
      <c r="AU115" s="151" t="s">
        <v>84</v>
      </c>
      <c r="AV115" s="12" t="s">
        <v>82</v>
      </c>
      <c r="AW115" s="12" t="s">
        <v>37</v>
      </c>
      <c r="AX115" s="12" t="s">
        <v>75</v>
      </c>
      <c r="AY115" s="151" t="s">
        <v>142</v>
      </c>
    </row>
    <row r="116" spans="2:65" s="12" customFormat="1" ht="11.25">
      <c r="B116" s="149"/>
      <c r="D116" s="150" t="s">
        <v>153</v>
      </c>
      <c r="E116" s="151" t="s">
        <v>19</v>
      </c>
      <c r="F116" s="152" t="s">
        <v>299</v>
      </c>
      <c r="H116" s="151" t="s">
        <v>19</v>
      </c>
      <c r="I116" s="153"/>
      <c r="L116" s="149"/>
      <c r="M116" s="154"/>
      <c r="T116" s="155"/>
      <c r="AT116" s="151" t="s">
        <v>153</v>
      </c>
      <c r="AU116" s="151" t="s">
        <v>84</v>
      </c>
      <c r="AV116" s="12" t="s">
        <v>82</v>
      </c>
      <c r="AW116" s="12" t="s">
        <v>37</v>
      </c>
      <c r="AX116" s="12" t="s">
        <v>75</v>
      </c>
      <c r="AY116" s="151" t="s">
        <v>142</v>
      </c>
    </row>
    <row r="117" spans="2:65" s="13" customFormat="1" ht="11.25">
      <c r="B117" s="156"/>
      <c r="D117" s="150" t="s">
        <v>153</v>
      </c>
      <c r="E117" s="157" t="s">
        <v>19</v>
      </c>
      <c r="F117" s="158" t="s">
        <v>300</v>
      </c>
      <c r="H117" s="159">
        <v>58.805999999999997</v>
      </c>
      <c r="I117" s="160"/>
      <c r="L117" s="156"/>
      <c r="M117" s="161"/>
      <c r="T117" s="162"/>
      <c r="AT117" s="157" t="s">
        <v>153</v>
      </c>
      <c r="AU117" s="157" t="s">
        <v>84</v>
      </c>
      <c r="AV117" s="13" t="s">
        <v>84</v>
      </c>
      <c r="AW117" s="13" t="s">
        <v>37</v>
      </c>
      <c r="AX117" s="13" t="s">
        <v>82</v>
      </c>
      <c r="AY117" s="157" t="s">
        <v>142</v>
      </c>
    </row>
    <row r="118" spans="2:65" s="1" customFormat="1" ht="66.75" customHeight="1">
      <c r="B118" s="33"/>
      <c r="C118" s="132" t="s">
        <v>175</v>
      </c>
      <c r="D118" s="132" t="s">
        <v>144</v>
      </c>
      <c r="E118" s="133" t="s">
        <v>301</v>
      </c>
      <c r="F118" s="134" t="s">
        <v>302</v>
      </c>
      <c r="G118" s="135" t="s">
        <v>178</v>
      </c>
      <c r="H118" s="136">
        <v>4.4749999999999996</v>
      </c>
      <c r="I118" s="137"/>
      <c r="J118" s="138">
        <f>ROUND(I118*H118,2)</f>
        <v>0</v>
      </c>
      <c r="K118" s="134" t="s">
        <v>148</v>
      </c>
      <c r="L118" s="33"/>
      <c r="M118" s="139" t="s">
        <v>19</v>
      </c>
      <c r="N118" s="140" t="s">
        <v>46</v>
      </c>
      <c r="P118" s="141">
        <f>O118*H118</f>
        <v>0</v>
      </c>
      <c r="Q118" s="141">
        <v>0</v>
      </c>
      <c r="R118" s="141">
        <f>Q118*H118</f>
        <v>0</v>
      </c>
      <c r="S118" s="141">
        <v>0</v>
      </c>
      <c r="T118" s="142">
        <f>S118*H118</f>
        <v>0</v>
      </c>
      <c r="AR118" s="143" t="s">
        <v>149</v>
      </c>
      <c r="AT118" s="143" t="s">
        <v>144</v>
      </c>
      <c r="AU118" s="143" t="s">
        <v>84</v>
      </c>
      <c r="AY118" s="18" t="s">
        <v>142</v>
      </c>
      <c r="BE118" s="144">
        <f>IF(N118="základní",J118,0)</f>
        <v>0</v>
      </c>
      <c r="BF118" s="144">
        <f>IF(N118="snížená",J118,0)</f>
        <v>0</v>
      </c>
      <c r="BG118" s="144">
        <f>IF(N118="zákl. přenesená",J118,0)</f>
        <v>0</v>
      </c>
      <c r="BH118" s="144">
        <f>IF(N118="sníž. přenesená",J118,0)</f>
        <v>0</v>
      </c>
      <c r="BI118" s="144">
        <f>IF(N118="nulová",J118,0)</f>
        <v>0</v>
      </c>
      <c r="BJ118" s="18" t="s">
        <v>82</v>
      </c>
      <c r="BK118" s="144">
        <f>ROUND(I118*H118,2)</f>
        <v>0</v>
      </c>
      <c r="BL118" s="18" t="s">
        <v>149</v>
      </c>
      <c r="BM118" s="143" t="s">
        <v>303</v>
      </c>
    </row>
    <row r="119" spans="2:65" s="1" customFormat="1" ht="11.25">
      <c r="B119" s="33"/>
      <c r="D119" s="145" t="s">
        <v>151</v>
      </c>
      <c r="F119" s="146" t="s">
        <v>304</v>
      </c>
      <c r="I119" s="147"/>
      <c r="L119" s="33"/>
      <c r="M119" s="148"/>
      <c r="T119" s="54"/>
      <c r="AT119" s="18" t="s">
        <v>151</v>
      </c>
      <c r="AU119" s="18" t="s">
        <v>84</v>
      </c>
    </row>
    <row r="120" spans="2:65" s="12" customFormat="1" ht="11.25">
      <c r="B120" s="149"/>
      <c r="D120" s="150" t="s">
        <v>153</v>
      </c>
      <c r="E120" s="151" t="s">
        <v>19</v>
      </c>
      <c r="F120" s="152" t="s">
        <v>298</v>
      </c>
      <c r="H120" s="151" t="s">
        <v>19</v>
      </c>
      <c r="I120" s="153"/>
      <c r="L120" s="149"/>
      <c r="M120" s="154"/>
      <c r="T120" s="155"/>
      <c r="AT120" s="151" t="s">
        <v>153</v>
      </c>
      <c r="AU120" s="151" t="s">
        <v>84</v>
      </c>
      <c r="AV120" s="12" t="s">
        <v>82</v>
      </c>
      <c r="AW120" s="12" t="s">
        <v>37</v>
      </c>
      <c r="AX120" s="12" t="s">
        <v>75</v>
      </c>
      <c r="AY120" s="151" t="s">
        <v>142</v>
      </c>
    </row>
    <row r="121" spans="2:65" s="12" customFormat="1" ht="11.25">
      <c r="B121" s="149"/>
      <c r="D121" s="150" t="s">
        <v>153</v>
      </c>
      <c r="E121" s="151" t="s">
        <v>19</v>
      </c>
      <c r="F121" s="152" t="s">
        <v>305</v>
      </c>
      <c r="H121" s="151" t="s">
        <v>19</v>
      </c>
      <c r="I121" s="153"/>
      <c r="L121" s="149"/>
      <c r="M121" s="154"/>
      <c r="T121" s="155"/>
      <c r="AT121" s="151" t="s">
        <v>153</v>
      </c>
      <c r="AU121" s="151" t="s">
        <v>84</v>
      </c>
      <c r="AV121" s="12" t="s">
        <v>82</v>
      </c>
      <c r="AW121" s="12" t="s">
        <v>37</v>
      </c>
      <c r="AX121" s="12" t="s">
        <v>75</v>
      </c>
      <c r="AY121" s="151" t="s">
        <v>142</v>
      </c>
    </row>
    <row r="122" spans="2:65" s="13" customFormat="1" ht="11.25">
      <c r="B122" s="156"/>
      <c r="D122" s="150" t="s">
        <v>153</v>
      </c>
      <c r="E122" s="157" t="s">
        <v>19</v>
      </c>
      <c r="F122" s="158" t="s">
        <v>306</v>
      </c>
      <c r="H122" s="159">
        <v>4.4749999999999996</v>
      </c>
      <c r="I122" s="160"/>
      <c r="L122" s="156"/>
      <c r="M122" s="161"/>
      <c r="T122" s="162"/>
      <c r="AT122" s="157" t="s">
        <v>153</v>
      </c>
      <c r="AU122" s="157" t="s">
        <v>84</v>
      </c>
      <c r="AV122" s="13" t="s">
        <v>84</v>
      </c>
      <c r="AW122" s="13" t="s">
        <v>37</v>
      </c>
      <c r="AX122" s="13" t="s">
        <v>82</v>
      </c>
      <c r="AY122" s="157" t="s">
        <v>142</v>
      </c>
    </row>
    <row r="123" spans="2:65" s="1" customFormat="1" ht="16.5" customHeight="1">
      <c r="B123" s="33"/>
      <c r="C123" s="173" t="s">
        <v>185</v>
      </c>
      <c r="D123" s="173" t="s">
        <v>307</v>
      </c>
      <c r="E123" s="174" t="s">
        <v>308</v>
      </c>
      <c r="F123" s="175" t="s">
        <v>309</v>
      </c>
      <c r="G123" s="176" t="s">
        <v>188</v>
      </c>
      <c r="H123" s="177">
        <v>16.11</v>
      </c>
      <c r="I123" s="178"/>
      <c r="J123" s="179">
        <f>ROUND(I123*H123,2)</f>
        <v>0</v>
      </c>
      <c r="K123" s="175" t="s">
        <v>148</v>
      </c>
      <c r="L123" s="180"/>
      <c r="M123" s="181" t="s">
        <v>19</v>
      </c>
      <c r="N123" s="182" t="s">
        <v>46</v>
      </c>
      <c r="P123" s="141">
        <f>O123*H123</f>
        <v>0</v>
      </c>
      <c r="Q123" s="141">
        <v>1</v>
      </c>
      <c r="R123" s="141">
        <f>Q123*H123</f>
        <v>16.11</v>
      </c>
      <c r="S123" s="141">
        <v>0</v>
      </c>
      <c r="T123" s="142">
        <f>S123*H123</f>
        <v>0</v>
      </c>
      <c r="AR123" s="143" t="s">
        <v>198</v>
      </c>
      <c r="AT123" s="143" t="s">
        <v>307</v>
      </c>
      <c r="AU123" s="143" t="s">
        <v>84</v>
      </c>
      <c r="AY123" s="18" t="s">
        <v>142</v>
      </c>
      <c r="BE123" s="144">
        <f>IF(N123="základní",J123,0)</f>
        <v>0</v>
      </c>
      <c r="BF123" s="144">
        <f>IF(N123="snížená",J123,0)</f>
        <v>0</v>
      </c>
      <c r="BG123" s="144">
        <f>IF(N123="zákl. přenesená",J123,0)</f>
        <v>0</v>
      </c>
      <c r="BH123" s="144">
        <f>IF(N123="sníž. přenesená",J123,0)</f>
        <v>0</v>
      </c>
      <c r="BI123" s="144">
        <f>IF(N123="nulová",J123,0)</f>
        <v>0</v>
      </c>
      <c r="BJ123" s="18" t="s">
        <v>82</v>
      </c>
      <c r="BK123" s="144">
        <f>ROUND(I123*H123,2)</f>
        <v>0</v>
      </c>
      <c r="BL123" s="18" t="s">
        <v>149</v>
      </c>
      <c r="BM123" s="143" t="s">
        <v>310</v>
      </c>
    </row>
    <row r="124" spans="2:65" s="12" customFormat="1" ht="11.25">
      <c r="B124" s="149"/>
      <c r="D124" s="150" t="s">
        <v>153</v>
      </c>
      <c r="E124" s="151" t="s">
        <v>19</v>
      </c>
      <c r="F124" s="152" t="s">
        <v>298</v>
      </c>
      <c r="H124" s="151" t="s">
        <v>19</v>
      </c>
      <c r="I124" s="153"/>
      <c r="L124" s="149"/>
      <c r="M124" s="154"/>
      <c r="T124" s="155"/>
      <c r="AT124" s="151" t="s">
        <v>153</v>
      </c>
      <c r="AU124" s="151" t="s">
        <v>84</v>
      </c>
      <c r="AV124" s="12" t="s">
        <v>82</v>
      </c>
      <c r="AW124" s="12" t="s">
        <v>37</v>
      </c>
      <c r="AX124" s="12" t="s">
        <v>75</v>
      </c>
      <c r="AY124" s="151" t="s">
        <v>142</v>
      </c>
    </row>
    <row r="125" spans="2:65" s="12" customFormat="1" ht="11.25">
      <c r="B125" s="149"/>
      <c r="D125" s="150" t="s">
        <v>153</v>
      </c>
      <c r="E125" s="151" t="s">
        <v>19</v>
      </c>
      <c r="F125" s="152" t="s">
        <v>305</v>
      </c>
      <c r="H125" s="151" t="s">
        <v>19</v>
      </c>
      <c r="I125" s="153"/>
      <c r="L125" s="149"/>
      <c r="M125" s="154"/>
      <c r="T125" s="155"/>
      <c r="AT125" s="151" t="s">
        <v>153</v>
      </c>
      <c r="AU125" s="151" t="s">
        <v>84</v>
      </c>
      <c r="AV125" s="12" t="s">
        <v>82</v>
      </c>
      <c r="AW125" s="12" t="s">
        <v>37</v>
      </c>
      <c r="AX125" s="12" t="s">
        <v>75</v>
      </c>
      <c r="AY125" s="151" t="s">
        <v>142</v>
      </c>
    </row>
    <row r="126" spans="2:65" s="13" customFormat="1" ht="11.25">
      <c r="B126" s="156"/>
      <c r="D126" s="150" t="s">
        <v>153</v>
      </c>
      <c r="E126" s="157" t="s">
        <v>19</v>
      </c>
      <c r="F126" s="158" t="s">
        <v>311</v>
      </c>
      <c r="H126" s="159">
        <v>8.0549999999999997</v>
      </c>
      <c r="I126" s="160"/>
      <c r="L126" s="156"/>
      <c r="M126" s="161"/>
      <c r="T126" s="162"/>
      <c r="AT126" s="157" t="s">
        <v>153</v>
      </c>
      <c r="AU126" s="157" t="s">
        <v>84</v>
      </c>
      <c r="AV126" s="13" t="s">
        <v>84</v>
      </c>
      <c r="AW126" s="13" t="s">
        <v>37</v>
      </c>
      <c r="AX126" s="13" t="s">
        <v>82</v>
      </c>
      <c r="AY126" s="157" t="s">
        <v>142</v>
      </c>
    </row>
    <row r="127" spans="2:65" s="13" customFormat="1" ht="11.25">
      <c r="B127" s="156"/>
      <c r="D127" s="150" t="s">
        <v>153</v>
      </c>
      <c r="F127" s="158" t="s">
        <v>312</v>
      </c>
      <c r="H127" s="159">
        <v>16.11</v>
      </c>
      <c r="I127" s="160"/>
      <c r="L127" s="156"/>
      <c r="M127" s="161"/>
      <c r="T127" s="162"/>
      <c r="AT127" s="157" t="s">
        <v>153</v>
      </c>
      <c r="AU127" s="157" t="s">
        <v>84</v>
      </c>
      <c r="AV127" s="13" t="s">
        <v>84</v>
      </c>
      <c r="AW127" s="13" t="s">
        <v>4</v>
      </c>
      <c r="AX127" s="13" t="s">
        <v>82</v>
      </c>
      <c r="AY127" s="157" t="s">
        <v>142</v>
      </c>
    </row>
    <row r="128" spans="2:65" s="1" customFormat="1" ht="37.9" customHeight="1">
      <c r="B128" s="33"/>
      <c r="C128" s="132" t="s">
        <v>191</v>
      </c>
      <c r="D128" s="132" t="s">
        <v>144</v>
      </c>
      <c r="E128" s="133" t="s">
        <v>313</v>
      </c>
      <c r="F128" s="134" t="s">
        <v>314</v>
      </c>
      <c r="G128" s="135" t="s">
        <v>147</v>
      </c>
      <c r="H128" s="136">
        <v>13.74</v>
      </c>
      <c r="I128" s="137"/>
      <c r="J128" s="138">
        <f>ROUND(I128*H128,2)</f>
        <v>0</v>
      </c>
      <c r="K128" s="134" t="s">
        <v>148</v>
      </c>
      <c r="L128" s="33"/>
      <c r="M128" s="139" t="s">
        <v>19</v>
      </c>
      <c r="N128" s="140" t="s">
        <v>46</v>
      </c>
      <c r="P128" s="141">
        <f>O128*H128</f>
        <v>0</v>
      </c>
      <c r="Q128" s="141">
        <v>0</v>
      </c>
      <c r="R128" s="141">
        <f>Q128*H128</f>
        <v>0</v>
      </c>
      <c r="S128" s="141">
        <v>0</v>
      </c>
      <c r="T128" s="142">
        <f>S128*H128</f>
        <v>0</v>
      </c>
      <c r="AR128" s="143" t="s">
        <v>149</v>
      </c>
      <c r="AT128" s="143" t="s">
        <v>144</v>
      </c>
      <c r="AU128" s="143" t="s">
        <v>84</v>
      </c>
      <c r="AY128" s="18" t="s">
        <v>142</v>
      </c>
      <c r="BE128" s="144">
        <f>IF(N128="základní",J128,0)</f>
        <v>0</v>
      </c>
      <c r="BF128" s="144">
        <f>IF(N128="snížená",J128,0)</f>
        <v>0</v>
      </c>
      <c r="BG128" s="144">
        <f>IF(N128="zákl. přenesená",J128,0)</f>
        <v>0</v>
      </c>
      <c r="BH128" s="144">
        <f>IF(N128="sníž. přenesená",J128,0)</f>
        <v>0</v>
      </c>
      <c r="BI128" s="144">
        <f>IF(N128="nulová",J128,0)</f>
        <v>0</v>
      </c>
      <c r="BJ128" s="18" t="s">
        <v>82</v>
      </c>
      <c r="BK128" s="144">
        <f>ROUND(I128*H128,2)</f>
        <v>0</v>
      </c>
      <c r="BL128" s="18" t="s">
        <v>149</v>
      </c>
      <c r="BM128" s="143" t="s">
        <v>315</v>
      </c>
    </row>
    <row r="129" spans="2:65" s="1" customFormat="1" ht="11.25">
      <c r="B129" s="33"/>
      <c r="D129" s="145" t="s">
        <v>151</v>
      </c>
      <c r="F129" s="146" t="s">
        <v>316</v>
      </c>
      <c r="I129" s="147"/>
      <c r="L129" s="33"/>
      <c r="M129" s="148"/>
      <c r="T129" s="54"/>
      <c r="AT129" s="18" t="s">
        <v>151</v>
      </c>
      <c r="AU129" s="18" t="s">
        <v>84</v>
      </c>
    </row>
    <row r="130" spans="2:65" s="12" customFormat="1" ht="11.25">
      <c r="B130" s="149"/>
      <c r="D130" s="150" t="s">
        <v>153</v>
      </c>
      <c r="E130" s="151" t="s">
        <v>19</v>
      </c>
      <c r="F130" s="152" t="s">
        <v>298</v>
      </c>
      <c r="H130" s="151" t="s">
        <v>19</v>
      </c>
      <c r="I130" s="153"/>
      <c r="L130" s="149"/>
      <c r="M130" s="154"/>
      <c r="T130" s="155"/>
      <c r="AT130" s="151" t="s">
        <v>153</v>
      </c>
      <c r="AU130" s="151" t="s">
        <v>84</v>
      </c>
      <c r="AV130" s="12" t="s">
        <v>82</v>
      </c>
      <c r="AW130" s="12" t="s">
        <v>37</v>
      </c>
      <c r="AX130" s="12" t="s">
        <v>75</v>
      </c>
      <c r="AY130" s="151" t="s">
        <v>142</v>
      </c>
    </row>
    <row r="131" spans="2:65" s="12" customFormat="1" ht="11.25">
      <c r="B131" s="149"/>
      <c r="D131" s="150" t="s">
        <v>153</v>
      </c>
      <c r="E131" s="151" t="s">
        <v>19</v>
      </c>
      <c r="F131" s="152" t="s">
        <v>299</v>
      </c>
      <c r="H131" s="151" t="s">
        <v>19</v>
      </c>
      <c r="I131" s="153"/>
      <c r="L131" s="149"/>
      <c r="M131" s="154"/>
      <c r="T131" s="155"/>
      <c r="AT131" s="151" t="s">
        <v>153</v>
      </c>
      <c r="AU131" s="151" t="s">
        <v>84</v>
      </c>
      <c r="AV131" s="12" t="s">
        <v>82</v>
      </c>
      <c r="AW131" s="12" t="s">
        <v>37</v>
      </c>
      <c r="AX131" s="12" t="s">
        <v>75</v>
      </c>
      <c r="AY131" s="151" t="s">
        <v>142</v>
      </c>
    </row>
    <row r="132" spans="2:65" s="13" customFormat="1" ht="11.25">
      <c r="B132" s="156"/>
      <c r="D132" s="150" t="s">
        <v>153</v>
      </c>
      <c r="E132" s="157" t="s">
        <v>19</v>
      </c>
      <c r="F132" s="158" t="s">
        <v>317</v>
      </c>
      <c r="H132" s="159">
        <v>13.74</v>
      </c>
      <c r="I132" s="160"/>
      <c r="L132" s="156"/>
      <c r="M132" s="161"/>
      <c r="T132" s="162"/>
      <c r="AT132" s="157" t="s">
        <v>153</v>
      </c>
      <c r="AU132" s="157" t="s">
        <v>84</v>
      </c>
      <c r="AV132" s="13" t="s">
        <v>84</v>
      </c>
      <c r="AW132" s="13" t="s">
        <v>37</v>
      </c>
      <c r="AX132" s="13" t="s">
        <v>75</v>
      </c>
      <c r="AY132" s="157" t="s">
        <v>142</v>
      </c>
    </row>
    <row r="133" spans="2:65" s="14" customFormat="1" ht="11.25">
      <c r="B133" s="163"/>
      <c r="D133" s="150" t="s">
        <v>153</v>
      </c>
      <c r="E133" s="164" t="s">
        <v>19</v>
      </c>
      <c r="F133" s="165" t="s">
        <v>157</v>
      </c>
      <c r="H133" s="166">
        <v>13.74</v>
      </c>
      <c r="I133" s="167"/>
      <c r="L133" s="163"/>
      <c r="M133" s="168"/>
      <c r="T133" s="169"/>
      <c r="AT133" s="164" t="s">
        <v>153</v>
      </c>
      <c r="AU133" s="164" t="s">
        <v>84</v>
      </c>
      <c r="AV133" s="14" t="s">
        <v>149</v>
      </c>
      <c r="AW133" s="14" t="s">
        <v>37</v>
      </c>
      <c r="AX133" s="14" t="s">
        <v>82</v>
      </c>
      <c r="AY133" s="164" t="s">
        <v>142</v>
      </c>
    </row>
    <row r="134" spans="2:65" s="1" customFormat="1" ht="37.9" customHeight="1">
      <c r="B134" s="33"/>
      <c r="C134" s="132" t="s">
        <v>198</v>
      </c>
      <c r="D134" s="132" t="s">
        <v>144</v>
      </c>
      <c r="E134" s="133" t="s">
        <v>318</v>
      </c>
      <c r="F134" s="134" t="s">
        <v>319</v>
      </c>
      <c r="G134" s="135" t="s">
        <v>147</v>
      </c>
      <c r="H134" s="136">
        <v>13.74</v>
      </c>
      <c r="I134" s="137"/>
      <c r="J134" s="138">
        <f>ROUND(I134*H134,2)</f>
        <v>0</v>
      </c>
      <c r="K134" s="134" t="s">
        <v>148</v>
      </c>
      <c r="L134" s="33"/>
      <c r="M134" s="139" t="s">
        <v>19</v>
      </c>
      <c r="N134" s="140" t="s">
        <v>46</v>
      </c>
      <c r="P134" s="141">
        <f>O134*H134</f>
        <v>0</v>
      </c>
      <c r="Q134" s="141">
        <v>0</v>
      </c>
      <c r="R134" s="141">
        <f>Q134*H134</f>
        <v>0</v>
      </c>
      <c r="S134" s="141">
        <v>0</v>
      </c>
      <c r="T134" s="142">
        <f>S134*H134</f>
        <v>0</v>
      </c>
      <c r="AR134" s="143" t="s">
        <v>149</v>
      </c>
      <c r="AT134" s="143" t="s">
        <v>144</v>
      </c>
      <c r="AU134" s="143" t="s">
        <v>84</v>
      </c>
      <c r="AY134" s="18" t="s">
        <v>142</v>
      </c>
      <c r="BE134" s="144">
        <f>IF(N134="základní",J134,0)</f>
        <v>0</v>
      </c>
      <c r="BF134" s="144">
        <f>IF(N134="snížená",J134,0)</f>
        <v>0</v>
      </c>
      <c r="BG134" s="144">
        <f>IF(N134="zákl. přenesená",J134,0)</f>
        <v>0</v>
      </c>
      <c r="BH134" s="144">
        <f>IF(N134="sníž. přenesená",J134,0)</f>
        <v>0</v>
      </c>
      <c r="BI134" s="144">
        <f>IF(N134="nulová",J134,0)</f>
        <v>0</v>
      </c>
      <c r="BJ134" s="18" t="s">
        <v>82</v>
      </c>
      <c r="BK134" s="144">
        <f>ROUND(I134*H134,2)</f>
        <v>0</v>
      </c>
      <c r="BL134" s="18" t="s">
        <v>149</v>
      </c>
      <c r="BM134" s="143" t="s">
        <v>320</v>
      </c>
    </row>
    <row r="135" spans="2:65" s="1" customFormat="1" ht="11.25">
      <c r="B135" s="33"/>
      <c r="D135" s="145" t="s">
        <v>151</v>
      </c>
      <c r="F135" s="146" t="s">
        <v>321</v>
      </c>
      <c r="I135" s="147"/>
      <c r="L135" s="33"/>
      <c r="M135" s="148"/>
      <c r="T135" s="54"/>
      <c r="AT135" s="18" t="s">
        <v>151</v>
      </c>
      <c r="AU135" s="18" t="s">
        <v>84</v>
      </c>
    </row>
    <row r="136" spans="2:65" s="12" customFormat="1" ht="11.25">
      <c r="B136" s="149"/>
      <c r="D136" s="150" t="s">
        <v>153</v>
      </c>
      <c r="E136" s="151" t="s">
        <v>19</v>
      </c>
      <c r="F136" s="152" t="s">
        <v>298</v>
      </c>
      <c r="H136" s="151" t="s">
        <v>19</v>
      </c>
      <c r="I136" s="153"/>
      <c r="L136" s="149"/>
      <c r="M136" s="154"/>
      <c r="T136" s="155"/>
      <c r="AT136" s="151" t="s">
        <v>153</v>
      </c>
      <c r="AU136" s="151" t="s">
        <v>84</v>
      </c>
      <c r="AV136" s="12" t="s">
        <v>82</v>
      </c>
      <c r="AW136" s="12" t="s">
        <v>37</v>
      </c>
      <c r="AX136" s="12" t="s">
        <v>75</v>
      </c>
      <c r="AY136" s="151" t="s">
        <v>142</v>
      </c>
    </row>
    <row r="137" spans="2:65" s="12" customFormat="1" ht="11.25">
      <c r="B137" s="149"/>
      <c r="D137" s="150" t="s">
        <v>153</v>
      </c>
      <c r="E137" s="151" t="s">
        <v>19</v>
      </c>
      <c r="F137" s="152" t="s">
        <v>299</v>
      </c>
      <c r="H137" s="151" t="s">
        <v>19</v>
      </c>
      <c r="I137" s="153"/>
      <c r="L137" s="149"/>
      <c r="M137" s="154"/>
      <c r="T137" s="155"/>
      <c r="AT137" s="151" t="s">
        <v>153</v>
      </c>
      <c r="AU137" s="151" t="s">
        <v>84</v>
      </c>
      <c r="AV137" s="12" t="s">
        <v>82</v>
      </c>
      <c r="AW137" s="12" t="s">
        <v>37</v>
      </c>
      <c r="AX137" s="12" t="s">
        <v>75</v>
      </c>
      <c r="AY137" s="151" t="s">
        <v>142</v>
      </c>
    </row>
    <row r="138" spans="2:65" s="13" customFormat="1" ht="11.25">
      <c r="B138" s="156"/>
      <c r="D138" s="150" t="s">
        <v>153</v>
      </c>
      <c r="E138" s="157" t="s">
        <v>19</v>
      </c>
      <c r="F138" s="158" t="s">
        <v>317</v>
      </c>
      <c r="H138" s="159">
        <v>13.74</v>
      </c>
      <c r="I138" s="160"/>
      <c r="L138" s="156"/>
      <c r="M138" s="161"/>
      <c r="T138" s="162"/>
      <c r="AT138" s="157" t="s">
        <v>153</v>
      </c>
      <c r="AU138" s="157" t="s">
        <v>84</v>
      </c>
      <c r="AV138" s="13" t="s">
        <v>84</v>
      </c>
      <c r="AW138" s="13" t="s">
        <v>37</v>
      </c>
      <c r="AX138" s="13" t="s">
        <v>75</v>
      </c>
      <c r="AY138" s="157" t="s">
        <v>142</v>
      </c>
    </row>
    <row r="139" spans="2:65" s="14" customFormat="1" ht="11.25">
      <c r="B139" s="163"/>
      <c r="D139" s="150" t="s">
        <v>153</v>
      </c>
      <c r="E139" s="164" t="s">
        <v>19</v>
      </c>
      <c r="F139" s="165" t="s">
        <v>157</v>
      </c>
      <c r="H139" s="166">
        <v>13.74</v>
      </c>
      <c r="I139" s="167"/>
      <c r="L139" s="163"/>
      <c r="M139" s="168"/>
      <c r="T139" s="169"/>
      <c r="AT139" s="164" t="s">
        <v>153</v>
      </c>
      <c r="AU139" s="164" t="s">
        <v>84</v>
      </c>
      <c r="AV139" s="14" t="s">
        <v>149</v>
      </c>
      <c r="AW139" s="14" t="s">
        <v>37</v>
      </c>
      <c r="AX139" s="14" t="s">
        <v>82</v>
      </c>
      <c r="AY139" s="164" t="s">
        <v>142</v>
      </c>
    </row>
    <row r="140" spans="2:65" s="1" customFormat="1" ht="16.5" customHeight="1">
      <c r="B140" s="33"/>
      <c r="C140" s="173" t="s">
        <v>196</v>
      </c>
      <c r="D140" s="173" t="s">
        <v>307</v>
      </c>
      <c r="E140" s="174" t="s">
        <v>322</v>
      </c>
      <c r="F140" s="175" t="s">
        <v>323</v>
      </c>
      <c r="G140" s="176" t="s">
        <v>324</v>
      </c>
      <c r="H140" s="177">
        <v>1</v>
      </c>
      <c r="I140" s="178"/>
      <c r="J140" s="179">
        <f>ROUND(I140*H140,2)</f>
        <v>0</v>
      </c>
      <c r="K140" s="175" t="s">
        <v>148</v>
      </c>
      <c r="L140" s="180"/>
      <c r="M140" s="181" t="s">
        <v>19</v>
      </c>
      <c r="N140" s="182" t="s">
        <v>46</v>
      </c>
      <c r="P140" s="141">
        <f>O140*H140</f>
        <v>0</v>
      </c>
      <c r="Q140" s="141">
        <v>1E-3</v>
      </c>
      <c r="R140" s="141">
        <f>Q140*H140</f>
        <v>1E-3</v>
      </c>
      <c r="S140" s="141">
        <v>0</v>
      </c>
      <c r="T140" s="142">
        <f>S140*H140</f>
        <v>0</v>
      </c>
      <c r="AR140" s="143" t="s">
        <v>198</v>
      </c>
      <c r="AT140" s="143" t="s">
        <v>307</v>
      </c>
      <c r="AU140" s="143" t="s">
        <v>84</v>
      </c>
      <c r="AY140" s="18" t="s">
        <v>142</v>
      </c>
      <c r="BE140" s="144">
        <f>IF(N140="základní",J140,0)</f>
        <v>0</v>
      </c>
      <c r="BF140" s="144">
        <f>IF(N140="snížená",J140,0)</f>
        <v>0</v>
      </c>
      <c r="BG140" s="144">
        <f>IF(N140="zákl. přenesená",J140,0)</f>
        <v>0</v>
      </c>
      <c r="BH140" s="144">
        <f>IF(N140="sníž. přenesená",J140,0)</f>
        <v>0</v>
      </c>
      <c r="BI140" s="144">
        <f>IF(N140="nulová",J140,0)</f>
        <v>0</v>
      </c>
      <c r="BJ140" s="18" t="s">
        <v>82</v>
      </c>
      <c r="BK140" s="144">
        <f>ROUND(I140*H140,2)</f>
        <v>0</v>
      </c>
      <c r="BL140" s="18" t="s">
        <v>149</v>
      </c>
      <c r="BM140" s="143" t="s">
        <v>325</v>
      </c>
    </row>
    <row r="141" spans="2:65" s="13" customFormat="1" ht="11.25">
      <c r="B141" s="156"/>
      <c r="D141" s="150" t="s">
        <v>153</v>
      </c>
      <c r="F141" s="158" t="s">
        <v>326</v>
      </c>
      <c r="H141" s="159">
        <v>1</v>
      </c>
      <c r="I141" s="160"/>
      <c r="L141" s="156"/>
      <c r="M141" s="161"/>
      <c r="T141" s="162"/>
      <c r="AT141" s="157" t="s">
        <v>153</v>
      </c>
      <c r="AU141" s="157" t="s">
        <v>84</v>
      </c>
      <c r="AV141" s="13" t="s">
        <v>84</v>
      </c>
      <c r="AW141" s="13" t="s">
        <v>4</v>
      </c>
      <c r="AX141" s="13" t="s">
        <v>82</v>
      </c>
      <c r="AY141" s="157" t="s">
        <v>142</v>
      </c>
    </row>
    <row r="142" spans="2:65" s="11" customFormat="1" ht="22.9" customHeight="1">
      <c r="B142" s="120"/>
      <c r="D142" s="121" t="s">
        <v>74</v>
      </c>
      <c r="E142" s="130" t="s">
        <v>84</v>
      </c>
      <c r="F142" s="130" t="s">
        <v>327</v>
      </c>
      <c r="I142" s="123"/>
      <c r="J142" s="131">
        <f>BK142</f>
        <v>0</v>
      </c>
      <c r="L142" s="120"/>
      <c r="M142" s="125"/>
      <c r="P142" s="126">
        <f>SUM(P143:P173)</f>
        <v>0</v>
      </c>
      <c r="R142" s="126">
        <f>SUM(R143:R173)</f>
        <v>92.716338542136</v>
      </c>
      <c r="T142" s="127">
        <f>SUM(T143:T173)</f>
        <v>0</v>
      </c>
      <c r="AR142" s="121" t="s">
        <v>82</v>
      </c>
      <c r="AT142" s="128" t="s">
        <v>74</v>
      </c>
      <c r="AU142" s="128" t="s">
        <v>82</v>
      </c>
      <c r="AY142" s="121" t="s">
        <v>142</v>
      </c>
      <c r="BK142" s="129">
        <f>SUM(BK143:BK173)</f>
        <v>0</v>
      </c>
    </row>
    <row r="143" spans="2:65" s="1" customFormat="1" ht="33" customHeight="1">
      <c r="B143" s="33"/>
      <c r="C143" s="132" t="s">
        <v>211</v>
      </c>
      <c r="D143" s="132" t="s">
        <v>144</v>
      </c>
      <c r="E143" s="133" t="s">
        <v>328</v>
      </c>
      <c r="F143" s="134" t="s">
        <v>329</v>
      </c>
      <c r="G143" s="135" t="s">
        <v>178</v>
      </c>
      <c r="H143" s="136">
        <v>18.364000000000001</v>
      </c>
      <c r="I143" s="137"/>
      <c r="J143" s="138">
        <f>ROUND(I143*H143,2)</f>
        <v>0</v>
      </c>
      <c r="K143" s="134" t="s">
        <v>148</v>
      </c>
      <c r="L143" s="33"/>
      <c r="M143" s="139" t="s">
        <v>19</v>
      </c>
      <c r="N143" s="140" t="s">
        <v>46</v>
      </c>
      <c r="P143" s="141">
        <f>O143*H143</f>
        <v>0</v>
      </c>
      <c r="Q143" s="141">
        <v>2.5018722040000001</v>
      </c>
      <c r="R143" s="141">
        <f>Q143*H143</f>
        <v>45.944381154256007</v>
      </c>
      <c r="S143" s="141">
        <v>0</v>
      </c>
      <c r="T143" s="142">
        <f>S143*H143</f>
        <v>0</v>
      </c>
      <c r="AR143" s="143" t="s">
        <v>149</v>
      </c>
      <c r="AT143" s="143" t="s">
        <v>144</v>
      </c>
      <c r="AU143" s="143" t="s">
        <v>84</v>
      </c>
      <c r="AY143" s="18" t="s">
        <v>142</v>
      </c>
      <c r="BE143" s="144">
        <f>IF(N143="základní",J143,0)</f>
        <v>0</v>
      </c>
      <c r="BF143" s="144">
        <f>IF(N143="snížená",J143,0)</f>
        <v>0</v>
      </c>
      <c r="BG143" s="144">
        <f>IF(N143="zákl. přenesená",J143,0)</f>
        <v>0</v>
      </c>
      <c r="BH143" s="144">
        <f>IF(N143="sníž. přenesená",J143,0)</f>
        <v>0</v>
      </c>
      <c r="BI143" s="144">
        <f>IF(N143="nulová",J143,0)</f>
        <v>0</v>
      </c>
      <c r="BJ143" s="18" t="s">
        <v>82</v>
      </c>
      <c r="BK143" s="144">
        <f>ROUND(I143*H143,2)</f>
        <v>0</v>
      </c>
      <c r="BL143" s="18" t="s">
        <v>149</v>
      </c>
      <c r="BM143" s="143" t="s">
        <v>330</v>
      </c>
    </row>
    <row r="144" spans="2:65" s="1" customFormat="1" ht="11.25">
      <c r="B144" s="33"/>
      <c r="D144" s="145" t="s">
        <v>151</v>
      </c>
      <c r="F144" s="146" t="s">
        <v>331</v>
      </c>
      <c r="I144" s="147"/>
      <c r="L144" s="33"/>
      <c r="M144" s="148"/>
      <c r="T144" s="54"/>
      <c r="AT144" s="18" t="s">
        <v>151</v>
      </c>
      <c r="AU144" s="18" t="s">
        <v>84</v>
      </c>
    </row>
    <row r="145" spans="2:65" s="12" customFormat="1" ht="11.25">
      <c r="B145" s="149"/>
      <c r="D145" s="150" t="s">
        <v>153</v>
      </c>
      <c r="E145" s="151" t="s">
        <v>19</v>
      </c>
      <c r="F145" s="152" t="s">
        <v>298</v>
      </c>
      <c r="H145" s="151" t="s">
        <v>19</v>
      </c>
      <c r="I145" s="153"/>
      <c r="L145" s="149"/>
      <c r="M145" s="154"/>
      <c r="T145" s="155"/>
      <c r="AT145" s="151" t="s">
        <v>153</v>
      </c>
      <c r="AU145" s="151" t="s">
        <v>84</v>
      </c>
      <c r="AV145" s="12" t="s">
        <v>82</v>
      </c>
      <c r="AW145" s="12" t="s">
        <v>37</v>
      </c>
      <c r="AX145" s="12" t="s">
        <v>75</v>
      </c>
      <c r="AY145" s="151" t="s">
        <v>142</v>
      </c>
    </row>
    <row r="146" spans="2:65" s="13" customFormat="1" ht="11.25">
      <c r="B146" s="156"/>
      <c r="D146" s="150" t="s">
        <v>153</v>
      </c>
      <c r="E146" s="157" t="s">
        <v>19</v>
      </c>
      <c r="F146" s="158" t="s">
        <v>332</v>
      </c>
      <c r="H146" s="159">
        <v>18.364000000000001</v>
      </c>
      <c r="I146" s="160"/>
      <c r="L146" s="156"/>
      <c r="M146" s="161"/>
      <c r="T146" s="162"/>
      <c r="AT146" s="157" t="s">
        <v>153</v>
      </c>
      <c r="AU146" s="157" t="s">
        <v>84</v>
      </c>
      <c r="AV146" s="13" t="s">
        <v>84</v>
      </c>
      <c r="AW146" s="13" t="s">
        <v>37</v>
      </c>
      <c r="AX146" s="13" t="s">
        <v>75</v>
      </c>
      <c r="AY146" s="157" t="s">
        <v>142</v>
      </c>
    </row>
    <row r="147" spans="2:65" s="14" customFormat="1" ht="11.25">
      <c r="B147" s="163"/>
      <c r="D147" s="150" t="s">
        <v>153</v>
      </c>
      <c r="E147" s="164" t="s">
        <v>19</v>
      </c>
      <c r="F147" s="165" t="s">
        <v>157</v>
      </c>
      <c r="H147" s="166">
        <v>18.364000000000001</v>
      </c>
      <c r="I147" s="167"/>
      <c r="L147" s="163"/>
      <c r="M147" s="168"/>
      <c r="T147" s="169"/>
      <c r="AT147" s="164" t="s">
        <v>153</v>
      </c>
      <c r="AU147" s="164" t="s">
        <v>84</v>
      </c>
      <c r="AV147" s="14" t="s">
        <v>149</v>
      </c>
      <c r="AW147" s="14" t="s">
        <v>37</v>
      </c>
      <c r="AX147" s="14" t="s">
        <v>82</v>
      </c>
      <c r="AY147" s="164" t="s">
        <v>142</v>
      </c>
    </row>
    <row r="148" spans="2:65" s="1" customFormat="1" ht="24.2" customHeight="1">
      <c r="B148" s="33"/>
      <c r="C148" s="132" t="s">
        <v>217</v>
      </c>
      <c r="D148" s="132" t="s">
        <v>144</v>
      </c>
      <c r="E148" s="133" t="s">
        <v>333</v>
      </c>
      <c r="F148" s="134" t="s">
        <v>334</v>
      </c>
      <c r="G148" s="135" t="s">
        <v>188</v>
      </c>
      <c r="H148" s="136">
        <v>0.40899999999999997</v>
      </c>
      <c r="I148" s="137"/>
      <c r="J148" s="138">
        <f>ROUND(I148*H148,2)</f>
        <v>0</v>
      </c>
      <c r="K148" s="134" t="s">
        <v>148</v>
      </c>
      <c r="L148" s="33"/>
      <c r="M148" s="139" t="s">
        <v>19</v>
      </c>
      <c r="N148" s="140" t="s">
        <v>46</v>
      </c>
      <c r="P148" s="141">
        <f>O148*H148</f>
        <v>0</v>
      </c>
      <c r="Q148" s="141">
        <v>1.0606207999999999</v>
      </c>
      <c r="R148" s="141">
        <f>Q148*H148</f>
        <v>0.43379390719999994</v>
      </c>
      <c r="S148" s="141">
        <v>0</v>
      </c>
      <c r="T148" s="142">
        <f>S148*H148</f>
        <v>0</v>
      </c>
      <c r="AR148" s="143" t="s">
        <v>149</v>
      </c>
      <c r="AT148" s="143" t="s">
        <v>144</v>
      </c>
      <c r="AU148" s="143" t="s">
        <v>84</v>
      </c>
      <c r="AY148" s="18" t="s">
        <v>142</v>
      </c>
      <c r="BE148" s="144">
        <f>IF(N148="základní",J148,0)</f>
        <v>0</v>
      </c>
      <c r="BF148" s="144">
        <f>IF(N148="snížená",J148,0)</f>
        <v>0</v>
      </c>
      <c r="BG148" s="144">
        <f>IF(N148="zákl. přenesená",J148,0)</f>
        <v>0</v>
      </c>
      <c r="BH148" s="144">
        <f>IF(N148="sníž. přenesená",J148,0)</f>
        <v>0</v>
      </c>
      <c r="BI148" s="144">
        <f>IF(N148="nulová",J148,0)</f>
        <v>0</v>
      </c>
      <c r="BJ148" s="18" t="s">
        <v>82</v>
      </c>
      <c r="BK148" s="144">
        <f>ROUND(I148*H148,2)</f>
        <v>0</v>
      </c>
      <c r="BL148" s="18" t="s">
        <v>149</v>
      </c>
      <c r="BM148" s="143" t="s">
        <v>335</v>
      </c>
    </row>
    <row r="149" spans="2:65" s="1" customFormat="1" ht="11.25">
      <c r="B149" s="33"/>
      <c r="D149" s="145" t="s">
        <v>151</v>
      </c>
      <c r="F149" s="146" t="s">
        <v>336</v>
      </c>
      <c r="I149" s="147"/>
      <c r="L149" s="33"/>
      <c r="M149" s="148"/>
      <c r="T149" s="54"/>
      <c r="AT149" s="18" t="s">
        <v>151</v>
      </c>
      <c r="AU149" s="18" t="s">
        <v>84</v>
      </c>
    </row>
    <row r="150" spans="2:65" s="12" customFormat="1" ht="11.25">
      <c r="B150" s="149"/>
      <c r="D150" s="150" t="s">
        <v>153</v>
      </c>
      <c r="E150" s="151" t="s">
        <v>19</v>
      </c>
      <c r="F150" s="152" t="s">
        <v>298</v>
      </c>
      <c r="H150" s="151" t="s">
        <v>19</v>
      </c>
      <c r="I150" s="153"/>
      <c r="L150" s="149"/>
      <c r="M150" s="154"/>
      <c r="T150" s="155"/>
      <c r="AT150" s="151" t="s">
        <v>153</v>
      </c>
      <c r="AU150" s="151" t="s">
        <v>84</v>
      </c>
      <c r="AV150" s="12" t="s">
        <v>82</v>
      </c>
      <c r="AW150" s="12" t="s">
        <v>37</v>
      </c>
      <c r="AX150" s="12" t="s">
        <v>75</v>
      </c>
      <c r="AY150" s="151" t="s">
        <v>142</v>
      </c>
    </row>
    <row r="151" spans="2:65" s="13" customFormat="1" ht="33.75">
      <c r="B151" s="156"/>
      <c r="D151" s="150" t="s">
        <v>153</v>
      </c>
      <c r="E151" s="157" t="s">
        <v>19</v>
      </c>
      <c r="F151" s="158" t="s">
        <v>337</v>
      </c>
      <c r="H151" s="159">
        <v>0.40899999999999997</v>
      </c>
      <c r="I151" s="160"/>
      <c r="L151" s="156"/>
      <c r="M151" s="161"/>
      <c r="T151" s="162"/>
      <c r="AT151" s="157" t="s">
        <v>153</v>
      </c>
      <c r="AU151" s="157" t="s">
        <v>84</v>
      </c>
      <c r="AV151" s="13" t="s">
        <v>84</v>
      </c>
      <c r="AW151" s="13" t="s">
        <v>37</v>
      </c>
      <c r="AX151" s="13" t="s">
        <v>75</v>
      </c>
      <c r="AY151" s="157" t="s">
        <v>142</v>
      </c>
    </row>
    <row r="152" spans="2:65" s="14" customFormat="1" ht="11.25">
      <c r="B152" s="163"/>
      <c r="D152" s="150" t="s">
        <v>153</v>
      </c>
      <c r="E152" s="164" t="s">
        <v>19</v>
      </c>
      <c r="F152" s="165" t="s">
        <v>157</v>
      </c>
      <c r="H152" s="166">
        <v>0.40899999999999997</v>
      </c>
      <c r="I152" s="167"/>
      <c r="L152" s="163"/>
      <c r="M152" s="168"/>
      <c r="T152" s="169"/>
      <c r="AT152" s="164" t="s">
        <v>153</v>
      </c>
      <c r="AU152" s="164" t="s">
        <v>84</v>
      </c>
      <c r="AV152" s="14" t="s">
        <v>149</v>
      </c>
      <c r="AW152" s="14" t="s">
        <v>37</v>
      </c>
      <c r="AX152" s="14" t="s">
        <v>82</v>
      </c>
      <c r="AY152" s="164" t="s">
        <v>142</v>
      </c>
    </row>
    <row r="153" spans="2:65" s="1" customFormat="1" ht="24.2" customHeight="1">
      <c r="B153" s="33"/>
      <c r="C153" s="132" t="s">
        <v>8</v>
      </c>
      <c r="D153" s="132" t="s">
        <v>144</v>
      </c>
      <c r="E153" s="133" t="s">
        <v>338</v>
      </c>
      <c r="F153" s="134" t="s">
        <v>339</v>
      </c>
      <c r="G153" s="135" t="s">
        <v>178</v>
      </c>
      <c r="H153" s="136">
        <v>17.87</v>
      </c>
      <c r="I153" s="137"/>
      <c r="J153" s="138">
        <f>ROUND(I153*H153,2)</f>
        <v>0</v>
      </c>
      <c r="K153" s="134" t="s">
        <v>148</v>
      </c>
      <c r="L153" s="33"/>
      <c r="M153" s="139" t="s">
        <v>19</v>
      </c>
      <c r="N153" s="140" t="s">
        <v>46</v>
      </c>
      <c r="P153" s="141">
        <f>O153*H153</f>
        <v>0</v>
      </c>
      <c r="Q153" s="141">
        <v>2.5018722040000001</v>
      </c>
      <c r="R153" s="141">
        <f>Q153*H153</f>
        <v>44.708456285480004</v>
      </c>
      <c r="S153" s="141">
        <v>0</v>
      </c>
      <c r="T153" s="142">
        <f>S153*H153</f>
        <v>0</v>
      </c>
      <c r="AR153" s="143" t="s">
        <v>149</v>
      </c>
      <c r="AT153" s="143" t="s">
        <v>144</v>
      </c>
      <c r="AU153" s="143" t="s">
        <v>84</v>
      </c>
      <c r="AY153" s="18" t="s">
        <v>142</v>
      </c>
      <c r="BE153" s="144">
        <f>IF(N153="základní",J153,0)</f>
        <v>0</v>
      </c>
      <c r="BF153" s="144">
        <f>IF(N153="snížená",J153,0)</f>
        <v>0</v>
      </c>
      <c r="BG153" s="144">
        <f>IF(N153="zákl. přenesená",J153,0)</f>
        <v>0</v>
      </c>
      <c r="BH153" s="144">
        <f>IF(N153="sníž. přenesená",J153,0)</f>
        <v>0</v>
      </c>
      <c r="BI153" s="144">
        <f>IF(N153="nulová",J153,0)</f>
        <v>0</v>
      </c>
      <c r="BJ153" s="18" t="s">
        <v>82</v>
      </c>
      <c r="BK153" s="144">
        <f>ROUND(I153*H153,2)</f>
        <v>0</v>
      </c>
      <c r="BL153" s="18" t="s">
        <v>149</v>
      </c>
      <c r="BM153" s="143" t="s">
        <v>340</v>
      </c>
    </row>
    <row r="154" spans="2:65" s="1" customFormat="1" ht="11.25">
      <c r="B154" s="33"/>
      <c r="D154" s="145" t="s">
        <v>151</v>
      </c>
      <c r="F154" s="146" t="s">
        <v>341</v>
      </c>
      <c r="I154" s="147"/>
      <c r="L154" s="33"/>
      <c r="M154" s="148"/>
      <c r="T154" s="54"/>
      <c r="AT154" s="18" t="s">
        <v>151</v>
      </c>
      <c r="AU154" s="18" t="s">
        <v>84</v>
      </c>
    </row>
    <row r="155" spans="2:65" s="12" customFormat="1" ht="11.25">
      <c r="B155" s="149"/>
      <c r="D155" s="150" t="s">
        <v>153</v>
      </c>
      <c r="E155" s="151" t="s">
        <v>19</v>
      </c>
      <c r="F155" s="152" t="s">
        <v>298</v>
      </c>
      <c r="H155" s="151" t="s">
        <v>19</v>
      </c>
      <c r="I155" s="153"/>
      <c r="L155" s="149"/>
      <c r="M155" s="154"/>
      <c r="T155" s="155"/>
      <c r="AT155" s="151" t="s">
        <v>153</v>
      </c>
      <c r="AU155" s="151" t="s">
        <v>84</v>
      </c>
      <c r="AV155" s="12" t="s">
        <v>82</v>
      </c>
      <c r="AW155" s="12" t="s">
        <v>37</v>
      </c>
      <c r="AX155" s="12" t="s">
        <v>75</v>
      </c>
      <c r="AY155" s="151" t="s">
        <v>142</v>
      </c>
    </row>
    <row r="156" spans="2:65" s="13" customFormat="1" ht="11.25">
      <c r="B156" s="156"/>
      <c r="D156" s="150" t="s">
        <v>153</v>
      </c>
      <c r="E156" s="157" t="s">
        <v>19</v>
      </c>
      <c r="F156" s="158" t="s">
        <v>342</v>
      </c>
      <c r="H156" s="159">
        <v>17.87</v>
      </c>
      <c r="I156" s="160"/>
      <c r="L156" s="156"/>
      <c r="M156" s="161"/>
      <c r="T156" s="162"/>
      <c r="AT156" s="157" t="s">
        <v>153</v>
      </c>
      <c r="AU156" s="157" t="s">
        <v>84</v>
      </c>
      <c r="AV156" s="13" t="s">
        <v>84</v>
      </c>
      <c r="AW156" s="13" t="s">
        <v>37</v>
      </c>
      <c r="AX156" s="13" t="s">
        <v>75</v>
      </c>
      <c r="AY156" s="157" t="s">
        <v>142</v>
      </c>
    </row>
    <row r="157" spans="2:65" s="14" customFormat="1" ht="11.25">
      <c r="B157" s="163"/>
      <c r="D157" s="150" t="s">
        <v>153</v>
      </c>
      <c r="E157" s="164" t="s">
        <v>19</v>
      </c>
      <c r="F157" s="165" t="s">
        <v>157</v>
      </c>
      <c r="H157" s="166">
        <v>17.87</v>
      </c>
      <c r="I157" s="167"/>
      <c r="L157" s="163"/>
      <c r="M157" s="168"/>
      <c r="T157" s="169"/>
      <c r="AT157" s="164" t="s">
        <v>153</v>
      </c>
      <c r="AU157" s="164" t="s">
        <v>84</v>
      </c>
      <c r="AV157" s="14" t="s">
        <v>149</v>
      </c>
      <c r="AW157" s="14" t="s">
        <v>37</v>
      </c>
      <c r="AX157" s="14" t="s">
        <v>82</v>
      </c>
      <c r="AY157" s="164" t="s">
        <v>142</v>
      </c>
    </row>
    <row r="158" spans="2:65" s="1" customFormat="1" ht="24.2" customHeight="1">
      <c r="B158" s="33"/>
      <c r="C158" s="132" t="s">
        <v>230</v>
      </c>
      <c r="D158" s="132" t="s">
        <v>144</v>
      </c>
      <c r="E158" s="133" t="s">
        <v>343</v>
      </c>
      <c r="F158" s="134" t="s">
        <v>344</v>
      </c>
      <c r="G158" s="135" t="s">
        <v>147</v>
      </c>
      <c r="H158" s="136">
        <v>115.056</v>
      </c>
      <c r="I158" s="137"/>
      <c r="J158" s="138">
        <f>ROUND(I158*H158,2)</f>
        <v>0</v>
      </c>
      <c r="K158" s="134" t="s">
        <v>148</v>
      </c>
      <c r="L158" s="33"/>
      <c r="M158" s="139" t="s">
        <v>19</v>
      </c>
      <c r="N158" s="140" t="s">
        <v>46</v>
      </c>
      <c r="P158" s="141">
        <f>O158*H158</f>
        <v>0</v>
      </c>
      <c r="Q158" s="141">
        <v>2.7469E-3</v>
      </c>
      <c r="R158" s="141">
        <f>Q158*H158</f>
        <v>0.31604732639999999</v>
      </c>
      <c r="S158" s="141">
        <v>0</v>
      </c>
      <c r="T158" s="142">
        <f>S158*H158</f>
        <v>0</v>
      </c>
      <c r="AR158" s="143" t="s">
        <v>149</v>
      </c>
      <c r="AT158" s="143" t="s">
        <v>144</v>
      </c>
      <c r="AU158" s="143" t="s">
        <v>84</v>
      </c>
      <c r="AY158" s="18" t="s">
        <v>142</v>
      </c>
      <c r="BE158" s="144">
        <f>IF(N158="základní",J158,0)</f>
        <v>0</v>
      </c>
      <c r="BF158" s="144">
        <f>IF(N158="snížená",J158,0)</f>
        <v>0</v>
      </c>
      <c r="BG158" s="144">
        <f>IF(N158="zákl. přenesená",J158,0)</f>
        <v>0</v>
      </c>
      <c r="BH158" s="144">
        <f>IF(N158="sníž. přenesená",J158,0)</f>
        <v>0</v>
      </c>
      <c r="BI158" s="144">
        <f>IF(N158="nulová",J158,0)</f>
        <v>0</v>
      </c>
      <c r="BJ158" s="18" t="s">
        <v>82</v>
      </c>
      <c r="BK158" s="144">
        <f>ROUND(I158*H158,2)</f>
        <v>0</v>
      </c>
      <c r="BL158" s="18" t="s">
        <v>149</v>
      </c>
      <c r="BM158" s="143" t="s">
        <v>345</v>
      </c>
    </row>
    <row r="159" spans="2:65" s="1" customFormat="1" ht="11.25">
      <c r="B159" s="33"/>
      <c r="D159" s="145" t="s">
        <v>151</v>
      </c>
      <c r="F159" s="146" t="s">
        <v>346</v>
      </c>
      <c r="I159" s="147"/>
      <c r="L159" s="33"/>
      <c r="M159" s="148"/>
      <c r="T159" s="54"/>
      <c r="AT159" s="18" t="s">
        <v>151</v>
      </c>
      <c r="AU159" s="18" t="s">
        <v>84</v>
      </c>
    </row>
    <row r="160" spans="2:65" s="12" customFormat="1" ht="11.25">
      <c r="B160" s="149"/>
      <c r="D160" s="150" t="s">
        <v>153</v>
      </c>
      <c r="E160" s="151" t="s">
        <v>19</v>
      </c>
      <c r="F160" s="152" t="s">
        <v>298</v>
      </c>
      <c r="H160" s="151" t="s">
        <v>19</v>
      </c>
      <c r="I160" s="153"/>
      <c r="L160" s="149"/>
      <c r="M160" s="154"/>
      <c r="T160" s="155"/>
      <c r="AT160" s="151" t="s">
        <v>153</v>
      </c>
      <c r="AU160" s="151" t="s">
        <v>84</v>
      </c>
      <c r="AV160" s="12" t="s">
        <v>82</v>
      </c>
      <c r="AW160" s="12" t="s">
        <v>37</v>
      </c>
      <c r="AX160" s="12" t="s">
        <v>75</v>
      </c>
      <c r="AY160" s="151" t="s">
        <v>142</v>
      </c>
    </row>
    <row r="161" spans="2:65" s="13" customFormat="1" ht="11.25">
      <c r="B161" s="156"/>
      <c r="D161" s="150" t="s">
        <v>153</v>
      </c>
      <c r="E161" s="157" t="s">
        <v>19</v>
      </c>
      <c r="F161" s="158" t="s">
        <v>347</v>
      </c>
      <c r="H161" s="159">
        <v>55.488</v>
      </c>
      <c r="I161" s="160"/>
      <c r="L161" s="156"/>
      <c r="M161" s="161"/>
      <c r="T161" s="162"/>
      <c r="AT161" s="157" t="s">
        <v>153</v>
      </c>
      <c r="AU161" s="157" t="s">
        <v>84</v>
      </c>
      <c r="AV161" s="13" t="s">
        <v>84</v>
      </c>
      <c r="AW161" s="13" t="s">
        <v>37</v>
      </c>
      <c r="AX161" s="13" t="s">
        <v>75</v>
      </c>
      <c r="AY161" s="157" t="s">
        <v>142</v>
      </c>
    </row>
    <row r="162" spans="2:65" s="13" customFormat="1" ht="11.25">
      <c r="B162" s="156"/>
      <c r="D162" s="150" t="s">
        <v>153</v>
      </c>
      <c r="E162" s="157" t="s">
        <v>19</v>
      </c>
      <c r="F162" s="158" t="s">
        <v>348</v>
      </c>
      <c r="H162" s="159">
        <v>59.567999999999998</v>
      </c>
      <c r="I162" s="160"/>
      <c r="L162" s="156"/>
      <c r="M162" s="161"/>
      <c r="T162" s="162"/>
      <c r="AT162" s="157" t="s">
        <v>153</v>
      </c>
      <c r="AU162" s="157" t="s">
        <v>84</v>
      </c>
      <c r="AV162" s="13" t="s">
        <v>84</v>
      </c>
      <c r="AW162" s="13" t="s">
        <v>37</v>
      </c>
      <c r="AX162" s="13" t="s">
        <v>75</v>
      </c>
      <c r="AY162" s="157" t="s">
        <v>142</v>
      </c>
    </row>
    <row r="163" spans="2:65" s="14" customFormat="1" ht="11.25">
      <c r="B163" s="163"/>
      <c r="D163" s="150" t="s">
        <v>153</v>
      </c>
      <c r="E163" s="164" t="s">
        <v>19</v>
      </c>
      <c r="F163" s="165" t="s">
        <v>157</v>
      </c>
      <c r="H163" s="166">
        <v>115.056</v>
      </c>
      <c r="I163" s="167"/>
      <c r="L163" s="163"/>
      <c r="M163" s="168"/>
      <c r="T163" s="169"/>
      <c r="AT163" s="164" t="s">
        <v>153</v>
      </c>
      <c r="AU163" s="164" t="s">
        <v>84</v>
      </c>
      <c r="AV163" s="14" t="s">
        <v>149</v>
      </c>
      <c r="AW163" s="14" t="s">
        <v>37</v>
      </c>
      <c r="AX163" s="14" t="s">
        <v>82</v>
      </c>
      <c r="AY163" s="164" t="s">
        <v>142</v>
      </c>
    </row>
    <row r="164" spans="2:65" s="1" customFormat="1" ht="24.2" customHeight="1">
      <c r="B164" s="33"/>
      <c r="C164" s="132" t="s">
        <v>235</v>
      </c>
      <c r="D164" s="132" t="s">
        <v>144</v>
      </c>
      <c r="E164" s="133" t="s">
        <v>349</v>
      </c>
      <c r="F164" s="134" t="s">
        <v>350</v>
      </c>
      <c r="G164" s="135" t="s">
        <v>147</v>
      </c>
      <c r="H164" s="136">
        <v>115.056</v>
      </c>
      <c r="I164" s="137"/>
      <c r="J164" s="138">
        <f>ROUND(I164*H164,2)</f>
        <v>0</v>
      </c>
      <c r="K164" s="134" t="s">
        <v>148</v>
      </c>
      <c r="L164" s="33"/>
      <c r="M164" s="139" t="s">
        <v>19</v>
      </c>
      <c r="N164" s="140" t="s">
        <v>46</v>
      </c>
      <c r="P164" s="141">
        <f>O164*H164</f>
        <v>0</v>
      </c>
      <c r="Q164" s="141">
        <v>0</v>
      </c>
      <c r="R164" s="141">
        <f>Q164*H164</f>
        <v>0</v>
      </c>
      <c r="S164" s="141">
        <v>0</v>
      </c>
      <c r="T164" s="142">
        <f>S164*H164</f>
        <v>0</v>
      </c>
      <c r="AR164" s="143" t="s">
        <v>149</v>
      </c>
      <c r="AT164" s="143" t="s">
        <v>144</v>
      </c>
      <c r="AU164" s="143" t="s">
        <v>84</v>
      </c>
      <c r="AY164" s="18" t="s">
        <v>142</v>
      </c>
      <c r="BE164" s="144">
        <f>IF(N164="základní",J164,0)</f>
        <v>0</v>
      </c>
      <c r="BF164" s="144">
        <f>IF(N164="snížená",J164,0)</f>
        <v>0</v>
      </c>
      <c r="BG164" s="144">
        <f>IF(N164="zákl. přenesená",J164,0)</f>
        <v>0</v>
      </c>
      <c r="BH164" s="144">
        <f>IF(N164="sníž. přenesená",J164,0)</f>
        <v>0</v>
      </c>
      <c r="BI164" s="144">
        <f>IF(N164="nulová",J164,0)</f>
        <v>0</v>
      </c>
      <c r="BJ164" s="18" t="s">
        <v>82</v>
      </c>
      <c r="BK164" s="144">
        <f>ROUND(I164*H164,2)</f>
        <v>0</v>
      </c>
      <c r="BL164" s="18" t="s">
        <v>149</v>
      </c>
      <c r="BM164" s="143" t="s">
        <v>351</v>
      </c>
    </row>
    <row r="165" spans="2:65" s="1" customFormat="1" ht="11.25">
      <c r="B165" s="33"/>
      <c r="D165" s="145" t="s">
        <v>151</v>
      </c>
      <c r="F165" s="146" t="s">
        <v>352</v>
      </c>
      <c r="I165" s="147"/>
      <c r="L165" s="33"/>
      <c r="M165" s="148"/>
      <c r="T165" s="54"/>
      <c r="AT165" s="18" t="s">
        <v>151</v>
      </c>
      <c r="AU165" s="18" t="s">
        <v>84</v>
      </c>
    </row>
    <row r="166" spans="2:65" s="12" customFormat="1" ht="11.25">
      <c r="B166" s="149"/>
      <c r="D166" s="150" t="s">
        <v>153</v>
      </c>
      <c r="E166" s="151" t="s">
        <v>19</v>
      </c>
      <c r="F166" s="152" t="s">
        <v>298</v>
      </c>
      <c r="H166" s="151" t="s">
        <v>19</v>
      </c>
      <c r="I166" s="153"/>
      <c r="L166" s="149"/>
      <c r="M166" s="154"/>
      <c r="T166" s="155"/>
      <c r="AT166" s="151" t="s">
        <v>153</v>
      </c>
      <c r="AU166" s="151" t="s">
        <v>84</v>
      </c>
      <c r="AV166" s="12" t="s">
        <v>82</v>
      </c>
      <c r="AW166" s="12" t="s">
        <v>37</v>
      </c>
      <c r="AX166" s="12" t="s">
        <v>75</v>
      </c>
      <c r="AY166" s="151" t="s">
        <v>142</v>
      </c>
    </row>
    <row r="167" spans="2:65" s="13" customFormat="1" ht="11.25">
      <c r="B167" s="156"/>
      <c r="D167" s="150" t="s">
        <v>153</v>
      </c>
      <c r="E167" s="157" t="s">
        <v>19</v>
      </c>
      <c r="F167" s="158" t="s">
        <v>347</v>
      </c>
      <c r="H167" s="159">
        <v>55.488</v>
      </c>
      <c r="I167" s="160"/>
      <c r="L167" s="156"/>
      <c r="M167" s="161"/>
      <c r="T167" s="162"/>
      <c r="AT167" s="157" t="s">
        <v>153</v>
      </c>
      <c r="AU167" s="157" t="s">
        <v>84</v>
      </c>
      <c r="AV167" s="13" t="s">
        <v>84</v>
      </c>
      <c r="AW167" s="13" t="s">
        <v>37</v>
      </c>
      <c r="AX167" s="13" t="s">
        <v>75</v>
      </c>
      <c r="AY167" s="157" t="s">
        <v>142</v>
      </c>
    </row>
    <row r="168" spans="2:65" s="13" customFormat="1" ht="11.25">
      <c r="B168" s="156"/>
      <c r="D168" s="150" t="s">
        <v>153</v>
      </c>
      <c r="E168" s="157" t="s">
        <v>19</v>
      </c>
      <c r="F168" s="158" t="s">
        <v>348</v>
      </c>
      <c r="H168" s="159">
        <v>59.567999999999998</v>
      </c>
      <c r="I168" s="160"/>
      <c r="L168" s="156"/>
      <c r="M168" s="161"/>
      <c r="T168" s="162"/>
      <c r="AT168" s="157" t="s">
        <v>153</v>
      </c>
      <c r="AU168" s="157" t="s">
        <v>84</v>
      </c>
      <c r="AV168" s="13" t="s">
        <v>84</v>
      </c>
      <c r="AW168" s="13" t="s">
        <v>37</v>
      </c>
      <c r="AX168" s="13" t="s">
        <v>75</v>
      </c>
      <c r="AY168" s="157" t="s">
        <v>142</v>
      </c>
    </row>
    <row r="169" spans="2:65" s="14" customFormat="1" ht="11.25">
      <c r="B169" s="163"/>
      <c r="D169" s="150" t="s">
        <v>153</v>
      </c>
      <c r="E169" s="164" t="s">
        <v>19</v>
      </c>
      <c r="F169" s="165" t="s">
        <v>157</v>
      </c>
      <c r="H169" s="166">
        <v>115.056</v>
      </c>
      <c r="I169" s="167"/>
      <c r="L169" s="163"/>
      <c r="M169" s="168"/>
      <c r="T169" s="169"/>
      <c r="AT169" s="164" t="s">
        <v>153</v>
      </c>
      <c r="AU169" s="164" t="s">
        <v>84</v>
      </c>
      <c r="AV169" s="14" t="s">
        <v>149</v>
      </c>
      <c r="AW169" s="14" t="s">
        <v>37</v>
      </c>
      <c r="AX169" s="14" t="s">
        <v>82</v>
      </c>
      <c r="AY169" s="164" t="s">
        <v>142</v>
      </c>
    </row>
    <row r="170" spans="2:65" s="1" customFormat="1" ht="55.5" customHeight="1">
      <c r="B170" s="33"/>
      <c r="C170" s="132" t="s">
        <v>240</v>
      </c>
      <c r="D170" s="132" t="s">
        <v>144</v>
      </c>
      <c r="E170" s="133" t="s">
        <v>353</v>
      </c>
      <c r="F170" s="134" t="s">
        <v>354</v>
      </c>
      <c r="G170" s="135" t="s">
        <v>188</v>
      </c>
      <c r="H170" s="136">
        <v>1.24</v>
      </c>
      <c r="I170" s="137"/>
      <c r="J170" s="138">
        <f>ROUND(I170*H170,2)</f>
        <v>0</v>
      </c>
      <c r="K170" s="134" t="s">
        <v>148</v>
      </c>
      <c r="L170" s="33"/>
      <c r="M170" s="139" t="s">
        <v>19</v>
      </c>
      <c r="N170" s="140" t="s">
        <v>46</v>
      </c>
      <c r="P170" s="141">
        <f>O170*H170</f>
        <v>0</v>
      </c>
      <c r="Q170" s="141">
        <v>1.05940312</v>
      </c>
      <c r="R170" s="141">
        <f>Q170*H170</f>
        <v>1.3136598688000001</v>
      </c>
      <c r="S170" s="141">
        <v>0</v>
      </c>
      <c r="T170" s="142">
        <f>S170*H170</f>
        <v>0</v>
      </c>
      <c r="AR170" s="143" t="s">
        <v>149</v>
      </c>
      <c r="AT170" s="143" t="s">
        <v>144</v>
      </c>
      <c r="AU170" s="143" t="s">
        <v>84</v>
      </c>
      <c r="AY170" s="18" t="s">
        <v>142</v>
      </c>
      <c r="BE170" s="144">
        <f>IF(N170="základní",J170,0)</f>
        <v>0</v>
      </c>
      <c r="BF170" s="144">
        <f>IF(N170="snížená",J170,0)</f>
        <v>0</v>
      </c>
      <c r="BG170" s="144">
        <f>IF(N170="zákl. přenesená",J170,0)</f>
        <v>0</v>
      </c>
      <c r="BH170" s="144">
        <f>IF(N170="sníž. přenesená",J170,0)</f>
        <v>0</v>
      </c>
      <c r="BI170" s="144">
        <f>IF(N170="nulová",J170,0)</f>
        <v>0</v>
      </c>
      <c r="BJ170" s="18" t="s">
        <v>82</v>
      </c>
      <c r="BK170" s="144">
        <f>ROUND(I170*H170,2)</f>
        <v>0</v>
      </c>
      <c r="BL170" s="18" t="s">
        <v>149</v>
      </c>
      <c r="BM170" s="143" t="s">
        <v>355</v>
      </c>
    </row>
    <row r="171" spans="2:65" s="1" customFormat="1" ht="11.25">
      <c r="B171" s="33"/>
      <c r="D171" s="145" t="s">
        <v>151</v>
      </c>
      <c r="F171" s="146" t="s">
        <v>356</v>
      </c>
      <c r="I171" s="147"/>
      <c r="L171" s="33"/>
      <c r="M171" s="148"/>
      <c r="T171" s="54"/>
      <c r="AT171" s="18" t="s">
        <v>151</v>
      </c>
      <c r="AU171" s="18" t="s">
        <v>84</v>
      </c>
    </row>
    <row r="172" spans="2:65" s="13" customFormat="1" ht="11.25">
      <c r="B172" s="156"/>
      <c r="D172" s="150" t="s">
        <v>153</v>
      </c>
      <c r="E172" s="157" t="s">
        <v>19</v>
      </c>
      <c r="F172" s="158" t="s">
        <v>357</v>
      </c>
      <c r="H172" s="159">
        <v>1.1659999999999999</v>
      </c>
      <c r="I172" s="160"/>
      <c r="L172" s="156"/>
      <c r="M172" s="161"/>
      <c r="T172" s="162"/>
      <c r="AT172" s="157" t="s">
        <v>153</v>
      </c>
      <c r="AU172" s="157" t="s">
        <v>84</v>
      </c>
      <c r="AV172" s="13" t="s">
        <v>84</v>
      </c>
      <c r="AW172" s="13" t="s">
        <v>37</v>
      </c>
      <c r="AX172" s="13" t="s">
        <v>75</v>
      </c>
      <c r="AY172" s="157" t="s">
        <v>142</v>
      </c>
    </row>
    <row r="173" spans="2:65" s="13" customFormat="1" ht="22.5">
      <c r="B173" s="156"/>
      <c r="D173" s="150" t="s">
        <v>153</v>
      </c>
      <c r="E173" s="157" t="s">
        <v>19</v>
      </c>
      <c r="F173" s="158" t="s">
        <v>358</v>
      </c>
      <c r="H173" s="159">
        <v>7.3999999999999996E-2</v>
      </c>
      <c r="I173" s="160"/>
      <c r="L173" s="156"/>
      <c r="M173" s="161"/>
      <c r="T173" s="162"/>
      <c r="AT173" s="157" t="s">
        <v>153</v>
      </c>
      <c r="AU173" s="157" t="s">
        <v>84</v>
      </c>
      <c r="AV173" s="13" t="s">
        <v>84</v>
      </c>
      <c r="AW173" s="13" t="s">
        <v>37</v>
      </c>
      <c r="AX173" s="13" t="s">
        <v>75</v>
      </c>
      <c r="AY173" s="157" t="s">
        <v>142</v>
      </c>
    </row>
    <row r="174" spans="2:65" s="11" customFormat="1" ht="22.9" customHeight="1">
      <c r="B174" s="120"/>
      <c r="D174" s="121" t="s">
        <v>74</v>
      </c>
      <c r="E174" s="130" t="s">
        <v>92</v>
      </c>
      <c r="F174" s="130" t="s">
        <v>359</v>
      </c>
      <c r="I174" s="123"/>
      <c r="J174" s="131">
        <f>BK174</f>
        <v>0</v>
      </c>
      <c r="L174" s="120"/>
      <c r="M174" s="125"/>
      <c r="P174" s="126">
        <f>SUM(P175:P179)</f>
        <v>0</v>
      </c>
      <c r="R174" s="126">
        <f>SUM(R175:R179)</f>
        <v>0.89749800000000002</v>
      </c>
      <c r="T174" s="127">
        <f>SUM(T175:T179)</f>
        <v>0</v>
      </c>
      <c r="AR174" s="121" t="s">
        <v>82</v>
      </c>
      <c r="AT174" s="128" t="s">
        <v>74</v>
      </c>
      <c r="AU174" s="128" t="s">
        <v>82</v>
      </c>
      <c r="AY174" s="121" t="s">
        <v>142</v>
      </c>
      <c r="BK174" s="129">
        <f>SUM(BK175:BK179)</f>
        <v>0</v>
      </c>
    </row>
    <row r="175" spans="2:65" s="1" customFormat="1" ht="66.75" customHeight="1">
      <c r="B175" s="33"/>
      <c r="C175" s="132" t="s">
        <v>247</v>
      </c>
      <c r="D175" s="132" t="s">
        <v>144</v>
      </c>
      <c r="E175" s="133" t="s">
        <v>360</v>
      </c>
      <c r="F175" s="134" t="s">
        <v>361</v>
      </c>
      <c r="G175" s="135" t="s">
        <v>147</v>
      </c>
      <c r="H175" s="136">
        <v>3.06</v>
      </c>
      <c r="I175" s="137"/>
      <c r="J175" s="138">
        <f>ROUND(I175*H175,2)</f>
        <v>0</v>
      </c>
      <c r="K175" s="134" t="s">
        <v>148</v>
      </c>
      <c r="L175" s="33"/>
      <c r="M175" s="139" t="s">
        <v>19</v>
      </c>
      <c r="N175" s="140" t="s">
        <v>46</v>
      </c>
      <c r="P175" s="141">
        <f>O175*H175</f>
        <v>0</v>
      </c>
      <c r="Q175" s="141">
        <v>0.29330000000000001</v>
      </c>
      <c r="R175" s="141">
        <f>Q175*H175</f>
        <v>0.89749800000000002</v>
      </c>
      <c r="S175" s="141">
        <v>0</v>
      </c>
      <c r="T175" s="142">
        <f>S175*H175</f>
        <v>0</v>
      </c>
      <c r="AR175" s="143" t="s">
        <v>149</v>
      </c>
      <c r="AT175" s="143" t="s">
        <v>144</v>
      </c>
      <c r="AU175" s="143" t="s">
        <v>84</v>
      </c>
      <c r="AY175" s="18" t="s">
        <v>142</v>
      </c>
      <c r="BE175" s="144">
        <f>IF(N175="základní",J175,0)</f>
        <v>0</v>
      </c>
      <c r="BF175" s="144">
        <f>IF(N175="snížená",J175,0)</f>
        <v>0</v>
      </c>
      <c r="BG175" s="144">
        <f>IF(N175="zákl. přenesená",J175,0)</f>
        <v>0</v>
      </c>
      <c r="BH175" s="144">
        <f>IF(N175="sníž. přenesená",J175,0)</f>
        <v>0</v>
      </c>
      <c r="BI175" s="144">
        <f>IF(N175="nulová",J175,0)</f>
        <v>0</v>
      </c>
      <c r="BJ175" s="18" t="s">
        <v>82</v>
      </c>
      <c r="BK175" s="144">
        <f>ROUND(I175*H175,2)</f>
        <v>0</v>
      </c>
      <c r="BL175" s="18" t="s">
        <v>149</v>
      </c>
      <c r="BM175" s="143" t="s">
        <v>362</v>
      </c>
    </row>
    <row r="176" spans="2:65" s="1" customFormat="1" ht="11.25">
      <c r="B176" s="33"/>
      <c r="D176" s="145" t="s">
        <v>151</v>
      </c>
      <c r="F176" s="146" t="s">
        <v>363</v>
      </c>
      <c r="I176" s="147"/>
      <c r="L176" s="33"/>
      <c r="M176" s="148"/>
      <c r="T176" s="54"/>
      <c r="AT176" s="18" t="s">
        <v>151</v>
      </c>
      <c r="AU176" s="18" t="s">
        <v>84</v>
      </c>
    </row>
    <row r="177" spans="2:65" s="12" customFormat="1" ht="11.25">
      <c r="B177" s="149"/>
      <c r="D177" s="150" t="s">
        <v>153</v>
      </c>
      <c r="E177" s="151" t="s">
        <v>19</v>
      </c>
      <c r="F177" s="152" t="s">
        <v>298</v>
      </c>
      <c r="H177" s="151" t="s">
        <v>19</v>
      </c>
      <c r="I177" s="153"/>
      <c r="L177" s="149"/>
      <c r="M177" s="154"/>
      <c r="T177" s="155"/>
      <c r="AT177" s="151" t="s">
        <v>153</v>
      </c>
      <c r="AU177" s="151" t="s">
        <v>84</v>
      </c>
      <c r="AV177" s="12" t="s">
        <v>82</v>
      </c>
      <c r="AW177" s="12" t="s">
        <v>37</v>
      </c>
      <c r="AX177" s="12" t="s">
        <v>75</v>
      </c>
      <c r="AY177" s="151" t="s">
        <v>142</v>
      </c>
    </row>
    <row r="178" spans="2:65" s="13" customFormat="1" ht="11.25">
      <c r="B178" s="156"/>
      <c r="D178" s="150" t="s">
        <v>153</v>
      </c>
      <c r="E178" s="157" t="s">
        <v>19</v>
      </c>
      <c r="F178" s="158" t="s">
        <v>364</v>
      </c>
      <c r="H178" s="159">
        <v>3.06</v>
      </c>
      <c r="I178" s="160"/>
      <c r="L178" s="156"/>
      <c r="M178" s="161"/>
      <c r="T178" s="162"/>
      <c r="AT178" s="157" t="s">
        <v>153</v>
      </c>
      <c r="AU178" s="157" t="s">
        <v>84</v>
      </c>
      <c r="AV178" s="13" t="s">
        <v>84</v>
      </c>
      <c r="AW178" s="13" t="s">
        <v>37</v>
      </c>
      <c r="AX178" s="13" t="s">
        <v>75</v>
      </c>
      <c r="AY178" s="157" t="s">
        <v>142</v>
      </c>
    </row>
    <row r="179" spans="2:65" s="14" customFormat="1" ht="11.25">
      <c r="B179" s="163"/>
      <c r="D179" s="150" t="s">
        <v>153</v>
      </c>
      <c r="E179" s="164" t="s">
        <v>19</v>
      </c>
      <c r="F179" s="165" t="s">
        <v>157</v>
      </c>
      <c r="H179" s="166">
        <v>3.06</v>
      </c>
      <c r="I179" s="167"/>
      <c r="L179" s="163"/>
      <c r="M179" s="168"/>
      <c r="T179" s="169"/>
      <c r="AT179" s="164" t="s">
        <v>153</v>
      </c>
      <c r="AU179" s="164" t="s">
        <v>84</v>
      </c>
      <c r="AV179" s="14" t="s">
        <v>149</v>
      </c>
      <c r="AW179" s="14" t="s">
        <v>37</v>
      </c>
      <c r="AX179" s="14" t="s">
        <v>82</v>
      </c>
      <c r="AY179" s="164" t="s">
        <v>142</v>
      </c>
    </row>
    <row r="180" spans="2:65" s="11" customFormat="1" ht="22.9" customHeight="1">
      <c r="B180" s="120"/>
      <c r="D180" s="121" t="s">
        <v>74</v>
      </c>
      <c r="E180" s="130" t="s">
        <v>175</v>
      </c>
      <c r="F180" s="130" t="s">
        <v>365</v>
      </c>
      <c r="I180" s="123"/>
      <c r="J180" s="131">
        <f>BK180</f>
        <v>0</v>
      </c>
      <c r="L180" s="120"/>
      <c r="M180" s="125"/>
      <c r="P180" s="126">
        <f>SUM(P181:P198)</f>
        <v>0</v>
      </c>
      <c r="R180" s="126">
        <f>SUM(R181:R198)</f>
        <v>8.3215424999999996</v>
      </c>
      <c r="T180" s="127">
        <f>SUM(T181:T198)</f>
        <v>0</v>
      </c>
      <c r="AR180" s="121" t="s">
        <v>82</v>
      </c>
      <c r="AT180" s="128" t="s">
        <v>74</v>
      </c>
      <c r="AU180" s="128" t="s">
        <v>82</v>
      </c>
      <c r="AY180" s="121" t="s">
        <v>142</v>
      </c>
      <c r="BK180" s="129">
        <f>SUM(BK181:BK198)</f>
        <v>0</v>
      </c>
    </row>
    <row r="181" spans="2:65" s="1" customFormat="1" ht="24.2" customHeight="1">
      <c r="B181" s="33"/>
      <c r="C181" s="132" t="s">
        <v>252</v>
      </c>
      <c r="D181" s="132" t="s">
        <v>144</v>
      </c>
      <c r="E181" s="133" t="s">
        <v>366</v>
      </c>
      <c r="F181" s="134" t="s">
        <v>367</v>
      </c>
      <c r="G181" s="135" t="s">
        <v>165</v>
      </c>
      <c r="H181" s="136">
        <v>50</v>
      </c>
      <c r="I181" s="137"/>
      <c r="J181" s="138">
        <f>ROUND(I181*H181,2)</f>
        <v>0</v>
      </c>
      <c r="K181" s="134" t="s">
        <v>148</v>
      </c>
      <c r="L181" s="33"/>
      <c r="M181" s="139" t="s">
        <v>19</v>
      </c>
      <c r="N181" s="140" t="s">
        <v>46</v>
      </c>
      <c r="P181" s="141">
        <f>O181*H181</f>
        <v>0</v>
      </c>
      <c r="Q181" s="141">
        <v>3.5999999999999999E-3</v>
      </c>
      <c r="R181" s="141">
        <f>Q181*H181</f>
        <v>0.18</v>
      </c>
      <c r="S181" s="141">
        <v>0</v>
      </c>
      <c r="T181" s="142">
        <f>S181*H181</f>
        <v>0</v>
      </c>
      <c r="AR181" s="143" t="s">
        <v>149</v>
      </c>
      <c r="AT181" s="143" t="s">
        <v>144</v>
      </c>
      <c r="AU181" s="143" t="s">
        <v>84</v>
      </c>
      <c r="AY181" s="18" t="s">
        <v>142</v>
      </c>
      <c r="BE181" s="144">
        <f>IF(N181="základní",J181,0)</f>
        <v>0</v>
      </c>
      <c r="BF181" s="144">
        <f>IF(N181="snížená",J181,0)</f>
        <v>0</v>
      </c>
      <c r="BG181" s="144">
        <f>IF(N181="zákl. přenesená",J181,0)</f>
        <v>0</v>
      </c>
      <c r="BH181" s="144">
        <f>IF(N181="sníž. přenesená",J181,0)</f>
        <v>0</v>
      </c>
      <c r="BI181" s="144">
        <f>IF(N181="nulová",J181,0)</f>
        <v>0</v>
      </c>
      <c r="BJ181" s="18" t="s">
        <v>82</v>
      </c>
      <c r="BK181" s="144">
        <f>ROUND(I181*H181,2)</f>
        <v>0</v>
      </c>
      <c r="BL181" s="18" t="s">
        <v>149</v>
      </c>
      <c r="BM181" s="143" t="s">
        <v>368</v>
      </c>
    </row>
    <row r="182" spans="2:65" s="1" customFormat="1" ht="11.25">
      <c r="B182" s="33"/>
      <c r="D182" s="145" t="s">
        <v>151</v>
      </c>
      <c r="F182" s="146" t="s">
        <v>369</v>
      </c>
      <c r="I182" s="147"/>
      <c r="L182" s="33"/>
      <c r="M182" s="148"/>
      <c r="T182" s="54"/>
      <c r="AT182" s="18" t="s">
        <v>151</v>
      </c>
      <c r="AU182" s="18" t="s">
        <v>84</v>
      </c>
    </row>
    <row r="183" spans="2:65" s="13" customFormat="1" ht="11.25">
      <c r="B183" s="156"/>
      <c r="D183" s="150" t="s">
        <v>153</v>
      </c>
      <c r="E183" s="157" t="s">
        <v>19</v>
      </c>
      <c r="F183" s="158" t="s">
        <v>370</v>
      </c>
      <c r="H183" s="159">
        <v>50</v>
      </c>
      <c r="I183" s="160"/>
      <c r="L183" s="156"/>
      <c r="M183" s="161"/>
      <c r="T183" s="162"/>
      <c r="AT183" s="157" t="s">
        <v>153</v>
      </c>
      <c r="AU183" s="157" t="s">
        <v>84</v>
      </c>
      <c r="AV183" s="13" t="s">
        <v>84</v>
      </c>
      <c r="AW183" s="13" t="s">
        <v>37</v>
      </c>
      <c r="AX183" s="13" t="s">
        <v>82</v>
      </c>
      <c r="AY183" s="157" t="s">
        <v>142</v>
      </c>
    </row>
    <row r="184" spans="2:65" s="1" customFormat="1" ht="62.65" customHeight="1">
      <c r="B184" s="33"/>
      <c r="C184" s="132" t="s">
        <v>259</v>
      </c>
      <c r="D184" s="132" t="s">
        <v>144</v>
      </c>
      <c r="E184" s="133" t="s">
        <v>371</v>
      </c>
      <c r="F184" s="134" t="s">
        <v>372</v>
      </c>
      <c r="G184" s="135" t="s">
        <v>147</v>
      </c>
      <c r="H184" s="136">
        <v>9.75</v>
      </c>
      <c r="I184" s="137"/>
      <c r="J184" s="138">
        <f>ROUND(I184*H184,2)</f>
        <v>0</v>
      </c>
      <c r="K184" s="134" t="s">
        <v>148</v>
      </c>
      <c r="L184" s="33"/>
      <c r="M184" s="139" t="s">
        <v>19</v>
      </c>
      <c r="N184" s="140" t="s">
        <v>46</v>
      </c>
      <c r="P184" s="141">
        <f>O184*H184</f>
        <v>0</v>
      </c>
      <c r="Q184" s="141">
        <v>0</v>
      </c>
      <c r="R184" s="141">
        <f>Q184*H184</f>
        <v>0</v>
      </c>
      <c r="S184" s="141">
        <v>0</v>
      </c>
      <c r="T184" s="142">
        <f>S184*H184</f>
        <v>0</v>
      </c>
      <c r="AR184" s="143" t="s">
        <v>149</v>
      </c>
      <c r="AT184" s="143" t="s">
        <v>144</v>
      </c>
      <c r="AU184" s="143" t="s">
        <v>84</v>
      </c>
      <c r="AY184" s="18" t="s">
        <v>142</v>
      </c>
      <c r="BE184" s="144">
        <f>IF(N184="základní",J184,0)</f>
        <v>0</v>
      </c>
      <c r="BF184" s="144">
        <f>IF(N184="snížená",J184,0)</f>
        <v>0</v>
      </c>
      <c r="BG184" s="144">
        <f>IF(N184="zákl. přenesená",J184,0)</f>
        <v>0</v>
      </c>
      <c r="BH184" s="144">
        <f>IF(N184="sníž. přenesená",J184,0)</f>
        <v>0</v>
      </c>
      <c r="BI184" s="144">
        <f>IF(N184="nulová",J184,0)</f>
        <v>0</v>
      </c>
      <c r="BJ184" s="18" t="s">
        <v>82</v>
      </c>
      <c r="BK184" s="144">
        <f>ROUND(I184*H184,2)</f>
        <v>0</v>
      </c>
      <c r="BL184" s="18" t="s">
        <v>149</v>
      </c>
      <c r="BM184" s="143" t="s">
        <v>373</v>
      </c>
    </row>
    <row r="185" spans="2:65" s="1" customFormat="1" ht="11.25">
      <c r="B185" s="33"/>
      <c r="D185" s="145" t="s">
        <v>151</v>
      </c>
      <c r="F185" s="146" t="s">
        <v>374</v>
      </c>
      <c r="I185" s="147"/>
      <c r="L185" s="33"/>
      <c r="M185" s="148"/>
      <c r="T185" s="54"/>
      <c r="AT185" s="18" t="s">
        <v>151</v>
      </c>
      <c r="AU185" s="18" t="s">
        <v>84</v>
      </c>
    </row>
    <row r="186" spans="2:65" s="13" customFormat="1" ht="11.25">
      <c r="B186" s="156"/>
      <c r="D186" s="150" t="s">
        <v>153</v>
      </c>
      <c r="E186" s="157" t="s">
        <v>19</v>
      </c>
      <c r="F186" s="158" t="s">
        <v>162</v>
      </c>
      <c r="H186" s="159">
        <v>9.75</v>
      </c>
      <c r="I186" s="160"/>
      <c r="L186" s="156"/>
      <c r="M186" s="161"/>
      <c r="T186" s="162"/>
      <c r="AT186" s="157" t="s">
        <v>153</v>
      </c>
      <c r="AU186" s="157" t="s">
        <v>84</v>
      </c>
      <c r="AV186" s="13" t="s">
        <v>84</v>
      </c>
      <c r="AW186" s="13" t="s">
        <v>37</v>
      </c>
      <c r="AX186" s="13" t="s">
        <v>82</v>
      </c>
      <c r="AY186" s="157" t="s">
        <v>142</v>
      </c>
    </row>
    <row r="187" spans="2:65" s="1" customFormat="1" ht="33" customHeight="1">
      <c r="B187" s="33"/>
      <c r="C187" s="132" t="s">
        <v>268</v>
      </c>
      <c r="D187" s="132" t="s">
        <v>144</v>
      </c>
      <c r="E187" s="133" t="s">
        <v>375</v>
      </c>
      <c r="F187" s="134" t="s">
        <v>376</v>
      </c>
      <c r="G187" s="135" t="s">
        <v>147</v>
      </c>
      <c r="H187" s="136">
        <v>9.75</v>
      </c>
      <c r="I187" s="137"/>
      <c r="J187" s="138">
        <f>ROUND(I187*H187,2)</f>
        <v>0</v>
      </c>
      <c r="K187" s="134" t="s">
        <v>148</v>
      </c>
      <c r="L187" s="33"/>
      <c r="M187" s="139" t="s">
        <v>19</v>
      </c>
      <c r="N187" s="140" t="s">
        <v>46</v>
      </c>
      <c r="P187" s="141">
        <f>O187*H187</f>
        <v>0</v>
      </c>
      <c r="Q187" s="141">
        <v>0.34499999999999997</v>
      </c>
      <c r="R187" s="141">
        <f>Q187*H187</f>
        <v>3.3637499999999996</v>
      </c>
      <c r="S187" s="141">
        <v>0</v>
      </c>
      <c r="T187" s="142">
        <f>S187*H187</f>
        <v>0</v>
      </c>
      <c r="AR187" s="143" t="s">
        <v>149</v>
      </c>
      <c r="AT187" s="143" t="s">
        <v>144</v>
      </c>
      <c r="AU187" s="143" t="s">
        <v>84</v>
      </c>
      <c r="AY187" s="18" t="s">
        <v>142</v>
      </c>
      <c r="BE187" s="144">
        <f>IF(N187="základní",J187,0)</f>
        <v>0</v>
      </c>
      <c r="BF187" s="144">
        <f>IF(N187="snížená",J187,0)</f>
        <v>0</v>
      </c>
      <c r="BG187" s="144">
        <f>IF(N187="zákl. přenesená",J187,0)</f>
        <v>0</v>
      </c>
      <c r="BH187" s="144">
        <f>IF(N187="sníž. přenesená",J187,0)</f>
        <v>0</v>
      </c>
      <c r="BI187" s="144">
        <f>IF(N187="nulová",J187,0)</f>
        <v>0</v>
      </c>
      <c r="BJ187" s="18" t="s">
        <v>82</v>
      </c>
      <c r="BK187" s="144">
        <f>ROUND(I187*H187,2)</f>
        <v>0</v>
      </c>
      <c r="BL187" s="18" t="s">
        <v>149</v>
      </c>
      <c r="BM187" s="143" t="s">
        <v>377</v>
      </c>
    </row>
    <row r="188" spans="2:65" s="1" customFormat="1" ht="11.25">
      <c r="B188" s="33"/>
      <c r="D188" s="145" t="s">
        <v>151</v>
      </c>
      <c r="F188" s="146" t="s">
        <v>378</v>
      </c>
      <c r="I188" s="147"/>
      <c r="L188" s="33"/>
      <c r="M188" s="148"/>
      <c r="T188" s="54"/>
      <c r="AT188" s="18" t="s">
        <v>151</v>
      </c>
      <c r="AU188" s="18" t="s">
        <v>84</v>
      </c>
    </row>
    <row r="189" spans="2:65" s="13" customFormat="1" ht="11.25">
      <c r="B189" s="156"/>
      <c r="D189" s="150" t="s">
        <v>153</v>
      </c>
      <c r="E189" s="157" t="s">
        <v>19</v>
      </c>
      <c r="F189" s="158" t="s">
        <v>162</v>
      </c>
      <c r="H189" s="159">
        <v>9.75</v>
      </c>
      <c r="I189" s="160"/>
      <c r="L189" s="156"/>
      <c r="M189" s="161"/>
      <c r="T189" s="162"/>
      <c r="AT189" s="157" t="s">
        <v>153</v>
      </c>
      <c r="AU189" s="157" t="s">
        <v>84</v>
      </c>
      <c r="AV189" s="13" t="s">
        <v>84</v>
      </c>
      <c r="AW189" s="13" t="s">
        <v>37</v>
      </c>
      <c r="AX189" s="13" t="s">
        <v>82</v>
      </c>
      <c r="AY189" s="157" t="s">
        <v>142</v>
      </c>
    </row>
    <row r="190" spans="2:65" s="1" customFormat="1" ht="49.15" customHeight="1">
      <c r="B190" s="33"/>
      <c r="C190" s="132" t="s">
        <v>379</v>
      </c>
      <c r="D190" s="132" t="s">
        <v>144</v>
      </c>
      <c r="E190" s="133" t="s">
        <v>380</v>
      </c>
      <c r="F190" s="134" t="s">
        <v>381</v>
      </c>
      <c r="G190" s="135" t="s">
        <v>147</v>
      </c>
      <c r="H190" s="136">
        <v>9.75</v>
      </c>
      <c r="I190" s="137"/>
      <c r="J190" s="138">
        <f>ROUND(I190*H190,2)</f>
        <v>0</v>
      </c>
      <c r="K190" s="134" t="s">
        <v>148</v>
      </c>
      <c r="L190" s="33"/>
      <c r="M190" s="139" t="s">
        <v>19</v>
      </c>
      <c r="N190" s="140" t="s">
        <v>46</v>
      </c>
      <c r="P190" s="141">
        <f>O190*H190</f>
        <v>0</v>
      </c>
      <c r="Q190" s="141">
        <v>0.20477999999999999</v>
      </c>
      <c r="R190" s="141">
        <f>Q190*H190</f>
        <v>1.996605</v>
      </c>
      <c r="S190" s="141">
        <v>0</v>
      </c>
      <c r="T190" s="142">
        <f>S190*H190</f>
        <v>0</v>
      </c>
      <c r="AR190" s="143" t="s">
        <v>149</v>
      </c>
      <c r="AT190" s="143" t="s">
        <v>144</v>
      </c>
      <c r="AU190" s="143" t="s">
        <v>84</v>
      </c>
      <c r="AY190" s="18" t="s">
        <v>142</v>
      </c>
      <c r="BE190" s="144">
        <f>IF(N190="základní",J190,0)</f>
        <v>0</v>
      </c>
      <c r="BF190" s="144">
        <f>IF(N190="snížená",J190,0)</f>
        <v>0</v>
      </c>
      <c r="BG190" s="144">
        <f>IF(N190="zákl. přenesená",J190,0)</f>
        <v>0</v>
      </c>
      <c r="BH190" s="144">
        <f>IF(N190="sníž. přenesená",J190,0)</f>
        <v>0</v>
      </c>
      <c r="BI190" s="144">
        <f>IF(N190="nulová",J190,0)</f>
        <v>0</v>
      </c>
      <c r="BJ190" s="18" t="s">
        <v>82</v>
      </c>
      <c r="BK190" s="144">
        <f>ROUND(I190*H190,2)</f>
        <v>0</v>
      </c>
      <c r="BL190" s="18" t="s">
        <v>149</v>
      </c>
      <c r="BM190" s="143" t="s">
        <v>382</v>
      </c>
    </row>
    <row r="191" spans="2:65" s="1" customFormat="1" ht="11.25">
      <c r="B191" s="33"/>
      <c r="D191" s="145" t="s">
        <v>151</v>
      </c>
      <c r="F191" s="146" t="s">
        <v>383</v>
      </c>
      <c r="I191" s="147"/>
      <c r="L191" s="33"/>
      <c r="M191" s="148"/>
      <c r="T191" s="54"/>
      <c r="AT191" s="18" t="s">
        <v>151</v>
      </c>
      <c r="AU191" s="18" t="s">
        <v>84</v>
      </c>
    </row>
    <row r="192" spans="2:65" s="13" customFormat="1" ht="11.25">
      <c r="B192" s="156"/>
      <c r="D192" s="150" t="s">
        <v>153</v>
      </c>
      <c r="E192" s="157" t="s">
        <v>19</v>
      </c>
      <c r="F192" s="158" t="s">
        <v>162</v>
      </c>
      <c r="H192" s="159">
        <v>9.75</v>
      </c>
      <c r="I192" s="160"/>
      <c r="L192" s="156"/>
      <c r="M192" s="161"/>
      <c r="T192" s="162"/>
      <c r="AT192" s="157" t="s">
        <v>153</v>
      </c>
      <c r="AU192" s="157" t="s">
        <v>84</v>
      </c>
      <c r="AV192" s="13" t="s">
        <v>84</v>
      </c>
      <c r="AW192" s="13" t="s">
        <v>37</v>
      </c>
      <c r="AX192" s="13" t="s">
        <v>82</v>
      </c>
      <c r="AY192" s="157" t="s">
        <v>142</v>
      </c>
    </row>
    <row r="193" spans="2:65" s="1" customFormat="1" ht="44.25" customHeight="1">
      <c r="B193" s="33"/>
      <c r="C193" s="132" t="s">
        <v>7</v>
      </c>
      <c r="D193" s="132" t="s">
        <v>144</v>
      </c>
      <c r="E193" s="133" t="s">
        <v>384</v>
      </c>
      <c r="F193" s="134" t="s">
        <v>385</v>
      </c>
      <c r="G193" s="135" t="s">
        <v>147</v>
      </c>
      <c r="H193" s="136">
        <v>9.75</v>
      </c>
      <c r="I193" s="137"/>
      <c r="J193" s="138">
        <f>ROUND(I193*H193,2)</f>
        <v>0</v>
      </c>
      <c r="K193" s="134" t="s">
        <v>148</v>
      </c>
      <c r="L193" s="33"/>
      <c r="M193" s="139" t="s">
        <v>19</v>
      </c>
      <c r="N193" s="140" t="s">
        <v>46</v>
      </c>
      <c r="P193" s="141">
        <f>O193*H193</f>
        <v>0</v>
      </c>
      <c r="Q193" s="141">
        <v>0.10373</v>
      </c>
      <c r="R193" s="141">
        <f>Q193*H193</f>
        <v>1.0113675</v>
      </c>
      <c r="S193" s="141">
        <v>0</v>
      </c>
      <c r="T193" s="142">
        <f>S193*H193</f>
        <v>0</v>
      </c>
      <c r="AR193" s="143" t="s">
        <v>149</v>
      </c>
      <c r="AT193" s="143" t="s">
        <v>144</v>
      </c>
      <c r="AU193" s="143" t="s">
        <v>84</v>
      </c>
      <c r="AY193" s="18" t="s">
        <v>142</v>
      </c>
      <c r="BE193" s="144">
        <f>IF(N193="základní",J193,0)</f>
        <v>0</v>
      </c>
      <c r="BF193" s="144">
        <f>IF(N193="snížená",J193,0)</f>
        <v>0</v>
      </c>
      <c r="BG193" s="144">
        <f>IF(N193="zákl. přenesená",J193,0)</f>
        <v>0</v>
      </c>
      <c r="BH193" s="144">
        <f>IF(N193="sníž. přenesená",J193,0)</f>
        <v>0</v>
      </c>
      <c r="BI193" s="144">
        <f>IF(N193="nulová",J193,0)</f>
        <v>0</v>
      </c>
      <c r="BJ193" s="18" t="s">
        <v>82</v>
      </c>
      <c r="BK193" s="144">
        <f>ROUND(I193*H193,2)</f>
        <v>0</v>
      </c>
      <c r="BL193" s="18" t="s">
        <v>149</v>
      </c>
      <c r="BM193" s="143" t="s">
        <v>386</v>
      </c>
    </row>
    <row r="194" spans="2:65" s="1" customFormat="1" ht="11.25">
      <c r="B194" s="33"/>
      <c r="D194" s="145" t="s">
        <v>151</v>
      </c>
      <c r="F194" s="146" t="s">
        <v>387</v>
      </c>
      <c r="I194" s="147"/>
      <c r="L194" s="33"/>
      <c r="M194" s="148"/>
      <c r="T194" s="54"/>
      <c r="AT194" s="18" t="s">
        <v>151</v>
      </c>
      <c r="AU194" s="18" t="s">
        <v>84</v>
      </c>
    </row>
    <row r="195" spans="2:65" s="13" customFormat="1" ht="11.25">
      <c r="B195" s="156"/>
      <c r="D195" s="150" t="s">
        <v>153</v>
      </c>
      <c r="E195" s="157" t="s">
        <v>19</v>
      </c>
      <c r="F195" s="158" t="s">
        <v>162</v>
      </c>
      <c r="H195" s="159">
        <v>9.75</v>
      </c>
      <c r="I195" s="160"/>
      <c r="L195" s="156"/>
      <c r="M195" s="161"/>
      <c r="T195" s="162"/>
      <c r="AT195" s="157" t="s">
        <v>153</v>
      </c>
      <c r="AU195" s="157" t="s">
        <v>84</v>
      </c>
      <c r="AV195" s="13" t="s">
        <v>84</v>
      </c>
      <c r="AW195" s="13" t="s">
        <v>37</v>
      </c>
      <c r="AX195" s="13" t="s">
        <v>82</v>
      </c>
      <c r="AY195" s="157" t="s">
        <v>142</v>
      </c>
    </row>
    <row r="196" spans="2:65" s="1" customFormat="1" ht="44.25" customHeight="1">
      <c r="B196" s="33"/>
      <c r="C196" s="132" t="s">
        <v>388</v>
      </c>
      <c r="D196" s="132" t="s">
        <v>144</v>
      </c>
      <c r="E196" s="133" t="s">
        <v>389</v>
      </c>
      <c r="F196" s="134" t="s">
        <v>390</v>
      </c>
      <c r="G196" s="135" t="s">
        <v>147</v>
      </c>
      <c r="H196" s="136">
        <v>9.75</v>
      </c>
      <c r="I196" s="137"/>
      <c r="J196" s="138">
        <f>ROUND(I196*H196,2)</f>
        <v>0</v>
      </c>
      <c r="K196" s="134" t="s">
        <v>148</v>
      </c>
      <c r="L196" s="33"/>
      <c r="M196" s="139" t="s">
        <v>19</v>
      </c>
      <c r="N196" s="140" t="s">
        <v>46</v>
      </c>
      <c r="P196" s="141">
        <f>O196*H196</f>
        <v>0</v>
      </c>
      <c r="Q196" s="141">
        <v>0.18151999999999999</v>
      </c>
      <c r="R196" s="141">
        <f>Q196*H196</f>
        <v>1.7698199999999999</v>
      </c>
      <c r="S196" s="141">
        <v>0</v>
      </c>
      <c r="T196" s="142">
        <f>S196*H196</f>
        <v>0</v>
      </c>
      <c r="AR196" s="143" t="s">
        <v>149</v>
      </c>
      <c r="AT196" s="143" t="s">
        <v>144</v>
      </c>
      <c r="AU196" s="143" t="s">
        <v>84</v>
      </c>
      <c r="AY196" s="18" t="s">
        <v>142</v>
      </c>
      <c r="BE196" s="144">
        <f>IF(N196="základní",J196,0)</f>
        <v>0</v>
      </c>
      <c r="BF196" s="144">
        <f>IF(N196="snížená",J196,0)</f>
        <v>0</v>
      </c>
      <c r="BG196" s="144">
        <f>IF(N196="zákl. přenesená",J196,0)</f>
        <v>0</v>
      </c>
      <c r="BH196" s="144">
        <f>IF(N196="sníž. přenesená",J196,0)</f>
        <v>0</v>
      </c>
      <c r="BI196" s="144">
        <f>IF(N196="nulová",J196,0)</f>
        <v>0</v>
      </c>
      <c r="BJ196" s="18" t="s">
        <v>82</v>
      </c>
      <c r="BK196" s="144">
        <f>ROUND(I196*H196,2)</f>
        <v>0</v>
      </c>
      <c r="BL196" s="18" t="s">
        <v>149</v>
      </c>
      <c r="BM196" s="143" t="s">
        <v>391</v>
      </c>
    </row>
    <row r="197" spans="2:65" s="1" customFormat="1" ht="11.25">
      <c r="B197" s="33"/>
      <c r="D197" s="145" t="s">
        <v>151</v>
      </c>
      <c r="F197" s="146" t="s">
        <v>392</v>
      </c>
      <c r="I197" s="147"/>
      <c r="L197" s="33"/>
      <c r="M197" s="148"/>
      <c r="T197" s="54"/>
      <c r="AT197" s="18" t="s">
        <v>151</v>
      </c>
      <c r="AU197" s="18" t="s">
        <v>84</v>
      </c>
    </row>
    <row r="198" spans="2:65" s="13" customFormat="1" ht="11.25">
      <c r="B198" s="156"/>
      <c r="D198" s="150" t="s">
        <v>153</v>
      </c>
      <c r="E198" s="157" t="s">
        <v>19</v>
      </c>
      <c r="F198" s="158" t="s">
        <v>162</v>
      </c>
      <c r="H198" s="159">
        <v>9.75</v>
      </c>
      <c r="I198" s="160"/>
      <c r="L198" s="156"/>
      <c r="M198" s="161"/>
      <c r="T198" s="162"/>
      <c r="AT198" s="157" t="s">
        <v>153</v>
      </c>
      <c r="AU198" s="157" t="s">
        <v>84</v>
      </c>
      <c r="AV198" s="13" t="s">
        <v>84</v>
      </c>
      <c r="AW198" s="13" t="s">
        <v>37</v>
      </c>
      <c r="AX198" s="13" t="s">
        <v>82</v>
      </c>
      <c r="AY198" s="157" t="s">
        <v>142</v>
      </c>
    </row>
    <row r="199" spans="2:65" s="11" customFormat="1" ht="22.9" customHeight="1">
      <c r="B199" s="120"/>
      <c r="D199" s="121" t="s">
        <v>74</v>
      </c>
      <c r="E199" s="130" t="s">
        <v>185</v>
      </c>
      <c r="F199" s="130" t="s">
        <v>393</v>
      </c>
      <c r="I199" s="123"/>
      <c r="J199" s="131">
        <f>BK199</f>
        <v>0</v>
      </c>
      <c r="L199" s="120"/>
      <c r="M199" s="125"/>
      <c r="P199" s="126">
        <f>SUM(P200:P222)</f>
        <v>0</v>
      </c>
      <c r="R199" s="126">
        <f>SUM(R200:R222)</f>
        <v>17.402326565722699</v>
      </c>
      <c r="T199" s="127">
        <f>SUM(T200:T222)</f>
        <v>0</v>
      </c>
      <c r="AR199" s="121" t="s">
        <v>82</v>
      </c>
      <c r="AT199" s="128" t="s">
        <v>74</v>
      </c>
      <c r="AU199" s="128" t="s">
        <v>82</v>
      </c>
      <c r="AY199" s="121" t="s">
        <v>142</v>
      </c>
      <c r="BK199" s="129">
        <f>SUM(BK200:BK222)</f>
        <v>0</v>
      </c>
    </row>
    <row r="200" spans="2:65" s="1" customFormat="1" ht="33" customHeight="1">
      <c r="B200" s="33"/>
      <c r="C200" s="132" t="s">
        <v>394</v>
      </c>
      <c r="D200" s="132" t="s">
        <v>144</v>
      </c>
      <c r="E200" s="133" t="s">
        <v>395</v>
      </c>
      <c r="F200" s="134" t="s">
        <v>396</v>
      </c>
      <c r="G200" s="135" t="s">
        <v>178</v>
      </c>
      <c r="H200" s="136">
        <v>1.0640000000000001</v>
      </c>
      <c r="I200" s="137"/>
      <c r="J200" s="138">
        <f>ROUND(I200*H200,2)</f>
        <v>0</v>
      </c>
      <c r="K200" s="134" t="s">
        <v>148</v>
      </c>
      <c r="L200" s="33"/>
      <c r="M200" s="139" t="s">
        <v>19</v>
      </c>
      <c r="N200" s="140" t="s">
        <v>46</v>
      </c>
      <c r="P200" s="141">
        <f>O200*H200</f>
        <v>0</v>
      </c>
      <c r="Q200" s="141">
        <v>2.3010199999999998</v>
      </c>
      <c r="R200" s="141">
        <f>Q200*H200</f>
        <v>2.4482852799999999</v>
      </c>
      <c r="S200" s="141">
        <v>0</v>
      </c>
      <c r="T200" s="142">
        <f>S200*H200</f>
        <v>0</v>
      </c>
      <c r="AR200" s="143" t="s">
        <v>149</v>
      </c>
      <c r="AT200" s="143" t="s">
        <v>144</v>
      </c>
      <c r="AU200" s="143" t="s">
        <v>84</v>
      </c>
      <c r="AY200" s="18" t="s">
        <v>142</v>
      </c>
      <c r="BE200" s="144">
        <f>IF(N200="základní",J200,0)</f>
        <v>0</v>
      </c>
      <c r="BF200" s="144">
        <f>IF(N200="snížená",J200,0)</f>
        <v>0</v>
      </c>
      <c r="BG200" s="144">
        <f>IF(N200="zákl. přenesená",J200,0)</f>
        <v>0</v>
      </c>
      <c r="BH200" s="144">
        <f>IF(N200="sníž. přenesená",J200,0)</f>
        <v>0</v>
      </c>
      <c r="BI200" s="144">
        <f>IF(N200="nulová",J200,0)</f>
        <v>0</v>
      </c>
      <c r="BJ200" s="18" t="s">
        <v>82</v>
      </c>
      <c r="BK200" s="144">
        <f>ROUND(I200*H200,2)</f>
        <v>0</v>
      </c>
      <c r="BL200" s="18" t="s">
        <v>149</v>
      </c>
      <c r="BM200" s="143" t="s">
        <v>397</v>
      </c>
    </row>
    <row r="201" spans="2:65" s="1" customFormat="1" ht="11.25">
      <c r="B201" s="33"/>
      <c r="D201" s="145" t="s">
        <v>151</v>
      </c>
      <c r="F201" s="146" t="s">
        <v>398</v>
      </c>
      <c r="I201" s="147"/>
      <c r="L201" s="33"/>
      <c r="M201" s="148"/>
      <c r="T201" s="54"/>
      <c r="AT201" s="18" t="s">
        <v>151</v>
      </c>
      <c r="AU201" s="18" t="s">
        <v>84</v>
      </c>
    </row>
    <row r="202" spans="2:65" s="12" customFormat="1" ht="11.25">
      <c r="B202" s="149"/>
      <c r="D202" s="150" t="s">
        <v>153</v>
      </c>
      <c r="E202" s="151" t="s">
        <v>19</v>
      </c>
      <c r="F202" s="152" t="s">
        <v>298</v>
      </c>
      <c r="H202" s="151" t="s">
        <v>19</v>
      </c>
      <c r="I202" s="153"/>
      <c r="L202" s="149"/>
      <c r="M202" s="154"/>
      <c r="T202" s="155"/>
      <c r="AT202" s="151" t="s">
        <v>153</v>
      </c>
      <c r="AU202" s="151" t="s">
        <v>84</v>
      </c>
      <c r="AV202" s="12" t="s">
        <v>82</v>
      </c>
      <c r="AW202" s="12" t="s">
        <v>37</v>
      </c>
      <c r="AX202" s="12" t="s">
        <v>75</v>
      </c>
      <c r="AY202" s="151" t="s">
        <v>142</v>
      </c>
    </row>
    <row r="203" spans="2:65" s="13" customFormat="1" ht="11.25">
      <c r="B203" s="156"/>
      <c r="D203" s="150" t="s">
        <v>153</v>
      </c>
      <c r="E203" s="157" t="s">
        <v>19</v>
      </c>
      <c r="F203" s="158" t="s">
        <v>399</v>
      </c>
      <c r="H203" s="159">
        <v>0.52500000000000002</v>
      </c>
      <c r="I203" s="160"/>
      <c r="L203" s="156"/>
      <c r="M203" s="161"/>
      <c r="T203" s="162"/>
      <c r="AT203" s="157" t="s">
        <v>153</v>
      </c>
      <c r="AU203" s="157" t="s">
        <v>84</v>
      </c>
      <c r="AV203" s="13" t="s">
        <v>84</v>
      </c>
      <c r="AW203" s="13" t="s">
        <v>37</v>
      </c>
      <c r="AX203" s="13" t="s">
        <v>75</v>
      </c>
      <c r="AY203" s="157" t="s">
        <v>142</v>
      </c>
    </row>
    <row r="204" spans="2:65" s="13" customFormat="1" ht="22.5">
      <c r="B204" s="156"/>
      <c r="D204" s="150" t="s">
        <v>153</v>
      </c>
      <c r="E204" s="157" t="s">
        <v>19</v>
      </c>
      <c r="F204" s="158" t="s">
        <v>400</v>
      </c>
      <c r="H204" s="159">
        <v>0.53900000000000003</v>
      </c>
      <c r="I204" s="160"/>
      <c r="L204" s="156"/>
      <c r="M204" s="161"/>
      <c r="T204" s="162"/>
      <c r="AT204" s="157" t="s">
        <v>153</v>
      </c>
      <c r="AU204" s="157" t="s">
        <v>84</v>
      </c>
      <c r="AV204" s="13" t="s">
        <v>84</v>
      </c>
      <c r="AW204" s="13" t="s">
        <v>37</v>
      </c>
      <c r="AX204" s="13" t="s">
        <v>75</v>
      </c>
      <c r="AY204" s="157" t="s">
        <v>142</v>
      </c>
    </row>
    <row r="205" spans="2:65" s="14" customFormat="1" ht="11.25">
      <c r="B205" s="163"/>
      <c r="D205" s="150" t="s">
        <v>153</v>
      </c>
      <c r="E205" s="164" t="s">
        <v>19</v>
      </c>
      <c r="F205" s="165" t="s">
        <v>157</v>
      </c>
      <c r="H205" s="166">
        <v>1.0640000000000001</v>
      </c>
      <c r="I205" s="167"/>
      <c r="L205" s="163"/>
      <c r="M205" s="168"/>
      <c r="T205" s="169"/>
      <c r="AT205" s="164" t="s">
        <v>153</v>
      </c>
      <c r="AU205" s="164" t="s">
        <v>84</v>
      </c>
      <c r="AV205" s="14" t="s">
        <v>149</v>
      </c>
      <c r="AW205" s="14" t="s">
        <v>37</v>
      </c>
      <c r="AX205" s="14" t="s">
        <v>82</v>
      </c>
      <c r="AY205" s="164" t="s">
        <v>142</v>
      </c>
    </row>
    <row r="206" spans="2:65" s="1" customFormat="1" ht="33" customHeight="1">
      <c r="B206" s="33"/>
      <c r="C206" s="132" t="s">
        <v>401</v>
      </c>
      <c r="D206" s="132" t="s">
        <v>144</v>
      </c>
      <c r="E206" s="133" t="s">
        <v>402</v>
      </c>
      <c r="F206" s="134" t="s">
        <v>403</v>
      </c>
      <c r="G206" s="135" t="s">
        <v>178</v>
      </c>
      <c r="H206" s="136">
        <v>5.8959999999999999</v>
      </c>
      <c r="I206" s="137"/>
      <c r="J206" s="138">
        <f>ROUND(I206*H206,2)</f>
        <v>0</v>
      </c>
      <c r="K206" s="134" t="s">
        <v>148</v>
      </c>
      <c r="L206" s="33"/>
      <c r="M206" s="139" t="s">
        <v>19</v>
      </c>
      <c r="N206" s="140" t="s">
        <v>46</v>
      </c>
      <c r="P206" s="141">
        <f>O206*H206</f>
        <v>0</v>
      </c>
      <c r="Q206" s="141">
        <v>2.5018699999999998</v>
      </c>
      <c r="R206" s="141">
        <f>Q206*H206</f>
        <v>14.751025519999999</v>
      </c>
      <c r="S206" s="141">
        <v>0</v>
      </c>
      <c r="T206" s="142">
        <f>S206*H206</f>
        <v>0</v>
      </c>
      <c r="AR206" s="143" t="s">
        <v>149</v>
      </c>
      <c r="AT206" s="143" t="s">
        <v>144</v>
      </c>
      <c r="AU206" s="143" t="s">
        <v>84</v>
      </c>
      <c r="AY206" s="18" t="s">
        <v>142</v>
      </c>
      <c r="BE206" s="144">
        <f>IF(N206="základní",J206,0)</f>
        <v>0</v>
      </c>
      <c r="BF206" s="144">
        <f>IF(N206="snížená",J206,0)</f>
        <v>0</v>
      </c>
      <c r="BG206" s="144">
        <f>IF(N206="zákl. přenesená",J206,0)</f>
        <v>0</v>
      </c>
      <c r="BH206" s="144">
        <f>IF(N206="sníž. přenesená",J206,0)</f>
        <v>0</v>
      </c>
      <c r="BI206" s="144">
        <f>IF(N206="nulová",J206,0)</f>
        <v>0</v>
      </c>
      <c r="BJ206" s="18" t="s">
        <v>82</v>
      </c>
      <c r="BK206" s="144">
        <f>ROUND(I206*H206,2)</f>
        <v>0</v>
      </c>
      <c r="BL206" s="18" t="s">
        <v>149</v>
      </c>
      <c r="BM206" s="143" t="s">
        <v>404</v>
      </c>
    </row>
    <row r="207" spans="2:65" s="1" customFormat="1" ht="11.25">
      <c r="B207" s="33"/>
      <c r="D207" s="145" t="s">
        <v>151</v>
      </c>
      <c r="F207" s="146" t="s">
        <v>405</v>
      </c>
      <c r="I207" s="147"/>
      <c r="L207" s="33"/>
      <c r="M207" s="148"/>
      <c r="T207" s="54"/>
      <c r="AT207" s="18" t="s">
        <v>151</v>
      </c>
      <c r="AU207" s="18" t="s">
        <v>84</v>
      </c>
    </row>
    <row r="208" spans="2:65" s="12" customFormat="1" ht="11.25">
      <c r="B208" s="149"/>
      <c r="D208" s="150" t="s">
        <v>153</v>
      </c>
      <c r="E208" s="151" t="s">
        <v>19</v>
      </c>
      <c r="F208" s="152" t="s">
        <v>298</v>
      </c>
      <c r="H208" s="151" t="s">
        <v>19</v>
      </c>
      <c r="I208" s="153"/>
      <c r="L208" s="149"/>
      <c r="M208" s="154"/>
      <c r="T208" s="155"/>
      <c r="AT208" s="151" t="s">
        <v>153</v>
      </c>
      <c r="AU208" s="151" t="s">
        <v>84</v>
      </c>
      <c r="AV208" s="12" t="s">
        <v>82</v>
      </c>
      <c r="AW208" s="12" t="s">
        <v>37</v>
      </c>
      <c r="AX208" s="12" t="s">
        <v>75</v>
      </c>
      <c r="AY208" s="151" t="s">
        <v>142</v>
      </c>
    </row>
    <row r="209" spans="2:65" s="13" customFormat="1" ht="11.25">
      <c r="B209" s="156"/>
      <c r="D209" s="150" t="s">
        <v>153</v>
      </c>
      <c r="E209" s="157" t="s">
        <v>19</v>
      </c>
      <c r="F209" s="158" t="s">
        <v>406</v>
      </c>
      <c r="H209" s="159">
        <v>1.9830000000000001</v>
      </c>
      <c r="I209" s="160"/>
      <c r="L209" s="156"/>
      <c r="M209" s="161"/>
      <c r="T209" s="162"/>
      <c r="AT209" s="157" t="s">
        <v>153</v>
      </c>
      <c r="AU209" s="157" t="s">
        <v>84</v>
      </c>
      <c r="AV209" s="13" t="s">
        <v>84</v>
      </c>
      <c r="AW209" s="13" t="s">
        <v>37</v>
      </c>
      <c r="AX209" s="13" t="s">
        <v>75</v>
      </c>
      <c r="AY209" s="157" t="s">
        <v>142</v>
      </c>
    </row>
    <row r="210" spans="2:65" s="15" customFormat="1" ht="11.25">
      <c r="B210" s="183"/>
      <c r="D210" s="150" t="s">
        <v>153</v>
      </c>
      <c r="E210" s="184" t="s">
        <v>19</v>
      </c>
      <c r="F210" s="185" t="s">
        <v>407</v>
      </c>
      <c r="H210" s="186">
        <v>1.9830000000000001</v>
      </c>
      <c r="I210" s="187"/>
      <c r="L210" s="183"/>
      <c r="M210" s="188"/>
      <c r="T210" s="189"/>
      <c r="AT210" s="184" t="s">
        <v>153</v>
      </c>
      <c r="AU210" s="184" t="s">
        <v>84</v>
      </c>
      <c r="AV210" s="15" t="s">
        <v>92</v>
      </c>
      <c r="AW210" s="15" t="s">
        <v>37</v>
      </c>
      <c r="AX210" s="15" t="s">
        <v>75</v>
      </c>
      <c r="AY210" s="184" t="s">
        <v>142</v>
      </c>
    </row>
    <row r="211" spans="2:65" s="13" customFormat="1" ht="11.25">
      <c r="B211" s="156"/>
      <c r="D211" s="150" t="s">
        <v>153</v>
      </c>
      <c r="E211" s="157" t="s">
        <v>19</v>
      </c>
      <c r="F211" s="158" t="s">
        <v>408</v>
      </c>
      <c r="H211" s="159">
        <v>3.9129999999999998</v>
      </c>
      <c r="I211" s="160"/>
      <c r="L211" s="156"/>
      <c r="M211" s="161"/>
      <c r="T211" s="162"/>
      <c r="AT211" s="157" t="s">
        <v>153</v>
      </c>
      <c r="AU211" s="157" t="s">
        <v>84</v>
      </c>
      <c r="AV211" s="13" t="s">
        <v>84</v>
      </c>
      <c r="AW211" s="13" t="s">
        <v>37</v>
      </c>
      <c r="AX211" s="13" t="s">
        <v>75</v>
      </c>
      <c r="AY211" s="157" t="s">
        <v>142</v>
      </c>
    </row>
    <row r="212" spans="2:65" s="15" customFormat="1" ht="11.25">
      <c r="B212" s="183"/>
      <c r="D212" s="150" t="s">
        <v>153</v>
      </c>
      <c r="E212" s="184" t="s">
        <v>19</v>
      </c>
      <c r="F212" s="185" t="s">
        <v>407</v>
      </c>
      <c r="H212" s="186">
        <v>3.9129999999999998</v>
      </c>
      <c r="I212" s="187"/>
      <c r="L212" s="183"/>
      <c r="M212" s="188"/>
      <c r="T212" s="189"/>
      <c r="AT212" s="184" t="s">
        <v>153</v>
      </c>
      <c r="AU212" s="184" t="s">
        <v>84</v>
      </c>
      <c r="AV212" s="15" t="s">
        <v>92</v>
      </c>
      <c r="AW212" s="15" t="s">
        <v>37</v>
      </c>
      <c r="AX212" s="15" t="s">
        <v>75</v>
      </c>
      <c r="AY212" s="184" t="s">
        <v>142</v>
      </c>
    </row>
    <row r="213" spans="2:65" s="14" customFormat="1" ht="11.25">
      <c r="B213" s="163"/>
      <c r="D213" s="150" t="s">
        <v>153</v>
      </c>
      <c r="E213" s="164" t="s">
        <v>19</v>
      </c>
      <c r="F213" s="165" t="s">
        <v>157</v>
      </c>
      <c r="H213" s="166">
        <v>5.8959999999999999</v>
      </c>
      <c r="I213" s="167"/>
      <c r="L213" s="163"/>
      <c r="M213" s="168"/>
      <c r="T213" s="169"/>
      <c r="AT213" s="164" t="s">
        <v>153</v>
      </c>
      <c r="AU213" s="164" t="s">
        <v>84</v>
      </c>
      <c r="AV213" s="14" t="s">
        <v>149</v>
      </c>
      <c r="AW213" s="14" t="s">
        <v>37</v>
      </c>
      <c r="AX213" s="14" t="s">
        <v>82</v>
      </c>
      <c r="AY213" s="164" t="s">
        <v>142</v>
      </c>
    </row>
    <row r="214" spans="2:65" s="1" customFormat="1" ht="21.75" customHeight="1">
      <c r="B214" s="33"/>
      <c r="C214" s="132" t="s">
        <v>409</v>
      </c>
      <c r="D214" s="132" t="s">
        <v>144</v>
      </c>
      <c r="E214" s="133" t="s">
        <v>410</v>
      </c>
      <c r="F214" s="134" t="s">
        <v>411</v>
      </c>
      <c r="G214" s="135" t="s">
        <v>188</v>
      </c>
      <c r="H214" s="136">
        <v>0.191</v>
      </c>
      <c r="I214" s="137"/>
      <c r="J214" s="138">
        <f>ROUND(I214*H214,2)</f>
        <v>0</v>
      </c>
      <c r="K214" s="134" t="s">
        <v>148</v>
      </c>
      <c r="L214" s="33"/>
      <c r="M214" s="139" t="s">
        <v>19</v>
      </c>
      <c r="N214" s="140" t="s">
        <v>46</v>
      </c>
      <c r="P214" s="141">
        <f>O214*H214</f>
        <v>0</v>
      </c>
      <c r="Q214" s="141">
        <v>1.0627727796999999</v>
      </c>
      <c r="R214" s="141">
        <f>Q214*H214</f>
        <v>0.20298960092269999</v>
      </c>
      <c r="S214" s="141">
        <v>0</v>
      </c>
      <c r="T214" s="142">
        <f>S214*H214</f>
        <v>0</v>
      </c>
      <c r="AR214" s="143" t="s">
        <v>149</v>
      </c>
      <c r="AT214" s="143" t="s">
        <v>144</v>
      </c>
      <c r="AU214" s="143" t="s">
        <v>84</v>
      </c>
      <c r="AY214" s="18" t="s">
        <v>142</v>
      </c>
      <c r="BE214" s="144">
        <f>IF(N214="základní",J214,0)</f>
        <v>0</v>
      </c>
      <c r="BF214" s="144">
        <f>IF(N214="snížená",J214,0)</f>
        <v>0</v>
      </c>
      <c r="BG214" s="144">
        <f>IF(N214="zákl. přenesená",J214,0)</f>
        <v>0</v>
      </c>
      <c r="BH214" s="144">
        <f>IF(N214="sníž. přenesená",J214,0)</f>
        <v>0</v>
      </c>
      <c r="BI214" s="144">
        <f>IF(N214="nulová",J214,0)</f>
        <v>0</v>
      </c>
      <c r="BJ214" s="18" t="s">
        <v>82</v>
      </c>
      <c r="BK214" s="144">
        <f>ROUND(I214*H214,2)</f>
        <v>0</v>
      </c>
      <c r="BL214" s="18" t="s">
        <v>149</v>
      </c>
      <c r="BM214" s="143" t="s">
        <v>412</v>
      </c>
    </row>
    <row r="215" spans="2:65" s="1" customFormat="1" ht="11.25">
      <c r="B215" s="33"/>
      <c r="D215" s="145" t="s">
        <v>151</v>
      </c>
      <c r="F215" s="146" t="s">
        <v>413</v>
      </c>
      <c r="I215" s="147"/>
      <c r="L215" s="33"/>
      <c r="M215" s="148"/>
      <c r="T215" s="54"/>
      <c r="AT215" s="18" t="s">
        <v>151</v>
      </c>
      <c r="AU215" s="18" t="s">
        <v>84</v>
      </c>
    </row>
    <row r="216" spans="2:65" s="12" customFormat="1" ht="11.25">
      <c r="B216" s="149"/>
      <c r="D216" s="150" t="s">
        <v>153</v>
      </c>
      <c r="E216" s="151" t="s">
        <v>19</v>
      </c>
      <c r="F216" s="152" t="s">
        <v>298</v>
      </c>
      <c r="H216" s="151" t="s">
        <v>19</v>
      </c>
      <c r="I216" s="153"/>
      <c r="L216" s="149"/>
      <c r="M216" s="154"/>
      <c r="T216" s="155"/>
      <c r="AT216" s="151" t="s">
        <v>153</v>
      </c>
      <c r="AU216" s="151" t="s">
        <v>84</v>
      </c>
      <c r="AV216" s="12" t="s">
        <v>82</v>
      </c>
      <c r="AW216" s="12" t="s">
        <v>37</v>
      </c>
      <c r="AX216" s="12" t="s">
        <v>75</v>
      </c>
      <c r="AY216" s="151" t="s">
        <v>142</v>
      </c>
    </row>
    <row r="217" spans="2:65" s="13" customFormat="1" ht="11.25">
      <c r="B217" s="156"/>
      <c r="D217" s="150" t="s">
        <v>153</v>
      </c>
      <c r="E217" s="157" t="s">
        <v>19</v>
      </c>
      <c r="F217" s="158" t="s">
        <v>414</v>
      </c>
      <c r="H217" s="159">
        <v>0.191</v>
      </c>
      <c r="I217" s="160"/>
      <c r="L217" s="156"/>
      <c r="M217" s="161"/>
      <c r="T217" s="162"/>
      <c r="AT217" s="157" t="s">
        <v>153</v>
      </c>
      <c r="AU217" s="157" t="s">
        <v>84</v>
      </c>
      <c r="AV217" s="13" t="s">
        <v>84</v>
      </c>
      <c r="AW217" s="13" t="s">
        <v>37</v>
      </c>
      <c r="AX217" s="13" t="s">
        <v>82</v>
      </c>
      <c r="AY217" s="157" t="s">
        <v>142</v>
      </c>
    </row>
    <row r="218" spans="2:65" s="1" customFormat="1" ht="37.9" customHeight="1">
      <c r="B218" s="33"/>
      <c r="C218" s="132" t="s">
        <v>415</v>
      </c>
      <c r="D218" s="132" t="s">
        <v>144</v>
      </c>
      <c r="E218" s="133" t="s">
        <v>416</v>
      </c>
      <c r="F218" s="134" t="s">
        <v>417</v>
      </c>
      <c r="G218" s="135" t="s">
        <v>165</v>
      </c>
      <c r="H218" s="136">
        <v>3.16</v>
      </c>
      <c r="I218" s="137"/>
      <c r="J218" s="138">
        <f>ROUND(I218*H218,2)</f>
        <v>0</v>
      </c>
      <c r="K218" s="134" t="s">
        <v>148</v>
      </c>
      <c r="L218" s="33"/>
      <c r="M218" s="139" t="s">
        <v>19</v>
      </c>
      <c r="N218" s="140" t="s">
        <v>46</v>
      </c>
      <c r="P218" s="141">
        <f>O218*H218</f>
        <v>0</v>
      </c>
      <c r="Q218" s="141">
        <v>8.2800000000000003E-6</v>
      </c>
      <c r="R218" s="141">
        <f>Q218*H218</f>
        <v>2.6164800000000001E-5</v>
      </c>
      <c r="S218" s="141">
        <v>0</v>
      </c>
      <c r="T218" s="142">
        <f>S218*H218</f>
        <v>0</v>
      </c>
      <c r="AR218" s="143" t="s">
        <v>149</v>
      </c>
      <c r="AT218" s="143" t="s">
        <v>144</v>
      </c>
      <c r="AU218" s="143" t="s">
        <v>84</v>
      </c>
      <c r="AY218" s="18" t="s">
        <v>142</v>
      </c>
      <c r="BE218" s="144">
        <f>IF(N218="základní",J218,0)</f>
        <v>0</v>
      </c>
      <c r="BF218" s="144">
        <f>IF(N218="snížená",J218,0)</f>
        <v>0</v>
      </c>
      <c r="BG218" s="144">
        <f>IF(N218="zákl. přenesená",J218,0)</f>
        <v>0</v>
      </c>
      <c r="BH218" s="144">
        <f>IF(N218="sníž. přenesená",J218,0)</f>
        <v>0</v>
      </c>
      <c r="BI218" s="144">
        <f>IF(N218="nulová",J218,0)</f>
        <v>0</v>
      </c>
      <c r="BJ218" s="18" t="s">
        <v>82</v>
      </c>
      <c r="BK218" s="144">
        <f>ROUND(I218*H218,2)</f>
        <v>0</v>
      </c>
      <c r="BL218" s="18" t="s">
        <v>149</v>
      </c>
      <c r="BM218" s="143" t="s">
        <v>418</v>
      </c>
    </row>
    <row r="219" spans="2:65" s="1" customFormat="1" ht="11.25">
      <c r="B219" s="33"/>
      <c r="D219" s="145" t="s">
        <v>151</v>
      </c>
      <c r="F219" s="146" t="s">
        <v>419</v>
      </c>
      <c r="I219" s="147"/>
      <c r="L219" s="33"/>
      <c r="M219" s="148"/>
      <c r="T219" s="54"/>
      <c r="AT219" s="18" t="s">
        <v>151</v>
      </c>
      <c r="AU219" s="18" t="s">
        <v>84</v>
      </c>
    </row>
    <row r="220" spans="2:65" s="12" customFormat="1" ht="11.25">
      <c r="B220" s="149"/>
      <c r="D220" s="150" t="s">
        <v>153</v>
      </c>
      <c r="E220" s="151" t="s">
        <v>19</v>
      </c>
      <c r="F220" s="152" t="s">
        <v>298</v>
      </c>
      <c r="H220" s="151" t="s">
        <v>19</v>
      </c>
      <c r="I220" s="153"/>
      <c r="L220" s="149"/>
      <c r="M220" s="154"/>
      <c r="T220" s="155"/>
      <c r="AT220" s="151" t="s">
        <v>153</v>
      </c>
      <c r="AU220" s="151" t="s">
        <v>84</v>
      </c>
      <c r="AV220" s="12" t="s">
        <v>82</v>
      </c>
      <c r="AW220" s="12" t="s">
        <v>37</v>
      </c>
      <c r="AX220" s="12" t="s">
        <v>75</v>
      </c>
      <c r="AY220" s="151" t="s">
        <v>142</v>
      </c>
    </row>
    <row r="221" spans="2:65" s="13" customFormat="1" ht="11.25">
      <c r="B221" s="156"/>
      <c r="D221" s="150" t="s">
        <v>153</v>
      </c>
      <c r="E221" s="157" t="s">
        <v>19</v>
      </c>
      <c r="F221" s="158" t="s">
        <v>420</v>
      </c>
      <c r="H221" s="159">
        <v>3.16</v>
      </c>
      <c r="I221" s="160"/>
      <c r="L221" s="156"/>
      <c r="M221" s="161"/>
      <c r="T221" s="162"/>
      <c r="AT221" s="157" t="s">
        <v>153</v>
      </c>
      <c r="AU221" s="157" t="s">
        <v>84</v>
      </c>
      <c r="AV221" s="13" t="s">
        <v>84</v>
      </c>
      <c r="AW221" s="13" t="s">
        <v>37</v>
      </c>
      <c r="AX221" s="13" t="s">
        <v>75</v>
      </c>
      <c r="AY221" s="157" t="s">
        <v>142</v>
      </c>
    </row>
    <row r="222" spans="2:65" s="14" customFormat="1" ht="11.25">
      <c r="B222" s="163"/>
      <c r="D222" s="150" t="s">
        <v>153</v>
      </c>
      <c r="E222" s="164" t="s">
        <v>19</v>
      </c>
      <c r="F222" s="165" t="s">
        <v>157</v>
      </c>
      <c r="H222" s="166">
        <v>3.16</v>
      </c>
      <c r="I222" s="167"/>
      <c r="L222" s="163"/>
      <c r="M222" s="168"/>
      <c r="T222" s="169"/>
      <c r="AT222" s="164" t="s">
        <v>153</v>
      </c>
      <c r="AU222" s="164" t="s">
        <v>84</v>
      </c>
      <c r="AV222" s="14" t="s">
        <v>149</v>
      </c>
      <c r="AW222" s="14" t="s">
        <v>37</v>
      </c>
      <c r="AX222" s="14" t="s">
        <v>82</v>
      </c>
      <c r="AY222" s="164" t="s">
        <v>142</v>
      </c>
    </row>
    <row r="223" spans="2:65" s="11" customFormat="1" ht="22.9" customHeight="1">
      <c r="B223" s="120"/>
      <c r="D223" s="121" t="s">
        <v>74</v>
      </c>
      <c r="E223" s="130" t="s">
        <v>196</v>
      </c>
      <c r="F223" s="130" t="s">
        <v>197</v>
      </c>
      <c r="I223" s="123"/>
      <c r="J223" s="131">
        <f>BK223</f>
        <v>0</v>
      </c>
      <c r="L223" s="120"/>
      <c r="M223" s="125"/>
      <c r="P223" s="126">
        <f>SUM(P224:P237)</f>
        <v>0</v>
      </c>
      <c r="R223" s="126">
        <f>SUM(R224:R237)</f>
        <v>2.9933063039999999</v>
      </c>
      <c r="T223" s="127">
        <f>SUM(T224:T237)</f>
        <v>0</v>
      </c>
      <c r="AR223" s="121" t="s">
        <v>82</v>
      </c>
      <c r="AT223" s="128" t="s">
        <v>74</v>
      </c>
      <c r="AU223" s="128" t="s">
        <v>82</v>
      </c>
      <c r="AY223" s="121" t="s">
        <v>142</v>
      </c>
      <c r="BK223" s="129">
        <f>SUM(BK224:BK237)</f>
        <v>0</v>
      </c>
    </row>
    <row r="224" spans="2:65" s="1" customFormat="1" ht="49.15" customHeight="1">
      <c r="B224" s="33"/>
      <c r="C224" s="132" t="s">
        <v>421</v>
      </c>
      <c r="D224" s="132" t="s">
        <v>144</v>
      </c>
      <c r="E224" s="133" t="s">
        <v>422</v>
      </c>
      <c r="F224" s="134" t="s">
        <v>423</v>
      </c>
      <c r="G224" s="135" t="s">
        <v>165</v>
      </c>
      <c r="H224" s="136">
        <v>15.2</v>
      </c>
      <c r="I224" s="137"/>
      <c r="J224" s="138">
        <f>ROUND(I224*H224,2)</f>
        <v>0</v>
      </c>
      <c r="K224" s="134" t="s">
        <v>148</v>
      </c>
      <c r="L224" s="33"/>
      <c r="M224" s="139" t="s">
        <v>19</v>
      </c>
      <c r="N224" s="140" t="s">
        <v>46</v>
      </c>
      <c r="P224" s="141">
        <f>O224*H224</f>
        <v>0</v>
      </c>
      <c r="Q224" s="141">
        <v>0.15539952000000001</v>
      </c>
      <c r="R224" s="141">
        <f>Q224*H224</f>
        <v>2.362072704</v>
      </c>
      <c r="S224" s="141">
        <v>0</v>
      </c>
      <c r="T224" s="142">
        <f>S224*H224</f>
        <v>0</v>
      </c>
      <c r="AR224" s="143" t="s">
        <v>149</v>
      </c>
      <c r="AT224" s="143" t="s">
        <v>144</v>
      </c>
      <c r="AU224" s="143" t="s">
        <v>84</v>
      </c>
      <c r="AY224" s="18" t="s">
        <v>142</v>
      </c>
      <c r="BE224" s="144">
        <f>IF(N224="základní",J224,0)</f>
        <v>0</v>
      </c>
      <c r="BF224" s="144">
        <f>IF(N224="snížená",J224,0)</f>
        <v>0</v>
      </c>
      <c r="BG224" s="144">
        <f>IF(N224="zákl. přenesená",J224,0)</f>
        <v>0</v>
      </c>
      <c r="BH224" s="144">
        <f>IF(N224="sníž. přenesená",J224,0)</f>
        <v>0</v>
      </c>
      <c r="BI224" s="144">
        <f>IF(N224="nulová",J224,0)</f>
        <v>0</v>
      </c>
      <c r="BJ224" s="18" t="s">
        <v>82</v>
      </c>
      <c r="BK224" s="144">
        <f>ROUND(I224*H224,2)</f>
        <v>0</v>
      </c>
      <c r="BL224" s="18" t="s">
        <v>149</v>
      </c>
      <c r="BM224" s="143" t="s">
        <v>424</v>
      </c>
    </row>
    <row r="225" spans="2:65" s="1" customFormat="1" ht="11.25">
      <c r="B225" s="33"/>
      <c r="D225" s="145" t="s">
        <v>151</v>
      </c>
      <c r="F225" s="146" t="s">
        <v>425</v>
      </c>
      <c r="I225" s="147"/>
      <c r="L225" s="33"/>
      <c r="M225" s="148"/>
      <c r="T225" s="54"/>
      <c r="AT225" s="18" t="s">
        <v>151</v>
      </c>
      <c r="AU225" s="18" t="s">
        <v>84</v>
      </c>
    </row>
    <row r="226" spans="2:65" s="1" customFormat="1" ht="16.5" customHeight="1">
      <c r="B226" s="33"/>
      <c r="C226" s="173" t="s">
        <v>426</v>
      </c>
      <c r="D226" s="173" t="s">
        <v>307</v>
      </c>
      <c r="E226" s="174" t="s">
        <v>427</v>
      </c>
      <c r="F226" s="175" t="s">
        <v>428</v>
      </c>
      <c r="G226" s="176" t="s">
        <v>165</v>
      </c>
      <c r="H226" s="177">
        <v>15.2</v>
      </c>
      <c r="I226" s="178"/>
      <c r="J226" s="179">
        <f>ROUND(I226*H226,2)</f>
        <v>0</v>
      </c>
      <c r="K226" s="175" t="s">
        <v>148</v>
      </c>
      <c r="L226" s="180"/>
      <c r="M226" s="181" t="s">
        <v>19</v>
      </c>
      <c r="N226" s="182" t="s">
        <v>46</v>
      </c>
      <c r="P226" s="141">
        <f>O226*H226</f>
        <v>0</v>
      </c>
      <c r="Q226" s="141">
        <v>0.04</v>
      </c>
      <c r="R226" s="141">
        <f>Q226*H226</f>
        <v>0.60799999999999998</v>
      </c>
      <c r="S226" s="141">
        <v>0</v>
      </c>
      <c r="T226" s="142">
        <f>S226*H226</f>
        <v>0</v>
      </c>
      <c r="AR226" s="143" t="s">
        <v>198</v>
      </c>
      <c r="AT226" s="143" t="s">
        <v>307</v>
      </c>
      <c r="AU226" s="143" t="s">
        <v>84</v>
      </c>
      <c r="AY226" s="18" t="s">
        <v>142</v>
      </c>
      <c r="BE226" s="144">
        <f>IF(N226="základní",J226,0)</f>
        <v>0</v>
      </c>
      <c r="BF226" s="144">
        <f>IF(N226="snížená",J226,0)</f>
        <v>0</v>
      </c>
      <c r="BG226" s="144">
        <f>IF(N226="zákl. přenesená",J226,0)</f>
        <v>0</v>
      </c>
      <c r="BH226" s="144">
        <f>IF(N226="sníž. přenesená",J226,0)</f>
        <v>0</v>
      </c>
      <c r="BI226" s="144">
        <f>IF(N226="nulová",J226,0)</f>
        <v>0</v>
      </c>
      <c r="BJ226" s="18" t="s">
        <v>82</v>
      </c>
      <c r="BK226" s="144">
        <f>ROUND(I226*H226,2)</f>
        <v>0</v>
      </c>
      <c r="BL226" s="18" t="s">
        <v>149</v>
      </c>
      <c r="BM226" s="143" t="s">
        <v>429</v>
      </c>
    </row>
    <row r="227" spans="2:65" s="13" customFormat="1" ht="11.25">
      <c r="B227" s="156"/>
      <c r="D227" s="150" t="s">
        <v>153</v>
      </c>
      <c r="F227" s="158" t="s">
        <v>430</v>
      </c>
      <c r="H227" s="159">
        <v>15.2</v>
      </c>
      <c r="I227" s="160"/>
      <c r="L227" s="156"/>
      <c r="M227" s="161"/>
      <c r="T227" s="162"/>
      <c r="AT227" s="157" t="s">
        <v>153</v>
      </c>
      <c r="AU227" s="157" t="s">
        <v>84</v>
      </c>
      <c r="AV227" s="13" t="s">
        <v>84</v>
      </c>
      <c r="AW227" s="13" t="s">
        <v>4</v>
      </c>
      <c r="AX227" s="13" t="s">
        <v>82</v>
      </c>
      <c r="AY227" s="157" t="s">
        <v>142</v>
      </c>
    </row>
    <row r="228" spans="2:65" s="1" customFormat="1" ht="37.9" customHeight="1">
      <c r="B228" s="33"/>
      <c r="C228" s="132" t="s">
        <v>431</v>
      </c>
      <c r="D228" s="132" t="s">
        <v>144</v>
      </c>
      <c r="E228" s="133" t="s">
        <v>432</v>
      </c>
      <c r="F228" s="134" t="s">
        <v>433</v>
      </c>
      <c r="G228" s="135" t="s">
        <v>434</v>
      </c>
      <c r="H228" s="136">
        <v>50</v>
      </c>
      <c r="I228" s="137"/>
      <c r="J228" s="138">
        <f>ROUND(I228*H228,2)</f>
        <v>0</v>
      </c>
      <c r="K228" s="134" t="s">
        <v>148</v>
      </c>
      <c r="L228" s="33"/>
      <c r="M228" s="139" t="s">
        <v>19</v>
      </c>
      <c r="N228" s="140" t="s">
        <v>46</v>
      </c>
      <c r="P228" s="141">
        <f>O228*H228</f>
        <v>0</v>
      </c>
      <c r="Q228" s="141">
        <v>4.4672000000000002E-5</v>
      </c>
      <c r="R228" s="141">
        <f>Q228*H228</f>
        <v>2.2336000000000001E-3</v>
      </c>
      <c r="S228" s="141">
        <v>0</v>
      </c>
      <c r="T228" s="142">
        <f>S228*H228</f>
        <v>0</v>
      </c>
      <c r="AR228" s="143" t="s">
        <v>149</v>
      </c>
      <c r="AT228" s="143" t="s">
        <v>144</v>
      </c>
      <c r="AU228" s="143" t="s">
        <v>84</v>
      </c>
      <c r="AY228" s="18" t="s">
        <v>142</v>
      </c>
      <c r="BE228" s="144">
        <f>IF(N228="základní",J228,0)</f>
        <v>0</v>
      </c>
      <c r="BF228" s="144">
        <f>IF(N228="snížená",J228,0)</f>
        <v>0</v>
      </c>
      <c r="BG228" s="144">
        <f>IF(N228="zákl. přenesená",J228,0)</f>
        <v>0</v>
      </c>
      <c r="BH228" s="144">
        <f>IF(N228="sníž. přenesená",J228,0)</f>
        <v>0</v>
      </c>
      <c r="BI228" s="144">
        <f>IF(N228="nulová",J228,0)</f>
        <v>0</v>
      </c>
      <c r="BJ228" s="18" t="s">
        <v>82</v>
      </c>
      <c r="BK228" s="144">
        <f>ROUND(I228*H228,2)</f>
        <v>0</v>
      </c>
      <c r="BL228" s="18" t="s">
        <v>149</v>
      </c>
      <c r="BM228" s="143" t="s">
        <v>435</v>
      </c>
    </row>
    <row r="229" spans="2:65" s="1" customFormat="1" ht="11.25">
      <c r="B229" s="33"/>
      <c r="D229" s="145" t="s">
        <v>151</v>
      </c>
      <c r="F229" s="146" t="s">
        <v>436</v>
      </c>
      <c r="I229" s="147"/>
      <c r="L229" s="33"/>
      <c r="M229" s="148"/>
      <c r="T229" s="54"/>
      <c r="AT229" s="18" t="s">
        <v>151</v>
      </c>
      <c r="AU229" s="18" t="s">
        <v>84</v>
      </c>
    </row>
    <row r="230" spans="2:65" s="12" customFormat="1" ht="11.25">
      <c r="B230" s="149"/>
      <c r="D230" s="150" t="s">
        <v>153</v>
      </c>
      <c r="E230" s="151" t="s">
        <v>19</v>
      </c>
      <c r="F230" s="152" t="s">
        <v>298</v>
      </c>
      <c r="H230" s="151" t="s">
        <v>19</v>
      </c>
      <c r="I230" s="153"/>
      <c r="L230" s="149"/>
      <c r="M230" s="154"/>
      <c r="T230" s="155"/>
      <c r="AT230" s="151" t="s">
        <v>153</v>
      </c>
      <c r="AU230" s="151" t="s">
        <v>84</v>
      </c>
      <c r="AV230" s="12" t="s">
        <v>82</v>
      </c>
      <c r="AW230" s="12" t="s">
        <v>37</v>
      </c>
      <c r="AX230" s="12" t="s">
        <v>75</v>
      </c>
      <c r="AY230" s="151" t="s">
        <v>142</v>
      </c>
    </row>
    <row r="231" spans="2:65" s="13" customFormat="1" ht="11.25">
      <c r="B231" s="156"/>
      <c r="D231" s="150" t="s">
        <v>153</v>
      </c>
      <c r="E231" s="157" t="s">
        <v>19</v>
      </c>
      <c r="F231" s="158" t="s">
        <v>437</v>
      </c>
      <c r="H231" s="159">
        <v>50</v>
      </c>
      <c r="I231" s="160"/>
      <c r="L231" s="156"/>
      <c r="M231" s="161"/>
      <c r="T231" s="162"/>
      <c r="AT231" s="157" t="s">
        <v>153</v>
      </c>
      <c r="AU231" s="157" t="s">
        <v>84</v>
      </c>
      <c r="AV231" s="13" t="s">
        <v>84</v>
      </c>
      <c r="AW231" s="13" t="s">
        <v>37</v>
      </c>
      <c r="AX231" s="13" t="s">
        <v>75</v>
      </c>
      <c r="AY231" s="157" t="s">
        <v>142</v>
      </c>
    </row>
    <row r="232" spans="2:65" s="14" customFormat="1" ht="11.25">
      <c r="B232" s="163"/>
      <c r="D232" s="150" t="s">
        <v>153</v>
      </c>
      <c r="E232" s="164" t="s">
        <v>19</v>
      </c>
      <c r="F232" s="165" t="s">
        <v>157</v>
      </c>
      <c r="H232" s="166">
        <v>50</v>
      </c>
      <c r="I232" s="167"/>
      <c r="L232" s="163"/>
      <c r="M232" s="168"/>
      <c r="T232" s="169"/>
      <c r="AT232" s="164" t="s">
        <v>153</v>
      </c>
      <c r="AU232" s="164" t="s">
        <v>84</v>
      </c>
      <c r="AV232" s="14" t="s">
        <v>149</v>
      </c>
      <c r="AW232" s="14" t="s">
        <v>37</v>
      </c>
      <c r="AX232" s="14" t="s">
        <v>82</v>
      </c>
      <c r="AY232" s="164" t="s">
        <v>142</v>
      </c>
    </row>
    <row r="233" spans="2:65" s="1" customFormat="1" ht="33" customHeight="1">
      <c r="B233" s="33"/>
      <c r="C233" s="132" t="s">
        <v>438</v>
      </c>
      <c r="D233" s="132" t="s">
        <v>144</v>
      </c>
      <c r="E233" s="133" t="s">
        <v>439</v>
      </c>
      <c r="F233" s="134" t="s">
        <v>440</v>
      </c>
      <c r="G233" s="135" t="s">
        <v>434</v>
      </c>
      <c r="H233" s="136">
        <v>50</v>
      </c>
      <c r="I233" s="137"/>
      <c r="J233" s="138">
        <f>ROUND(I233*H233,2)</f>
        <v>0</v>
      </c>
      <c r="K233" s="134" t="s">
        <v>148</v>
      </c>
      <c r="L233" s="33"/>
      <c r="M233" s="139" t="s">
        <v>19</v>
      </c>
      <c r="N233" s="140" t="s">
        <v>46</v>
      </c>
      <c r="P233" s="141">
        <f>O233*H233</f>
        <v>0</v>
      </c>
      <c r="Q233" s="141">
        <v>4.2000000000000002E-4</v>
      </c>
      <c r="R233" s="141">
        <f>Q233*H233</f>
        <v>2.1000000000000001E-2</v>
      </c>
      <c r="S233" s="141">
        <v>0</v>
      </c>
      <c r="T233" s="142">
        <f>S233*H233</f>
        <v>0</v>
      </c>
      <c r="AR233" s="143" t="s">
        <v>149</v>
      </c>
      <c r="AT233" s="143" t="s">
        <v>144</v>
      </c>
      <c r="AU233" s="143" t="s">
        <v>84</v>
      </c>
      <c r="AY233" s="18" t="s">
        <v>142</v>
      </c>
      <c r="BE233" s="144">
        <f>IF(N233="základní",J233,0)</f>
        <v>0</v>
      </c>
      <c r="BF233" s="144">
        <f>IF(N233="snížená",J233,0)</f>
        <v>0</v>
      </c>
      <c r="BG233" s="144">
        <f>IF(N233="zákl. přenesená",J233,0)</f>
        <v>0</v>
      </c>
      <c r="BH233" s="144">
        <f>IF(N233="sníž. přenesená",J233,0)</f>
        <v>0</v>
      </c>
      <c r="BI233" s="144">
        <f>IF(N233="nulová",J233,0)</f>
        <v>0</v>
      </c>
      <c r="BJ233" s="18" t="s">
        <v>82</v>
      </c>
      <c r="BK233" s="144">
        <f>ROUND(I233*H233,2)</f>
        <v>0</v>
      </c>
      <c r="BL233" s="18" t="s">
        <v>149</v>
      </c>
      <c r="BM233" s="143" t="s">
        <v>441</v>
      </c>
    </row>
    <row r="234" spans="2:65" s="1" customFormat="1" ht="11.25">
      <c r="B234" s="33"/>
      <c r="D234" s="145" t="s">
        <v>151</v>
      </c>
      <c r="F234" s="146" t="s">
        <v>442</v>
      </c>
      <c r="I234" s="147"/>
      <c r="L234" s="33"/>
      <c r="M234" s="148"/>
      <c r="T234" s="54"/>
      <c r="AT234" s="18" t="s">
        <v>151</v>
      </c>
      <c r="AU234" s="18" t="s">
        <v>84</v>
      </c>
    </row>
    <row r="235" spans="2:65" s="12" customFormat="1" ht="11.25">
      <c r="B235" s="149"/>
      <c r="D235" s="150" t="s">
        <v>153</v>
      </c>
      <c r="E235" s="151" t="s">
        <v>19</v>
      </c>
      <c r="F235" s="152" t="s">
        <v>298</v>
      </c>
      <c r="H235" s="151" t="s">
        <v>19</v>
      </c>
      <c r="I235" s="153"/>
      <c r="L235" s="149"/>
      <c r="M235" s="154"/>
      <c r="T235" s="155"/>
      <c r="AT235" s="151" t="s">
        <v>153</v>
      </c>
      <c r="AU235" s="151" t="s">
        <v>84</v>
      </c>
      <c r="AV235" s="12" t="s">
        <v>82</v>
      </c>
      <c r="AW235" s="12" t="s">
        <v>37</v>
      </c>
      <c r="AX235" s="12" t="s">
        <v>75</v>
      </c>
      <c r="AY235" s="151" t="s">
        <v>142</v>
      </c>
    </row>
    <row r="236" spans="2:65" s="13" customFormat="1" ht="11.25">
      <c r="B236" s="156"/>
      <c r="D236" s="150" t="s">
        <v>153</v>
      </c>
      <c r="E236" s="157" t="s">
        <v>19</v>
      </c>
      <c r="F236" s="158" t="s">
        <v>437</v>
      </c>
      <c r="H236" s="159">
        <v>50</v>
      </c>
      <c r="I236" s="160"/>
      <c r="L236" s="156"/>
      <c r="M236" s="161"/>
      <c r="T236" s="162"/>
      <c r="AT236" s="157" t="s">
        <v>153</v>
      </c>
      <c r="AU236" s="157" t="s">
        <v>84</v>
      </c>
      <c r="AV236" s="13" t="s">
        <v>84</v>
      </c>
      <c r="AW236" s="13" t="s">
        <v>37</v>
      </c>
      <c r="AX236" s="13" t="s">
        <v>75</v>
      </c>
      <c r="AY236" s="157" t="s">
        <v>142</v>
      </c>
    </row>
    <row r="237" spans="2:65" s="14" customFormat="1" ht="11.25">
      <c r="B237" s="163"/>
      <c r="D237" s="150" t="s">
        <v>153</v>
      </c>
      <c r="E237" s="164" t="s">
        <v>19</v>
      </c>
      <c r="F237" s="165" t="s">
        <v>157</v>
      </c>
      <c r="H237" s="166">
        <v>50</v>
      </c>
      <c r="I237" s="167"/>
      <c r="L237" s="163"/>
      <c r="M237" s="168"/>
      <c r="T237" s="169"/>
      <c r="AT237" s="164" t="s">
        <v>153</v>
      </c>
      <c r="AU237" s="164" t="s">
        <v>84</v>
      </c>
      <c r="AV237" s="14" t="s">
        <v>149</v>
      </c>
      <c r="AW237" s="14" t="s">
        <v>37</v>
      </c>
      <c r="AX237" s="14" t="s">
        <v>82</v>
      </c>
      <c r="AY237" s="164" t="s">
        <v>142</v>
      </c>
    </row>
    <row r="238" spans="2:65" s="11" customFormat="1" ht="22.9" customHeight="1">
      <c r="B238" s="120"/>
      <c r="D238" s="121" t="s">
        <v>74</v>
      </c>
      <c r="E238" s="130" t="s">
        <v>228</v>
      </c>
      <c r="F238" s="130" t="s">
        <v>229</v>
      </c>
      <c r="I238" s="123"/>
      <c r="J238" s="131">
        <f>BK238</f>
        <v>0</v>
      </c>
      <c r="L238" s="120"/>
      <c r="M238" s="125"/>
      <c r="P238" s="126">
        <f>SUM(P239:P243)</f>
        <v>0</v>
      </c>
      <c r="R238" s="126">
        <f>SUM(R239:R243)</f>
        <v>0</v>
      </c>
      <c r="T238" s="127">
        <f>SUM(T239:T243)</f>
        <v>0</v>
      </c>
      <c r="AR238" s="121" t="s">
        <v>82</v>
      </c>
      <c r="AT238" s="128" t="s">
        <v>74</v>
      </c>
      <c r="AU238" s="128" t="s">
        <v>82</v>
      </c>
      <c r="AY238" s="121" t="s">
        <v>142</v>
      </c>
      <c r="BK238" s="129">
        <f>SUM(BK239:BK243)</f>
        <v>0</v>
      </c>
    </row>
    <row r="239" spans="2:65" s="1" customFormat="1" ht="33" customHeight="1">
      <c r="B239" s="33"/>
      <c r="C239" s="132" t="s">
        <v>443</v>
      </c>
      <c r="D239" s="132" t="s">
        <v>144</v>
      </c>
      <c r="E239" s="133" t="s">
        <v>236</v>
      </c>
      <c r="F239" s="134" t="s">
        <v>237</v>
      </c>
      <c r="G239" s="135" t="s">
        <v>188</v>
      </c>
      <c r="H239" s="136">
        <v>0</v>
      </c>
      <c r="I239" s="137"/>
      <c r="J239" s="138">
        <f>ROUND(I239*H239,2)</f>
        <v>0</v>
      </c>
      <c r="K239" s="134" t="s">
        <v>148</v>
      </c>
      <c r="L239" s="33"/>
      <c r="M239" s="139" t="s">
        <v>19</v>
      </c>
      <c r="N239" s="140" t="s">
        <v>46</v>
      </c>
      <c r="P239" s="141">
        <f>O239*H239</f>
        <v>0</v>
      </c>
      <c r="Q239" s="141">
        <v>0</v>
      </c>
      <c r="R239" s="141">
        <f>Q239*H239</f>
        <v>0</v>
      </c>
      <c r="S239" s="141">
        <v>0</v>
      </c>
      <c r="T239" s="142">
        <f>S239*H239</f>
        <v>0</v>
      </c>
      <c r="AR239" s="143" t="s">
        <v>149</v>
      </c>
      <c r="AT239" s="143" t="s">
        <v>144</v>
      </c>
      <c r="AU239" s="143" t="s">
        <v>84</v>
      </c>
      <c r="AY239" s="18" t="s">
        <v>142</v>
      </c>
      <c r="BE239" s="144">
        <f>IF(N239="základní",J239,0)</f>
        <v>0</v>
      </c>
      <c r="BF239" s="144">
        <f>IF(N239="snížená",J239,0)</f>
        <v>0</v>
      </c>
      <c r="BG239" s="144">
        <f>IF(N239="zákl. přenesená",J239,0)</f>
        <v>0</v>
      </c>
      <c r="BH239" s="144">
        <f>IF(N239="sníž. přenesená",J239,0)</f>
        <v>0</v>
      </c>
      <c r="BI239" s="144">
        <f>IF(N239="nulová",J239,0)</f>
        <v>0</v>
      </c>
      <c r="BJ239" s="18" t="s">
        <v>82</v>
      </c>
      <c r="BK239" s="144">
        <f>ROUND(I239*H239,2)</f>
        <v>0</v>
      </c>
      <c r="BL239" s="18" t="s">
        <v>149</v>
      </c>
      <c r="BM239" s="143" t="s">
        <v>444</v>
      </c>
    </row>
    <row r="240" spans="2:65" s="1" customFormat="1" ht="11.25">
      <c r="B240" s="33"/>
      <c r="D240" s="145" t="s">
        <v>151</v>
      </c>
      <c r="F240" s="146" t="s">
        <v>239</v>
      </c>
      <c r="I240" s="147"/>
      <c r="L240" s="33"/>
      <c r="M240" s="148"/>
      <c r="T240" s="54"/>
      <c r="AT240" s="18" t="s">
        <v>151</v>
      </c>
      <c r="AU240" s="18" t="s">
        <v>84</v>
      </c>
    </row>
    <row r="241" spans="2:65" s="1" customFormat="1" ht="44.25" customHeight="1">
      <c r="B241" s="33"/>
      <c r="C241" s="132" t="s">
        <v>445</v>
      </c>
      <c r="D241" s="132" t="s">
        <v>144</v>
      </c>
      <c r="E241" s="133" t="s">
        <v>241</v>
      </c>
      <c r="F241" s="134" t="s">
        <v>242</v>
      </c>
      <c r="G241" s="135" t="s">
        <v>188</v>
      </c>
      <c r="H241" s="136">
        <v>0</v>
      </c>
      <c r="I241" s="137"/>
      <c r="J241" s="138">
        <f>ROUND(I241*H241,2)</f>
        <v>0</v>
      </c>
      <c r="K241" s="134" t="s">
        <v>148</v>
      </c>
      <c r="L241" s="33"/>
      <c r="M241" s="139" t="s">
        <v>19</v>
      </c>
      <c r="N241" s="140" t="s">
        <v>46</v>
      </c>
      <c r="P241" s="141">
        <f>O241*H241</f>
        <v>0</v>
      </c>
      <c r="Q241" s="141">
        <v>0</v>
      </c>
      <c r="R241" s="141">
        <f>Q241*H241</f>
        <v>0</v>
      </c>
      <c r="S241" s="141">
        <v>0</v>
      </c>
      <c r="T241" s="142">
        <f>S241*H241</f>
        <v>0</v>
      </c>
      <c r="AR241" s="143" t="s">
        <v>149</v>
      </c>
      <c r="AT241" s="143" t="s">
        <v>144</v>
      </c>
      <c r="AU241" s="143" t="s">
        <v>84</v>
      </c>
      <c r="AY241" s="18" t="s">
        <v>142</v>
      </c>
      <c r="BE241" s="144">
        <f>IF(N241="základní",J241,0)</f>
        <v>0</v>
      </c>
      <c r="BF241" s="144">
        <f>IF(N241="snížená",J241,0)</f>
        <v>0</v>
      </c>
      <c r="BG241" s="144">
        <f>IF(N241="zákl. přenesená",J241,0)</f>
        <v>0</v>
      </c>
      <c r="BH241" s="144">
        <f>IF(N241="sníž. přenesená",J241,0)</f>
        <v>0</v>
      </c>
      <c r="BI241" s="144">
        <f>IF(N241="nulová",J241,0)</f>
        <v>0</v>
      </c>
      <c r="BJ241" s="18" t="s">
        <v>82</v>
      </c>
      <c r="BK241" s="144">
        <f>ROUND(I241*H241,2)</f>
        <v>0</v>
      </c>
      <c r="BL241" s="18" t="s">
        <v>149</v>
      </c>
      <c r="BM241" s="143" t="s">
        <v>446</v>
      </c>
    </row>
    <row r="242" spans="2:65" s="1" customFormat="1" ht="11.25">
      <c r="B242" s="33"/>
      <c r="D242" s="145" t="s">
        <v>151</v>
      </c>
      <c r="F242" s="146" t="s">
        <v>244</v>
      </c>
      <c r="I242" s="147"/>
      <c r="L242" s="33"/>
      <c r="M242" s="148"/>
      <c r="T242" s="54"/>
      <c r="AT242" s="18" t="s">
        <v>151</v>
      </c>
      <c r="AU242" s="18" t="s">
        <v>84</v>
      </c>
    </row>
    <row r="243" spans="2:65" s="13" customFormat="1" ht="11.25">
      <c r="B243" s="156"/>
      <c r="D243" s="150" t="s">
        <v>153</v>
      </c>
      <c r="F243" s="158" t="s">
        <v>447</v>
      </c>
      <c r="H243" s="159">
        <v>0</v>
      </c>
      <c r="I243" s="160"/>
      <c r="L243" s="156"/>
      <c r="M243" s="161"/>
      <c r="T243" s="162"/>
      <c r="AT243" s="157" t="s">
        <v>153</v>
      </c>
      <c r="AU243" s="157" t="s">
        <v>84</v>
      </c>
      <c r="AV243" s="13" t="s">
        <v>84</v>
      </c>
      <c r="AW243" s="13" t="s">
        <v>4</v>
      </c>
      <c r="AX243" s="13" t="s">
        <v>82</v>
      </c>
      <c r="AY243" s="157" t="s">
        <v>142</v>
      </c>
    </row>
    <row r="244" spans="2:65" s="11" customFormat="1" ht="22.9" customHeight="1">
      <c r="B244" s="120"/>
      <c r="D244" s="121" t="s">
        <v>74</v>
      </c>
      <c r="E244" s="130" t="s">
        <v>257</v>
      </c>
      <c r="F244" s="130" t="s">
        <v>258</v>
      </c>
      <c r="I244" s="123"/>
      <c r="J244" s="131">
        <f>BK244</f>
        <v>0</v>
      </c>
      <c r="L244" s="120"/>
      <c r="M244" s="125"/>
      <c r="P244" s="126">
        <f>SUM(P245:P246)</f>
        <v>0</v>
      </c>
      <c r="R244" s="126">
        <f>SUM(R245:R246)</f>
        <v>0</v>
      </c>
      <c r="T244" s="127">
        <f>SUM(T245:T246)</f>
        <v>0</v>
      </c>
      <c r="AR244" s="121" t="s">
        <v>82</v>
      </c>
      <c r="AT244" s="128" t="s">
        <v>74</v>
      </c>
      <c r="AU244" s="128" t="s">
        <v>82</v>
      </c>
      <c r="AY244" s="121" t="s">
        <v>142</v>
      </c>
      <c r="BK244" s="129">
        <f>SUM(BK245:BK246)</f>
        <v>0</v>
      </c>
    </row>
    <row r="245" spans="2:65" s="1" customFormat="1" ht="55.5" customHeight="1">
      <c r="B245" s="33"/>
      <c r="C245" s="132" t="s">
        <v>448</v>
      </c>
      <c r="D245" s="132" t="s">
        <v>144</v>
      </c>
      <c r="E245" s="133" t="s">
        <v>260</v>
      </c>
      <c r="F245" s="134" t="s">
        <v>261</v>
      </c>
      <c r="G245" s="135" t="s">
        <v>188</v>
      </c>
      <c r="H245" s="136">
        <v>138.44200000000001</v>
      </c>
      <c r="I245" s="137"/>
      <c r="J245" s="138">
        <f>ROUND(I245*H245,2)</f>
        <v>0</v>
      </c>
      <c r="K245" s="134" t="s">
        <v>148</v>
      </c>
      <c r="L245" s="33"/>
      <c r="M245" s="139" t="s">
        <v>19</v>
      </c>
      <c r="N245" s="140" t="s">
        <v>46</v>
      </c>
      <c r="P245" s="141">
        <f>O245*H245</f>
        <v>0</v>
      </c>
      <c r="Q245" s="141">
        <v>0</v>
      </c>
      <c r="R245" s="141">
        <f>Q245*H245</f>
        <v>0</v>
      </c>
      <c r="S245" s="141">
        <v>0</v>
      </c>
      <c r="T245" s="142">
        <f>S245*H245</f>
        <v>0</v>
      </c>
      <c r="AR245" s="143" t="s">
        <v>149</v>
      </c>
      <c r="AT245" s="143" t="s">
        <v>144</v>
      </c>
      <c r="AU245" s="143" t="s">
        <v>84</v>
      </c>
      <c r="AY245" s="18" t="s">
        <v>142</v>
      </c>
      <c r="BE245" s="144">
        <f>IF(N245="základní",J245,0)</f>
        <v>0</v>
      </c>
      <c r="BF245" s="144">
        <f>IF(N245="snížená",J245,0)</f>
        <v>0</v>
      </c>
      <c r="BG245" s="144">
        <f>IF(N245="zákl. přenesená",J245,0)</f>
        <v>0</v>
      </c>
      <c r="BH245" s="144">
        <f>IF(N245="sníž. přenesená",J245,0)</f>
        <v>0</v>
      </c>
      <c r="BI245" s="144">
        <f>IF(N245="nulová",J245,0)</f>
        <v>0</v>
      </c>
      <c r="BJ245" s="18" t="s">
        <v>82</v>
      </c>
      <c r="BK245" s="144">
        <f>ROUND(I245*H245,2)</f>
        <v>0</v>
      </c>
      <c r="BL245" s="18" t="s">
        <v>149</v>
      </c>
      <c r="BM245" s="143" t="s">
        <v>449</v>
      </c>
    </row>
    <row r="246" spans="2:65" s="1" customFormat="1" ht="11.25">
      <c r="B246" s="33"/>
      <c r="D246" s="145" t="s">
        <v>151</v>
      </c>
      <c r="F246" s="146" t="s">
        <v>263</v>
      </c>
      <c r="I246" s="147"/>
      <c r="L246" s="33"/>
      <c r="M246" s="148"/>
      <c r="T246" s="54"/>
      <c r="AT246" s="18" t="s">
        <v>151</v>
      </c>
      <c r="AU246" s="18" t="s">
        <v>84</v>
      </c>
    </row>
    <row r="247" spans="2:65" s="11" customFormat="1" ht="25.9" customHeight="1">
      <c r="B247" s="120"/>
      <c r="D247" s="121" t="s">
        <v>74</v>
      </c>
      <c r="E247" s="122" t="s">
        <v>264</v>
      </c>
      <c r="F247" s="122" t="s">
        <v>265</v>
      </c>
      <c r="I247" s="123"/>
      <c r="J247" s="124">
        <f>BK247</f>
        <v>0</v>
      </c>
      <c r="L247" s="120"/>
      <c r="M247" s="125"/>
      <c r="P247" s="126">
        <f>P248+P279+P289</f>
        <v>0</v>
      </c>
      <c r="R247" s="126">
        <f>R248+R279+R289</f>
        <v>4.6798913104399995</v>
      </c>
      <c r="T247" s="127">
        <f>T248+T279+T289</f>
        <v>0</v>
      </c>
      <c r="AR247" s="121" t="s">
        <v>84</v>
      </c>
      <c r="AT247" s="128" t="s">
        <v>74</v>
      </c>
      <c r="AU247" s="128" t="s">
        <v>75</v>
      </c>
      <c r="AY247" s="121" t="s">
        <v>142</v>
      </c>
      <c r="BK247" s="129">
        <f>BK248+BK279+BK289</f>
        <v>0</v>
      </c>
    </row>
    <row r="248" spans="2:65" s="11" customFormat="1" ht="22.9" customHeight="1">
      <c r="B248" s="120"/>
      <c r="D248" s="121" t="s">
        <v>74</v>
      </c>
      <c r="E248" s="130" t="s">
        <v>450</v>
      </c>
      <c r="F248" s="130" t="s">
        <v>451</v>
      </c>
      <c r="I248" s="123"/>
      <c r="J248" s="131">
        <f>BK248</f>
        <v>0</v>
      </c>
      <c r="L248" s="120"/>
      <c r="M248" s="125"/>
      <c r="P248" s="126">
        <f>SUM(P249:P278)</f>
        <v>0</v>
      </c>
      <c r="R248" s="126">
        <f>SUM(R249:R278)</f>
        <v>7.6850245000000011E-2</v>
      </c>
      <c r="T248" s="127">
        <f>SUM(T249:T278)</f>
        <v>0</v>
      </c>
      <c r="AR248" s="121" t="s">
        <v>84</v>
      </c>
      <c r="AT248" s="128" t="s">
        <v>74</v>
      </c>
      <c r="AU248" s="128" t="s">
        <v>82</v>
      </c>
      <c r="AY248" s="121" t="s">
        <v>142</v>
      </c>
      <c r="BK248" s="129">
        <f>SUM(BK249:BK278)</f>
        <v>0</v>
      </c>
    </row>
    <row r="249" spans="2:65" s="1" customFormat="1" ht="37.9" customHeight="1">
      <c r="B249" s="33"/>
      <c r="C249" s="132" t="s">
        <v>452</v>
      </c>
      <c r="D249" s="132" t="s">
        <v>144</v>
      </c>
      <c r="E249" s="133" t="s">
        <v>453</v>
      </c>
      <c r="F249" s="134" t="s">
        <v>454</v>
      </c>
      <c r="G249" s="135" t="s">
        <v>147</v>
      </c>
      <c r="H249" s="136">
        <v>3.06</v>
      </c>
      <c r="I249" s="137"/>
      <c r="J249" s="138">
        <f>ROUND(I249*H249,2)</f>
        <v>0</v>
      </c>
      <c r="K249" s="134" t="s">
        <v>148</v>
      </c>
      <c r="L249" s="33"/>
      <c r="M249" s="139" t="s">
        <v>19</v>
      </c>
      <c r="N249" s="140" t="s">
        <v>46</v>
      </c>
      <c r="P249" s="141">
        <f>O249*H249</f>
        <v>0</v>
      </c>
      <c r="Q249" s="141">
        <v>0</v>
      </c>
      <c r="R249" s="141">
        <f>Q249*H249</f>
        <v>0</v>
      </c>
      <c r="S249" s="141">
        <v>0</v>
      </c>
      <c r="T249" s="142">
        <f>S249*H249</f>
        <v>0</v>
      </c>
      <c r="AR249" s="143" t="s">
        <v>247</v>
      </c>
      <c r="AT249" s="143" t="s">
        <v>144</v>
      </c>
      <c r="AU249" s="143" t="s">
        <v>84</v>
      </c>
      <c r="AY249" s="18" t="s">
        <v>142</v>
      </c>
      <c r="BE249" s="144">
        <f>IF(N249="základní",J249,0)</f>
        <v>0</v>
      </c>
      <c r="BF249" s="144">
        <f>IF(N249="snížená",J249,0)</f>
        <v>0</v>
      </c>
      <c r="BG249" s="144">
        <f>IF(N249="zákl. přenesená",J249,0)</f>
        <v>0</v>
      </c>
      <c r="BH249" s="144">
        <f>IF(N249="sníž. přenesená",J249,0)</f>
        <v>0</v>
      </c>
      <c r="BI249" s="144">
        <f>IF(N249="nulová",J249,0)</f>
        <v>0</v>
      </c>
      <c r="BJ249" s="18" t="s">
        <v>82</v>
      </c>
      <c r="BK249" s="144">
        <f>ROUND(I249*H249,2)</f>
        <v>0</v>
      </c>
      <c r="BL249" s="18" t="s">
        <v>247</v>
      </c>
      <c r="BM249" s="143" t="s">
        <v>455</v>
      </c>
    </row>
    <row r="250" spans="2:65" s="1" customFormat="1" ht="11.25">
      <c r="B250" s="33"/>
      <c r="D250" s="145" t="s">
        <v>151</v>
      </c>
      <c r="F250" s="146" t="s">
        <v>456</v>
      </c>
      <c r="I250" s="147"/>
      <c r="L250" s="33"/>
      <c r="M250" s="148"/>
      <c r="T250" s="54"/>
      <c r="AT250" s="18" t="s">
        <v>151</v>
      </c>
      <c r="AU250" s="18" t="s">
        <v>84</v>
      </c>
    </row>
    <row r="251" spans="2:65" s="13" customFormat="1" ht="11.25">
      <c r="B251" s="156"/>
      <c r="D251" s="150" t="s">
        <v>153</v>
      </c>
      <c r="E251" s="157" t="s">
        <v>19</v>
      </c>
      <c r="F251" s="158" t="s">
        <v>457</v>
      </c>
      <c r="H251" s="159">
        <v>3.06</v>
      </c>
      <c r="I251" s="160"/>
      <c r="L251" s="156"/>
      <c r="M251" s="161"/>
      <c r="T251" s="162"/>
      <c r="AT251" s="157" t="s">
        <v>153</v>
      </c>
      <c r="AU251" s="157" t="s">
        <v>84</v>
      </c>
      <c r="AV251" s="13" t="s">
        <v>84</v>
      </c>
      <c r="AW251" s="13" t="s">
        <v>37</v>
      </c>
      <c r="AX251" s="13" t="s">
        <v>82</v>
      </c>
      <c r="AY251" s="157" t="s">
        <v>142</v>
      </c>
    </row>
    <row r="252" spans="2:65" s="1" customFormat="1" ht="16.5" customHeight="1">
      <c r="B252" s="33"/>
      <c r="C252" s="173" t="s">
        <v>458</v>
      </c>
      <c r="D252" s="173" t="s">
        <v>307</v>
      </c>
      <c r="E252" s="174" t="s">
        <v>459</v>
      </c>
      <c r="F252" s="175" t="s">
        <v>460</v>
      </c>
      <c r="G252" s="176" t="s">
        <v>188</v>
      </c>
      <c r="H252" s="177">
        <v>1E-3</v>
      </c>
      <c r="I252" s="178"/>
      <c r="J252" s="179">
        <f>ROUND(I252*H252,2)</f>
        <v>0</v>
      </c>
      <c r="K252" s="175" t="s">
        <v>148</v>
      </c>
      <c r="L252" s="180"/>
      <c r="M252" s="181" t="s">
        <v>19</v>
      </c>
      <c r="N252" s="182" t="s">
        <v>46</v>
      </c>
      <c r="P252" s="141">
        <f>O252*H252</f>
        <v>0</v>
      </c>
      <c r="Q252" s="141">
        <v>1</v>
      </c>
      <c r="R252" s="141">
        <f>Q252*H252</f>
        <v>1E-3</v>
      </c>
      <c r="S252" s="141">
        <v>0</v>
      </c>
      <c r="T252" s="142">
        <f>S252*H252</f>
        <v>0</v>
      </c>
      <c r="AR252" s="143" t="s">
        <v>445</v>
      </c>
      <c r="AT252" s="143" t="s">
        <v>307</v>
      </c>
      <c r="AU252" s="143" t="s">
        <v>84</v>
      </c>
      <c r="AY252" s="18" t="s">
        <v>142</v>
      </c>
      <c r="BE252" s="144">
        <f>IF(N252="základní",J252,0)</f>
        <v>0</v>
      </c>
      <c r="BF252" s="144">
        <f>IF(N252="snížená",J252,0)</f>
        <v>0</v>
      </c>
      <c r="BG252" s="144">
        <f>IF(N252="zákl. přenesená",J252,0)</f>
        <v>0</v>
      </c>
      <c r="BH252" s="144">
        <f>IF(N252="sníž. přenesená",J252,0)</f>
        <v>0</v>
      </c>
      <c r="BI252" s="144">
        <f>IF(N252="nulová",J252,0)</f>
        <v>0</v>
      </c>
      <c r="BJ252" s="18" t="s">
        <v>82</v>
      </c>
      <c r="BK252" s="144">
        <f>ROUND(I252*H252,2)</f>
        <v>0</v>
      </c>
      <c r="BL252" s="18" t="s">
        <v>247</v>
      </c>
      <c r="BM252" s="143" t="s">
        <v>461</v>
      </c>
    </row>
    <row r="253" spans="2:65" s="13" customFormat="1" ht="11.25">
      <c r="B253" s="156"/>
      <c r="D253" s="150" t="s">
        <v>153</v>
      </c>
      <c r="E253" s="157" t="s">
        <v>19</v>
      </c>
      <c r="F253" s="158" t="s">
        <v>457</v>
      </c>
      <c r="H253" s="159">
        <v>3.06</v>
      </c>
      <c r="I253" s="160"/>
      <c r="L253" s="156"/>
      <c r="M253" s="161"/>
      <c r="T253" s="162"/>
      <c r="AT253" s="157" t="s">
        <v>153</v>
      </c>
      <c r="AU253" s="157" t="s">
        <v>84</v>
      </c>
      <c r="AV253" s="13" t="s">
        <v>84</v>
      </c>
      <c r="AW253" s="13" t="s">
        <v>37</v>
      </c>
      <c r="AX253" s="13" t="s">
        <v>82</v>
      </c>
      <c r="AY253" s="157" t="s">
        <v>142</v>
      </c>
    </row>
    <row r="254" spans="2:65" s="13" customFormat="1" ht="11.25">
      <c r="B254" s="156"/>
      <c r="D254" s="150" t="s">
        <v>153</v>
      </c>
      <c r="F254" s="158" t="s">
        <v>462</v>
      </c>
      <c r="H254" s="159">
        <v>1E-3</v>
      </c>
      <c r="I254" s="160"/>
      <c r="L254" s="156"/>
      <c r="M254" s="161"/>
      <c r="T254" s="162"/>
      <c r="AT254" s="157" t="s">
        <v>153</v>
      </c>
      <c r="AU254" s="157" t="s">
        <v>84</v>
      </c>
      <c r="AV254" s="13" t="s">
        <v>84</v>
      </c>
      <c r="AW254" s="13" t="s">
        <v>4</v>
      </c>
      <c r="AX254" s="13" t="s">
        <v>82</v>
      </c>
      <c r="AY254" s="157" t="s">
        <v>142</v>
      </c>
    </row>
    <row r="255" spans="2:65" s="1" customFormat="1" ht="49.15" customHeight="1">
      <c r="B255" s="33"/>
      <c r="C255" s="173" t="s">
        <v>463</v>
      </c>
      <c r="D255" s="173" t="s">
        <v>307</v>
      </c>
      <c r="E255" s="174" t="s">
        <v>464</v>
      </c>
      <c r="F255" s="175" t="s">
        <v>465</v>
      </c>
      <c r="G255" s="176" t="s">
        <v>147</v>
      </c>
      <c r="H255" s="177">
        <v>3.5659999999999998</v>
      </c>
      <c r="I255" s="178"/>
      <c r="J255" s="179">
        <f>ROUND(I255*H255,2)</f>
        <v>0</v>
      </c>
      <c r="K255" s="175" t="s">
        <v>148</v>
      </c>
      <c r="L255" s="180"/>
      <c r="M255" s="181" t="s">
        <v>19</v>
      </c>
      <c r="N255" s="182" t="s">
        <v>46</v>
      </c>
      <c r="P255" s="141">
        <f>O255*H255</f>
        <v>0</v>
      </c>
      <c r="Q255" s="141">
        <v>5.4000000000000003E-3</v>
      </c>
      <c r="R255" s="141">
        <f>Q255*H255</f>
        <v>1.92564E-2</v>
      </c>
      <c r="S255" s="141">
        <v>0</v>
      </c>
      <c r="T255" s="142">
        <f>S255*H255</f>
        <v>0</v>
      </c>
      <c r="AR255" s="143" t="s">
        <v>445</v>
      </c>
      <c r="AT255" s="143" t="s">
        <v>307</v>
      </c>
      <c r="AU255" s="143" t="s">
        <v>84</v>
      </c>
      <c r="AY255" s="18" t="s">
        <v>142</v>
      </c>
      <c r="BE255" s="144">
        <f>IF(N255="základní",J255,0)</f>
        <v>0</v>
      </c>
      <c r="BF255" s="144">
        <f>IF(N255="snížená",J255,0)</f>
        <v>0</v>
      </c>
      <c r="BG255" s="144">
        <f>IF(N255="zákl. přenesená",J255,0)</f>
        <v>0</v>
      </c>
      <c r="BH255" s="144">
        <f>IF(N255="sníž. přenesená",J255,0)</f>
        <v>0</v>
      </c>
      <c r="BI255" s="144">
        <f>IF(N255="nulová",J255,0)</f>
        <v>0</v>
      </c>
      <c r="BJ255" s="18" t="s">
        <v>82</v>
      </c>
      <c r="BK255" s="144">
        <f>ROUND(I255*H255,2)</f>
        <v>0</v>
      </c>
      <c r="BL255" s="18" t="s">
        <v>247</v>
      </c>
      <c r="BM255" s="143" t="s">
        <v>466</v>
      </c>
    </row>
    <row r="256" spans="2:65" s="13" customFormat="1" ht="11.25">
      <c r="B256" s="156"/>
      <c r="D256" s="150" t="s">
        <v>153</v>
      </c>
      <c r="E256" s="157" t="s">
        <v>19</v>
      </c>
      <c r="F256" s="158" t="s">
        <v>457</v>
      </c>
      <c r="H256" s="159">
        <v>3.06</v>
      </c>
      <c r="I256" s="160"/>
      <c r="L256" s="156"/>
      <c r="M256" s="161"/>
      <c r="T256" s="162"/>
      <c r="AT256" s="157" t="s">
        <v>153</v>
      </c>
      <c r="AU256" s="157" t="s">
        <v>84</v>
      </c>
      <c r="AV256" s="13" t="s">
        <v>84</v>
      </c>
      <c r="AW256" s="13" t="s">
        <v>37</v>
      </c>
      <c r="AX256" s="13" t="s">
        <v>82</v>
      </c>
      <c r="AY256" s="157" t="s">
        <v>142</v>
      </c>
    </row>
    <row r="257" spans="2:65" s="13" customFormat="1" ht="11.25">
      <c r="B257" s="156"/>
      <c r="D257" s="150" t="s">
        <v>153</v>
      </c>
      <c r="F257" s="158" t="s">
        <v>467</v>
      </c>
      <c r="H257" s="159">
        <v>3.5659999999999998</v>
      </c>
      <c r="I257" s="160"/>
      <c r="L257" s="156"/>
      <c r="M257" s="161"/>
      <c r="T257" s="162"/>
      <c r="AT257" s="157" t="s">
        <v>153</v>
      </c>
      <c r="AU257" s="157" t="s">
        <v>84</v>
      </c>
      <c r="AV257" s="13" t="s">
        <v>84</v>
      </c>
      <c r="AW257" s="13" t="s">
        <v>4</v>
      </c>
      <c r="AX257" s="13" t="s">
        <v>82</v>
      </c>
      <c r="AY257" s="157" t="s">
        <v>142</v>
      </c>
    </row>
    <row r="258" spans="2:65" s="1" customFormat="1" ht="24.2" customHeight="1">
      <c r="B258" s="33"/>
      <c r="C258" s="132" t="s">
        <v>468</v>
      </c>
      <c r="D258" s="132" t="s">
        <v>144</v>
      </c>
      <c r="E258" s="133" t="s">
        <v>469</v>
      </c>
      <c r="F258" s="134" t="s">
        <v>470</v>
      </c>
      <c r="G258" s="135" t="s">
        <v>147</v>
      </c>
      <c r="H258" s="136">
        <v>3.06</v>
      </c>
      <c r="I258" s="137"/>
      <c r="J258" s="138">
        <f>ROUND(I258*H258,2)</f>
        <v>0</v>
      </c>
      <c r="K258" s="134" t="s">
        <v>148</v>
      </c>
      <c r="L258" s="33"/>
      <c r="M258" s="139" t="s">
        <v>19</v>
      </c>
      <c r="N258" s="140" t="s">
        <v>46</v>
      </c>
      <c r="P258" s="141">
        <f>O258*H258</f>
        <v>0</v>
      </c>
      <c r="Q258" s="141">
        <v>3.9825E-4</v>
      </c>
      <c r="R258" s="141">
        <f>Q258*H258</f>
        <v>1.218645E-3</v>
      </c>
      <c r="S258" s="141">
        <v>0</v>
      </c>
      <c r="T258" s="142">
        <f>S258*H258</f>
        <v>0</v>
      </c>
      <c r="AR258" s="143" t="s">
        <v>247</v>
      </c>
      <c r="AT258" s="143" t="s">
        <v>144</v>
      </c>
      <c r="AU258" s="143" t="s">
        <v>84</v>
      </c>
      <c r="AY258" s="18" t="s">
        <v>142</v>
      </c>
      <c r="BE258" s="144">
        <f>IF(N258="základní",J258,0)</f>
        <v>0</v>
      </c>
      <c r="BF258" s="144">
        <f>IF(N258="snížená",J258,0)</f>
        <v>0</v>
      </c>
      <c r="BG258" s="144">
        <f>IF(N258="zákl. přenesená",J258,0)</f>
        <v>0</v>
      </c>
      <c r="BH258" s="144">
        <f>IF(N258="sníž. přenesená",J258,0)</f>
        <v>0</v>
      </c>
      <c r="BI258" s="144">
        <f>IF(N258="nulová",J258,0)</f>
        <v>0</v>
      </c>
      <c r="BJ258" s="18" t="s">
        <v>82</v>
      </c>
      <c r="BK258" s="144">
        <f>ROUND(I258*H258,2)</f>
        <v>0</v>
      </c>
      <c r="BL258" s="18" t="s">
        <v>247</v>
      </c>
      <c r="BM258" s="143" t="s">
        <v>471</v>
      </c>
    </row>
    <row r="259" spans="2:65" s="1" customFormat="1" ht="11.25">
      <c r="B259" s="33"/>
      <c r="D259" s="145" t="s">
        <v>151</v>
      </c>
      <c r="F259" s="146" t="s">
        <v>472</v>
      </c>
      <c r="I259" s="147"/>
      <c r="L259" s="33"/>
      <c r="M259" s="148"/>
      <c r="T259" s="54"/>
      <c r="AT259" s="18" t="s">
        <v>151</v>
      </c>
      <c r="AU259" s="18" t="s">
        <v>84</v>
      </c>
    </row>
    <row r="260" spans="2:65" s="12" customFormat="1" ht="11.25">
      <c r="B260" s="149"/>
      <c r="D260" s="150" t="s">
        <v>153</v>
      </c>
      <c r="E260" s="151" t="s">
        <v>19</v>
      </c>
      <c r="F260" s="152" t="s">
        <v>298</v>
      </c>
      <c r="H260" s="151" t="s">
        <v>19</v>
      </c>
      <c r="I260" s="153"/>
      <c r="L260" s="149"/>
      <c r="M260" s="154"/>
      <c r="T260" s="155"/>
      <c r="AT260" s="151" t="s">
        <v>153</v>
      </c>
      <c r="AU260" s="151" t="s">
        <v>84</v>
      </c>
      <c r="AV260" s="12" t="s">
        <v>82</v>
      </c>
      <c r="AW260" s="12" t="s">
        <v>37</v>
      </c>
      <c r="AX260" s="12" t="s">
        <v>75</v>
      </c>
      <c r="AY260" s="151" t="s">
        <v>142</v>
      </c>
    </row>
    <row r="261" spans="2:65" s="13" customFormat="1" ht="11.25">
      <c r="B261" s="156"/>
      <c r="D261" s="150" t="s">
        <v>153</v>
      </c>
      <c r="E261" s="157" t="s">
        <v>19</v>
      </c>
      <c r="F261" s="158" t="s">
        <v>457</v>
      </c>
      <c r="H261" s="159">
        <v>3.06</v>
      </c>
      <c r="I261" s="160"/>
      <c r="L261" s="156"/>
      <c r="M261" s="161"/>
      <c r="T261" s="162"/>
      <c r="AT261" s="157" t="s">
        <v>153</v>
      </c>
      <c r="AU261" s="157" t="s">
        <v>84</v>
      </c>
      <c r="AV261" s="13" t="s">
        <v>84</v>
      </c>
      <c r="AW261" s="13" t="s">
        <v>37</v>
      </c>
      <c r="AX261" s="13" t="s">
        <v>82</v>
      </c>
      <c r="AY261" s="157" t="s">
        <v>142</v>
      </c>
    </row>
    <row r="262" spans="2:65" s="1" customFormat="1" ht="33" customHeight="1">
      <c r="B262" s="33"/>
      <c r="C262" s="132" t="s">
        <v>473</v>
      </c>
      <c r="D262" s="132" t="s">
        <v>144</v>
      </c>
      <c r="E262" s="133" t="s">
        <v>474</v>
      </c>
      <c r="F262" s="134" t="s">
        <v>475</v>
      </c>
      <c r="G262" s="135" t="s">
        <v>147</v>
      </c>
      <c r="H262" s="136">
        <v>36.06</v>
      </c>
      <c r="I262" s="137"/>
      <c r="J262" s="138">
        <f>ROUND(I262*H262,2)</f>
        <v>0</v>
      </c>
      <c r="K262" s="134" t="s">
        <v>148</v>
      </c>
      <c r="L262" s="33"/>
      <c r="M262" s="139" t="s">
        <v>19</v>
      </c>
      <c r="N262" s="140" t="s">
        <v>46</v>
      </c>
      <c r="P262" s="141">
        <f>O262*H262</f>
        <v>0</v>
      </c>
      <c r="Q262" s="141">
        <v>0</v>
      </c>
      <c r="R262" s="141">
        <f>Q262*H262</f>
        <v>0</v>
      </c>
      <c r="S262" s="141">
        <v>0</v>
      </c>
      <c r="T262" s="142">
        <f>S262*H262</f>
        <v>0</v>
      </c>
      <c r="AR262" s="143" t="s">
        <v>247</v>
      </c>
      <c r="AT262" s="143" t="s">
        <v>144</v>
      </c>
      <c r="AU262" s="143" t="s">
        <v>84</v>
      </c>
      <c r="AY262" s="18" t="s">
        <v>142</v>
      </c>
      <c r="BE262" s="144">
        <f>IF(N262="základní",J262,0)</f>
        <v>0</v>
      </c>
      <c r="BF262" s="144">
        <f>IF(N262="snížená",J262,0)</f>
        <v>0</v>
      </c>
      <c r="BG262" s="144">
        <f>IF(N262="zákl. přenesená",J262,0)</f>
        <v>0</v>
      </c>
      <c r="BH262" s="144">
        <f>IF(N262="sníž. přenesená",J262,0)</f>
        <v>0</v>
      </c>
      <c r="BI262" s="144">
        <f>IF(N262="nulová",J262,0)</f>
        <v>0</v>
      </c>
      <c r="BJ262" s="18" t="s">
        <v>82</v>
      </c>
      <c r="BK262" s="144">
        <f>ROUND(I262*H262,2)</f>
        <v>0</v>
      </c>
      <c r="BL262" s="18" t="s">
        <v>247</v>
      </c>
      <c r="BM262" s="143" t="s">
        <v>476</v>
      </c>
    </row>
    <row r="263" spans="2:65" s="1" customFormat="1" ht="11.25">
      <c r="B263" s="33"/>
      <c r="D263" s="145" t="s">
        <v>151</v>
      </c>
      <c r="F263" s="146" t="s">
        <v>477</v>
      </c>
      <c r="I263" s="147"/>
      <c r="L263" s="33"/>
      <c r="M263" s="148"/>
      <c r="T263" s="54"/>
      <c r="AT263" s="18" t="s">
        <v>151</v>
      </c>
      <c r="AU263" s="18" t="s">
        <v>84</v>
      </c>
    </row>
    <row r="264" spans="2:65" s="12" customFormat="1" ht="11.25">
      <c r="B264" s="149"/>
      <c r="D264" s="150" t="s">
        <v>153</v>
      </c>
      <c r="E264" s="151" t="s">
        <v>19</v>
      </c>
      <c r="F264" s="152" t="s">
        <v>298</v>
      </c>
      <c r="H264" s="151" t="s">
        <v>19</v>
      </c>
      <c r="I264" s="153"/>
      <c r="L264" s="149"/>
      <c r="M264" s="154"/>
      <c r="T264" s="155"/>
      <c r="AT264" s="151" t="s">
        <v>153</v>
      </c>
      <c r="AU264" s="151" t="s">
        <v>84</v>
      </c>
      <c r="AV264" s="12" t="s">
        <v>82</v>
      </c>
      <c r="AW264" s="12" t="s">
        <v>37</v>
      </c>
      <c r="AX264" s="12" t="s">
        <v>75</v>
      </c>
      <c r="AY264" s="151" t="s">
        <v>142</v>
      </c>
    </row>
    <row r="265" spans="2:65" s="13" customFormat="1" ht="11.25">
      <c r="B265" s="156"/>
      <c r="D265" s="150" t="s">
        <v>153</v>
      </c>
      <c r="E265" s="157" t="s">
        <v>19</v>
      </c>
      <c r="F265" s="158" t="s">
        <v>478</v>
      </c>
      <c r="H265" s="159">
        <v>36.06</v>
      </c>
      <c r="I265" s="160"/>
      <c r="L265" s="156"/>
      <c r="M265" s="161"/>
      <c r="T265" s="162"/>
      <c r="AT265" s="157" t="s">
        <v>153</v>
      </c>
      <c r="AU265" s="157" t="s">
        <v>84</v>
      </c>
      <c r="AV265" s="13" t="s">
        <v>84</v>
      </c>
      <c r="AW265" s="13" t="s">
        <v>37</v>
      </c>
      <c r="AX265" s="13" t="s">
        <v>82</v>
      </c>
      <c r="AY265" s="157" t="s">
        <v>142</v>
      </c>
    </row>
    <row r="266" spans="2:65" s="1" customFormat="1" ht="24.2" customHeight="1">
      <c r="B266" s="33"/>
      <c r="C266" s="173" t="s">
        <v>479</v>
      </c>
      <c r="D266" s="173" t="s">
        <v>307</v>
      </c>
      <c r="E266" s="174" t="s">
        <v>480</v>
      </c>
      <c r="F266" s="175" t="s">
        <v>481</v>
      </c>
      <c r="G266" s="176" t="s">
        <v>324</v>
      </c>
      <c r="H266" s="177">
        <v>54.09</v>
      </c>
      <c r="I266" s="178"/>
      <c r="J266" s="179">
        <f>ROUND(I266*H266,2)</f>
        <v>0</v>
      </c>
      <c r="K266" s="175" t="s">
        <v>148</v>
      </c>
      <c r="L266" s="180"/>
      <c r="M266" s="181" t="s">
        <v>19</v>
      </c>
      <c r="N266" s="182" t="s">
        <v>46</v>
      </c>
      <c r="P266" s="141">
        <f>O266*H266</f>
        <v>0</v>
      </c>
      <c r="Q266" s="141">
        <v>1E-3</v>
      </c>
      <c r="R266" s="141">
        <f>Q266*H266</f>
        <v>5.4090000000000006E-2</v>
      </c>
      <c r="S266" s="141">
        <v>0</v>
      </c>
      <c r="T266" s="142">
        <f>S266*H266</f>
        <v>0</v>
      </c>
      <c r="AR266" s="143" t="s">
        <v>445</v>
      </c>
      <c r="AT266" s="143" t="s">
        <v>307</v>
      </c>
      <c r="AU266" s="143" t="s">
        <v>84</v>
      </c>
      <c r="AY266" s="18" t="s">
        <v>142</v>
      </c>
      <c r="BE266" s="144">
        <f>IF(N266="základní",J266,0)</f>
        <v>0</v>
      </c>
      <c r="BF266" s="144">
        <f>IF(N266="snížená",J266,0)</f>
        <v>0</v>
      </c>
      <c r="BG266" s="144">
        <f>IF(N266="zákl. přenesená",J266,0)</f>
        <v>0</v>
      </c>
      <c r="BH266" s="144">
        <f>IF(N266="sníž. přenesená",J266,0)</f>
        <v>0</v>
      </c>
      <c r="BI266" s="144">
        <f>IF(N266="nulová",J266,0)</f>
        <v>0</v>
      </c>
      <c r="BJ266" s="18" t="s">
        <v>82</v>
      </c>
      <c r="BK266" s="144">
        <f>ROUND(I266*H266,2)</f>
        <v>0</v>
      </c>
      <c r="BL266" s="18" t="s">
        <v>247</v>
      </c>
      <c r="BM266" s="143" t="s">
        <v>482</v>
      </c>
    </row>
    <row r="267" spans="2:65" s="12" customFormat="1" ht="11.25">
      <c r="B267" s="149"/>
      <c r="D267" s="150" t="s">
        <v>153</v>
      </c>
      <c r="E267" s="151" t="s">
        <v>19</v>
      </c>
      <c r="F267" s="152" t="s">
        <v>298</v>
      </c>
      <c r="H267" s="151" t="s">
        <v>19</v>
      </c>
      <c r="I267" s="153"/>
      <c r="L267" s="149"/>
      <c r="M267" s="154"/>
      <c r="T267" s="155"/>
      <c r="AT267" s="151" t="s">
        <v>153</v>
      </c>
      <c r="AU267" s="151" t="s">
        <v>84</v>
      </c>
      <c r="AV267" s="12" t="s">
        <v>82</v>
      </c>
      <c r="AW267" s="12" t="s">
        <v>37</v>
      </c>
      <c r="AX267" s="12" t="s">
        <v>75</v>
      </c>
      <c r="AY267" s="151" t="s">
        <v>142</v>
      </c>
    </row>
    <row r="268" spans="2:65" s="13" customFormat="1" ht="11.25">
      <c r="B268" s="156"/>
      <c r="D268" s="150" t="s">
        <v>153</v>
      </c>
      <c r="E268" s="157" t="s">
        <v>19</v>
      </c>
      <c r="F268" s="158" t="s">
        <v>483</v>
      </c>
      <c r="H268" s="159">
        <v>54.09</v>
      </c>
      <c r="I268" s="160"/>
      <c r="L268" s="156"/>
      <c r="M268" s="161"/>
      <c r="T268" s="162"/>
      <c r="AT268" s="157" t="s">
        <v>153</v>
      </c>
      <c r="AU268" s="157" t="s">
        <v>84</v>
      </c>
      <c r="AV268" s="13" t="s">
        <v>84</v>
      </c>
      <c r="AW268" s="13" t="s">
        <v>37</v>
      </c>
      <c r="AX268" s="13" t="s">
        <v>82</v>
      </c>
      <c r="AY268" s="157" t="s">
        <v>142</v>
      </c>
    </row>
    <row r="269" spans="2:65" s="1" customFormat="1" ht="37.9" customHeight="1">
      <c r="B269" s="33"/>
      <c r="C269" s="132" t="s">
        <v>484</v>
      </c>
      <c r="D269" s="132" t="s">
        <v>144</v>
      </c>
      <c r="E269" s="133" t="s">
        <v>485</v>
      </c>
      <c r="F269" s="134" t="s">
        <v>486</v>
      </c>
      <c r="G269" s="135" t="s">
        <v>434</v>
      </c>
      <c r="H269" s="136">
        <v>4</v>
      </c>
      <c r="I269" s="137"/>
      <c r="J269" s="138">
        <f>ROUND(I269*H269,2)</f>
        <v>0</v>
      </c>
      <c r="K269" s="134" t="s">
        <v>148</v>
      </c>
      <c r="L269" s="33"/>
      <c r="M269" s="139" t="s">
        <v>19</v>
      </c>
      <c r="N269" s="140" t="s">
        <v>46</v>
      </c>
      <c r="P269" s="141">
        <f>O269*H269</f>
        <v>0</v>
      </c>
      <c r="Q269" s="141">
        <v>0</v>
      </c>
      <c r="R269" s="141">
        <f>Q269*H269</f>
        <v>0</v>
      </c>
      <c r="S269" s="141">
        <v>0</v>
      </c>
      <c r="T269" s="142">
        <f>S269*H269</f>
        <v>0</v>
      </c>
      <c r="AR269" s="143" t="s">
        <v>247</v>
      </c>
      <c r="AT269" s="143" t="s">
        <v>144</v>
      </c>
      <c r="AU269" s="143" t="s">
        <v>84</v>
      </c>
      <c r="AY269" s="18" t="s">
        <v>142</v>
      </c>
      <c r="BE269" s="144">
        <f>IF(N269="základní",J269,0)</f>
        <v>0</v>
      </c>
      <c r="BF269" s="144">
        <f>IF(N269="snížená",J269,0)</f>
        <v>0</v>
      </c>
      <c r="BG269" s="144">
        <f>IF(N269="zákl. přenesená",J269,0)</f>
        <v>0</v>
      </c>
      <c r="BH269" s="144">
        <f>IF(N269="sníž. přenesená",J269,0)</f>
        <v>0</v>
      </c>
      <c r="BI269" s="144">
        <f>IF(N269="nulová",J269,0)</f>
        <v>0</v>
      </c>
      <c r="BJ269" s="18" t="s">
        <v>82</v>
      </c>
      <c r="BK269" s="144">
        <f>ROUND(I269*H269,2)</f>
        <v>0</v>
      </c>
      <c r="BL269" s="18" t="s">
        <v>247</v>
      </c>
      <c r="BM269" s="143" t="s">
        <v>487</v>
      </c>
    </row>
    <row r="270" spans="2:65" s="1" customFormat="1" ht="11.25">
      <c r="B270" s="33"/>
      <c r="D270" s="145" t="s">
        <v>151</v>
      </c>
      <c r="F270" s="146" t="s">
        <v>488</v>
      </c>
      <c r="I270" s="147"/>
      <c r="L270" s="33"/>
      <c r="M270" s="148"/>
      <c r="T270" s="54"/>
      <c r="AT270" s="18" t="s">
        <v>151</v>
      </c>
      <c r="AU270" s="18" t="s">
        <v>84</v>
      </c>
    </row>
    <row r="271" spans="2:65" s="12" customFormat="1" ht="11.25">
      <c r="B271" s="149"/>
      <c r="D271" s="150" t="s">
        <v>153</v>
      </c>
      <c r="E271" s="151" t="s">
        <v>19</v>
      </c>
      <c r="F271" s="152" t="s">
        <v>298</v>
      </c>
      <c r="H271" s="151" t="s">
        <v>19</v>
      </c>
      <c r="I271" s="153"/>
      <c r="L271" s="149"/>
      <c r="M271" s="154"/>
      <c r="T271" s="155"/>
      <c r="AT271" s="151" t="s">
        <v>153</v>
      </c>
      <c r="AU271" s="151" t="s">
        <v>84</v>
      </c>
      <c r="AV271" s="12" t="s">
        <v>82</v>
      </c>
      <c r="AW271" s="12" t="s">
        <v>37</v>
      </c>
      <c r="AX271" s="12" t="s">
        <v>75</v>
      </c>
      <c r="AY271" s="151" t="s">
        <v>142</v>
      </c>
    </row>
    <row r="272" spans="2:65" s="13" customFormat="1" ht="11.25">
      <c r="B272" s="156"/>
      <c r="D272" s="150" t="s">
        <v>153</v>
      </c>
      <c r="E272" s="157" t="s">
        <v>19</v>
      </c>
      <c r="F272" s="158" t="s">
        <v>489</v>
      </c>
      <c r="H272" s="159">
        <v>4</v>
      </c>
      <c r="I272" s="160"/>
      <c r="L272" s="156"/>
      <c r="M272" s="161"/>
      <c r="T272" s="162"/>
      <c r="AT272" s="157" t="s">
        <v>153</v>
      </c>
      <c r="AU272" s="157" t="s">
        <v>84</v>
      </c>
      <c r="AV272" s="13" t="s">
        <v>84</v>
      </c>
      <c r="AW272" s="13" t="s">
        <v>37</v>
      </c>
      <c r="AX272" s="13" t="s">
        <v>82</v>
      </c>
      <c r="AY272" s="157" t="s">
        <v>142</v>
      </c>
    </row>
    <row r="273" spans="2:65" s="1" customFormat="1" ht="16.5" customHeight="1">
      <c r="B273" s="33"/>
      <c r="C273" s="173" t="s">
        <v>490</v>
      </c>
      <c r="D273" s="173" t="s">
        <v>307</v>
      </c>
      <c r="E273" s="174" t="s">
        <v>491</v>
      </c>
      <c r="F273" s="175" t="s">
        <v>492</v>
      </c>
      <c r="G273" s="176" t="s">
        <v>165</v>
      </c>
      <c r="H273" s="177">
        <v>2.52</v>
      </c>
      <c r="I273" s="178"/>
      <c r="J273" s="179">
        <f>ROUND(I273*H273,2)</f>
        <v>0</v>
      </c>
      <c r="K273" s="175" t="s">
        <v>148</v>
      </c>
      <c r="L273" s="180"/>
      <c r="M273" s="181" t="s">
        <v>19</v>
      </c>
      <c r="N273" s="182" t="s">
        <v>46</v>
      </c>
      <c r="P273" s="141">
        <f>O273*H273</f>
        <v>0</v>
      </c>
      <c r="Q273" s="141">
        <v>5.1000000000000004E-4</v>
      </c>
      <c r="R273" s="141">
        <f>Q273*H273</f>
        <v>1.2852E-3</v>
      </c>
      <c r="S273" s="141">
        <v>0</v>
      </c>
      <c r="T273" s="142">
        <f>S273*H273</f>
        <v>0</v>
      </c>
      <c r="AR273" s="143" t="s">
        <v>445</v>
      </c>
      <c r="AT273" s="143" t="s">
        <v>307</v>
      </c>
      <c r="AU273" s="143" t="s">
        <v>84</v>
      </c>
      <c r="AY273" s="18" t="s">
        <v>142</v>
      </c>
      <c r="BE273" s="144">
        <f>IF(N273="základní",J273,0)</f>
        <v>0</v>
      </c>
      <c r="BF273" s="144">
        <f>IF(N273="snížená",J273,0)</f>
        <v>0</v>
      </c>
      <c r="BG273" s="144">
        <f>IF(N273="zákl. přenesená",J273,0)</f>
        <v>0</v>
      </c>
      <c r="BH273" s="144">
        <f>IF(N273="sníž. přenesená",J273,0)</f>
        <v>0</v>
      </c>
      <c r="BI273" s="144">
        <f>IF(N273="nulová",J273,0)</f>
        <v>0</v>
      </c>
      <c r="BJ273" s="18" t="s">
        <v>82</v>
      </c>
      <c r="BK273" s="144">
        <f>ROUND(I273*H273,2)</f>
        <v>0</v>
      </c>
      <c r="BL273" s="18" t="s">
        <v>247</v>
      </c>
      <c r="BM273" s="143" t="s">
        <v>493</v>
      </c>
    </row>
    <row r="274" spans="2:65" s="12" customFormat="1" ht="11.25">
      <c r="B274" s="149"/>
      <c r="D274" s="150" t="s">
        <v>153</v>
      </c>
      <c r="E274" s="151" t="s">
        <v>19</v>
      </c>
      <c r="F274" s="152" t="s">
        <v>298</v>
      </c>
      <c r="H274" s="151" t="s">
        <v>19</v>
      </c>
      <c r="I274" s="153"/>
      <c r="L274" s="149"/>
      <c r="M274" s="154"/>
      <c r="T274" s="155"/>
      <c r="AT274" s="151" t="s">
        <v>153</v>
      </c>
      <c r="AU274" s="151" t="s">
        <v>84</v>
      </c>
      <c r="AV274" s="12" t="s">
        <v>82</v>
      </c>
      <c r="AW274" s="12" t="s">
        <v>37</v>
      </c>
      <c r="AX274" s="12" t="s">
        <v>75</v>
      </c>
      <c r="AY274" s="151" t="s">
        <v>142</v>
      </c>
    </row>
    <row r="275" spans="2:65" s="13" customFormat="1" ht="11.25">
      <c r="B275" s="156"/>
      <c r="D275" s="150" t="s">
        <v>153</v>
      </c>
      <c r="E275" s="157" t="s">
        <v>19</v>
      </c>
      <c r="F275" s="158" t="s">
        <v>494</v>
      </c>
      <c r="H275" s="159">
        <v>8</v>
      </c>
      <c r="I275" s="160"/>
      <c r="L275" s="156"/>
      <c r="M275" s="161"/>
      <c r="T275" s="162"/>
      <c r="AT275" s="157" t="s">
        <v>153</v>
      </c>
      <c r="AU275" s="157" t="s">
        <v>84</v>
      </c>
      <c r="AV275" s="13" t="s">
        <v>84</v>
      </c>
      <c r="AW275" s="13" t="s">
        <v>37</v>
      </c>
      <c r="AX275" s="13" t="s">
        <v>82</v>
      </c>
      <c r="AY275" s="157" t="s">
        <v>142</v>
      </c>
    </row>
    <row r="276" spans="2:65" s="13" customFormat="1" ht="11.25">
      <c r="B276" s="156"/>
      <c r="D276" s="150" t="s">
        <v>153</v>
      </c>
      <c r="F276" s="158" t="s">
        <v>495</v>
      </c>
      <c r="H276" s="159">
        <v>2.52</v>
      </c>
      <c r="I276" s="160"/>
      <c r="L276" s="156"/>
      <c r="M276" s="161"/>
      <c r="T276" s="162"/>
      <c r="AT276" s="157" t="s">
        <v>153</v>
      </c>
      <c r="AU276" s="157" t="s">
        <v>84</v>
      </c>
      <c r="AV276" s="13" t="s">
        <v>84</v>
      </c>
      <c r="AW276" s="13" t="s">
        <v>4</v>
      </c>
      <c r="AX276" s="13" t="s">
        <v>82</v>
      </c>
      <c r="AY276" s="157" t="s">
        <v>142</v>
      </c>
    </row>
    <row r="277" spans="2:65" s="1" customFormat="1" ht="49.15" customHeight="1">
      <c r="B277" s="33"/>
      <c r="C277" s="132" t="s">
        <v>496</v>
      </c>
      <c r="D277" s="132" t="s">
        <v>144</v>
      </c>
      <c r="E277" s="133" t="s">
        <v>497</v>
      </c>
      <c r="F277" s="134" t="s">
        <v>498</v>
      </c>
      <c r="G277" s="135" t="s">
        <v>188</v>
      </c>
      <c r="H277" s="136">
        <v>7.6999999999999999E-2</v>
      </c>
      <c r="I277" s="137"/>
      <c r="J277" s="138">
        <f>ROUND(I277*H277,2)</f>
        <v>0</v>
      </c>
      <c r="K277" s="134" t="s">
        <v>148</v>
      </c>
      <c r="L277" s="33"/>
      <c r="M277" s="139" t="s">
        <v>19</v>
      </c>
      <c r="N277" s="140" t="s">
        <v>46</v>
      </c>
      <c r="P277" s="141">
        <f>O277*H277</f>
        <v>0</v>
      </c>
      <c r="Q277" s="141">
        <v>0</v>
      </c>
      <c r="R277" s="141">
        <f>Q277*H277</f>
        <v>0</v>
      </c>
      <c r="S277" s="141">
        <v>0</v>
      </c>
      <c r="T277" s="142">
        <f>S277*H277</f>
        <v>0</v>
      </c>
      <c r="AR277" s="143" t="s">
        <v>247</v>
      </c>
      <c r="AT277" s="143" t="s">
        <v>144</v>
      </c>
      <c r="AU277" s="143" t="s">
        <v>84</v>
      </c>
      <c r="AY277" s="18" t="s">
        <v>142</v>
      </c>
      <c r="BE277" s="144">
        <f>IF(N277="základní",J277,0)</f>
        <v>0</v>
      </c>
      <c r="BF277" s="144">
        <f>IF(N277="snížená",J277,0)</f>
        <v>0</v>
      </c>
      <c r="BG277" s="144">
        <f>IF(N277="zákl. přenesená",J277,0)</f>
        <v>0</v>
      </c>
      <c r="BH277" s="144">
        <f>IF(N277="sníž. přenesená",J277,0)</f>
        <v>0</v>
      </c>
      <c r="BI277" s="144">
        <f>IF(N277="nulová",J277,0)</f>
        <v>0</v>
      </c>
      <c r="BJ277" s="18" t="s">
        <v>82</v>
      </c>
      <c r="BK277" s="144">
        <f>ROUND(I277*H277,2)</f>
        <v>0</v>
      </c>
      <c r="BL277" s="18" t="s">
        <v>247</v>
      </c>
      <c r="BM277" s="143" t="s">
        <v>499</v>
      </c>
    </row>
    <row r="278" spans="2:65" s="1" customFormat="1" ht="11.25">
      <c r="B278" s="33"/>
      <c r="D278" s="145" t="s">
        <v>151</v>
      </c>
      <c r="F278" s="146" t="s">
        <v>500</v>
      </c>
      <c r="I278" s="147"/>
      <c r="L278" s="33"/>
      <c r="M278" s="148"/>
      <c r="T278" s="54"/>
      <c r="AT278" s="18" t="s">
        <v>151</v>
      </c>
      <c r="AU278" s="18" t="s">
        <v>84</v>
      </c>
    </row>
    <row r="279" spans="2:65" s="11" customFormat="1" ht="22.9" customHeight="1">
      <c r="B279" s="120"/>
      <c r="D279" s="121" t="s">
        <v>74</v>
      </c>
      <c r="E279" s="130" t="s">
        <v>266</v>
      </c>
      <c r="F279" s="130" t="s">
        <v>267</v>
      </c>
      <c r="I279" s="123"/>
      <c r="J279" s="131">
        <f>BK279</f>
        <v>0</v>
      </c>
      <c r="L279" s="120"/>
      <c r="M279" s="125"/>
      <c r="P279" s="126">
        <f>SUM(P280:P288)</f>
        <v>0</v>
      </c>
      <c r="R279" s="126">
        <f>SUM(R280:R288)</f>
        <v>0.41307488000000003</v>
      </c>
      <c r="T279" s="127">
        <f>SUM(T280:T288)</f>
        <v>0</v>
      </c>
      <c r="AR279" s="121" t="s">
        <v>84</v>
      </c>
      <c r="AT279" s="128" t="s">
        <v>74</v>
      </c>
      <c r="AU279" s="128" t="s">
        <v>82</v>
      </c>
      <c r="AY279" s="121" t="s">
        <v>142</v>
      </c>
      <c r="BK279" s="129">
        <f>SUM(BK280:BK288)</f>
        <v>0</v>
      </c>
    </row>
    <row r="280" spans="2:65" s="1" customFormat="1" ht="24.2" customHeight="1">
      <c r="B280" s="33"/>
      <c r="C280" s="132" t="s">
        <v>501</v>
      </c>
      <c r="D280" s="132" t="s">
        <v>144</v>
      </c>
      <c r="E280" s="133" t="s">
        <v>502</v>
      </c>
      <c r="F280" s="134" t="s">
        <v>503</v>
      </c>
      <c r="G280" s="135" t="s">
        <v>165</v>
      </c>
      <c r="H280" s="136">
        <v>18.2</v>
      </c>
      <c r="I280" s="137"/>
      <c r="J280" s="138">
        <f>ROUND(I280*H280,2)</f>
        <v>0</v>
      </c>
      <c r="K280" s="134" t="s">
        <v>148</v>
      </c>
      <c r="L280" s="33"/>
      <c r="M280" s="139" t="s">
        <v>19</v>
      </c>
      <c r="N280" s="140" t="s">
        <v>46</v>
      </c>
      <c r="P280" s="141">
        <f>O280*H280</f>
        <v>0</v>
      </c>
      <c r="Q280" s="141">
        <v>7.1840000000000001E-4</v>
      </c>
      <c r="R280" s="141">
        <f>Q280*H280</f>
        <v>1.3074879999999999E-2</v>
      </c>
      <c r="S280" s="141">
        <v>0</v>
      </c>
      <c r="T280" s="142">
        <f>S280*H280</f>
        <v>0</v>
      </c>
      <c r="AR280" s="143" t="s">
        <v>247</v>
      </c>
      <c r="AT280" s="143" t="s">
        <v>144</v>
      </c>
      <c r="AU280" s="143" t="s">
        <v>84</v>
      </c>
      <c r="AY280" s="18" t="s">
        <v>142</v>
      </c>
      <c r="BE280" s="144">
        <f>IF(N280="základní",J280,0)</f>
        <v>0</v>
      </c>
      <c r="BF280" s="144">
        <f>IF(N280="snížená",J280,0)</f>
        <v>0</v>
      </c>
      <c r="BG280" s="144">
        <f>IF(N280="zákl. přenesená",J280,0)</f>
        <v>0</v>
      </c>
      <c r="BH280" s="144">
        <f>IF(N280="sníž. přenesená",J280,0)</f>
        <v>0</v>
      </c>
      <c r="BI280" s="144">
        <f>IF(N280="nulová",J280,0)</f>
        <v>0</v>
      </c>
      <c r="BJ280" s="18" t="s">
        <v>82</v>
      </c>
      <c r="BK280" s="144">
        <f>ROUND(I280*H280,2)</f>
        <v>0</v>
      </c>
      <c r="BL280" s="18" t="s">
        <v>247</v>
      </c>
      <c r="BM280" s="143" t="s">
        <v>504</v>
      </c>
    </row>
    <row r="281" spans="2:65" s="1" customFormat="1" ht="11.25">
      <c r="B281" s="33"/>
      <c r="D281" s="145" t="s">
        <v>151</v>
      </c>
      <c r="F281" s="146" t="s">
        <v>505</v>
      </c>
      <c r="I281" s="147"/>
      <c r="L281" s="33"/>
      <c r="M281" s="148"/>
      <c r="T281" s="54"/>
      <c r="AT281" s="18" t="s">
        <v>151</v>
      </c>
      <c r="AU281" s="18" t="s">
        <v>84</v>
      </c>
    </row>
    <row r="282" spans="2:65" s="12" customFormat="1" ht="11.25">
      <c r="B282" s="149"/>
      <c r="D282" s="150" t="s">
        <v>153</v>
      </c>
      <c r="E282" s="151" t="s">
        <v>19</v>
      </c>
      <c r="F282" s="152" t="s">
        <v>506</v>
      </c>
      <c r="H282" s="151" t="s">
        <v>19</v>
      </c>
      <c r="I282" s="153"/>
      <c r="L282" s="149"/>
      <c r="M282" s="154"/>
      <c r="T282" s="155"/>
      <c r="AT282" s="151" t="s">
        <v>153</v>
      </c>
      <c r="AU282" s="151" t="s">
        <v>84</v>
      </c>
      <c r="AV282" s="12" t="s">
        <v>82</v>
      </c>
      <c r="AW282" s="12" t="s">
        <v>37</v>
      </c>
      <c r="AX282" s="12" t="s">
        <v>75</v>
      </c>
      <c r="AY282" s="151" t="s">
        <v>142</v>
      </c>
    </row>
    <row r="283" spans="2:65" s="13" customFormat="1" ht="11.25">
      <c r="B283" s="156"/>
      <c r="D283" s="150" t="s">
        <v>153</v>
      </c>
      <c r="E283" s="157" t="s">
        <v>19</v>
      </c>
      <c r="F283" s="158" t="s">
        <v>507</v>
      </c>
      <c r="H283" s="159">
        <v>18.2</v>
      </c>
      <c r="I283" s="160"/>
      <c r="L283" s="156"/>
      <c r="M283" s="161"/>
      <c r="T283" s="162"/>
      <c r="AT283" s="157" t="s">
        <v>153</v>
      </c>
      <c r="AU283" s="157" t="s">
        <v>84</v>
      </c>
      <c r="AV283" s="13" t="s">
        <v>84</v>
      </c>
      <c r="AW283" s="13" t="s">
        <v>37</v>
      </c>
      <c r="AX283" s="13" t="s">
        <v>75</v>
      </c>
      <c r="AY283" s="157" t="s">
        <v>142</v>
      </c>
    </row>
    <row r="284" spans="2:65" s="14" customFormat="1" ht="11.25">
      <c r="B284" s="163"/>
      <c r="D284" s="150" t="s">
        <v>153</v>
      </c>
      <c r="E284" s="164" t="s">
        <v>19</v>
      </c>
      <c r="F284" s="165" t="s">
        <v>157</v>
      </c>
      <c r="H284" s="166">
        <v>18.2</v>
      </c>
      <c r="I284" s="167"/>
      <c r="L284" s="163"/>
      <c r="M284" s="168"/>
      <c r="T284" s="169"/>
      <c r="AT284" s="164" t="s">
        <v>153</v>
      </c>
      <c r="AU284" s="164" t="s">
        <v>84</v>
      </c>
      <c r="AV284" s="14" t="s">
        <v>149</v>
      </c>
      <c r="AW284" s="14" t="s">
        <v>37</v>
      </c>
      <c r="AX284" s="14" t="s">
        <v>82</v>
      </c>
      <c r="AY284" s="164" t="s">
        <v>142</v>
      </c>
    </row>
    <row r="285" spans="2:65" s="1" customFormat="1" ht="16.5" customHeight="1">
      <c r="B285" s="33"/>
      <c r="C285" s="173" t="s">
        <v>508</v>
      </c>
      <c r="D285" s="173" t="s">
        <v>307</v>
      </c>
      <c r="E285" s="174" t="s">
        <v>509</v>
      </c>
      <c r="F285" s="175" t="s">
        <v>510</v>
      </c>
      <c r="G285" s="176" t="s">
        <v>511</v>
      </c>
      <c r="H285" s="177">
        <v>1</v>
      </c>
      <c r="I285" s="178"/>
      <c r="J285" s="179">
        <f>ROUND(I285*H285,2)</f>
        <v>0</v>
      </c>
      <c r="K285" s="175" t="s">
        <v>19</v>
      </c>
      <c r="L285" s="180"/>
      <c r="M285" s="181" t="s">
        <v>19</v>
      </c>
      <c r="N285" s="182" t="s">
        <v>46</v>
      </c>
      <c r="P285" s="141">
        <f>O285*H285</f>
        <v>0</v>
      </c>
      <c r="Q285" s="141">
        <v>0.4</v>
      </c>
      <c r="R285" s="141">
        <f>Q285*H285</f>
        <v>0.4</v>
      </c>
      <c r="S285" s="141">
        <v>0</v>
      </c>
      <c r="T285" s="142">
        <f>S285*H285</f>
        <v>0</v>
      </c>
      <c r="AR285" s="143" t="s">
        <v>445</v>
      </c>
      <c r="AT285" s="143" t="s">
        <v>307</v>
      </c>
      <c r="AU285" s="143" t="s">
        <v>84</v>
      </c>
      <c r="AY285" s="18" t="s">
        <v>142</v>
      </c>
      <c r="BE285" s="144">
        <f>IF(N285="základní",J285,0)</f>
        <v>0</v>
      </c>
      <c r="BF285" s="144">
        <f>IF(N285="snížená",J285,0)</f>
        <v>0</v>
      </c>
      <c r="BG285" s="144">
        <f>IF(N285="zákl. přenesená",J285,0)</f>
        <v>0</v>
      </c>
      <c r="BH285" s="144">
        <f>IF(N285="sníž. přenesená",J285,0)</f>
        <v>0</v>
      </c>
      <c r="BI285" s="144">
        <f>IF(N285="nulová",J285,0)</f>
        <v>0</v>
      </c>
      <c r="BJ285" s="18" t="s">
        <v>82</v>
      </c>
      <c r="BK285" s="144">
        <f>ROUND(I285*H285,2)</f>
        <v>0</v>
      </c>
      <c r="BL285" s="18" t="s">
        <v>247</v>
      </c>
      <c r="BM285" s="143" t="s">
        <v>512</v>
      </c>
    </row>
    <row r="286" spans="2:65" s="1" customFormat="1" ht="19.5">
      <c r="B286" s="33"/>
      <c r="D286" s="150" t="s">
        <v>513</v>
      </c>
      <c r="F286" s="190" t="s">
        <v>514</v>
      </c>
      <c r="I286" s="147"/>
      <c r="L286" s="33"/>
      <c r="M286" s="148"/>
      <c r="T286" s="54"/>
      <c r="AT286" s="18" t="s">
        <v>513</v>
      </c>
      <c r="AU286" s="18" t="s">
        <v>84</v>
      </c>
    </row>
    <row r="287" spans="2:65" s="1" customFormat="1" ht="49.15" customHeight="1">
      <c r="B287" s="33"/>
      <c r="C287" s="132" t="s">
        <v>515</v>
      </c>
      <c r="D287" s="132" t="s">
        <v>144</v>
      </c>
      <c r="E287" s="133" t="s">
        <v>516</v>
      </c>
      <c r="F287" s="134" t="s">
        <v>517</v>
      </c>
      <c r="G287" s="135" t="s">
        <v>188</v>
      </c>
      <c r="H287" s="136">
        <v>0.41299999999999998</v>
      </c>
      <c r="I287" s="137"/>
      <c r="J287" s="138">
        <f>ROUND(I287*H287,2)</f>
        <v>0</v>
      </c>
      <c r="K287" s="134" t="s">
        <v>148</v>
      </c>
      <c r="L287" s="33"/>
      <c r="M287" s="139" t="s">
        <v>19</v>
      </c>
      <c r="N287" s="140" t="s">
        <v>46</v>
      </c>
      <c r="P287" s="141">
        <f>O287*H287</f>
        <v>0</v>
      </c>
      <c r="Q287" s="141">
        <v>0</v>
      </c>
      <c r="R287" s="141">
        <f>Q287*H287</f>
        <v>0</v>
      </c>
      <c r="S287" s="141">
        <v>0</v>
      </c>
      <c r="T287" s="142">
        <f>S287*H287</f>
        <v>0</v>
      </c>
      <c r="AR287" s="143" t="s">
        <v>247</v>
      </c>
      <c r="AT287" s="143" t="s">
        <v>144</v>
      </c>
      <c r="AU287" s="143" t="s">
        <v>84</v>
      </c>
      <c r="AY287" s="18" t="s">
        <v>142</v>
      </c>
      <c r="BE287" s="144">
        <f>IF(N287="základní",J287,0)</f>
        <v>0</v>
      </c>
      <c r="BF287" s="144">
        <f>IF(N287="snížená",J287,0)</f>
        <v>0</v>
      </c>
      <c r="BG287" s="144">
        <f>IF(N287="zákl. přenesená",J287,0)</f>
        <v>0</v>
      </c>
      <c r="BH287" s="144">
        <f>IF(N287="sníž. přenesená",J287,0)</f>
        <v>0</v>
      </c>
      <c r="BI287" s="144">
        <f>IF(N287="nulová",J287,0)</f>
        <v>0</v>
      </c>
      <c r="BJ287" s="18" t="s">
        <v>82</v>
      </c>
      <c r="BK287" s="144">
        <f>ROUND(I287*H287,2)</f>
        <v>0</v>
      </c>
      <c r="BL287" s="18" t="s">
        <v>247</v>
      </c>
      <c r="BM287" s="143" t="s">
        <v>518</v>
      </c>
    </row>
    <row r="288" spans="2:65" s="1" customFormat="1" ht="11.25">
      <c r="B288" s="33"/>
      <c r="D288" s="145" t="s">
        <v>151</v>
      </c>
      <c r="F288" s="146" t="s">
        <v>519</v>
      </c>
      <c r="I288" s="147"/>
      <c r="L288" s="33"/>
      <c r="M288" s="148"/>
      <c r="T288" s="54"/>
      <c r="AT288" s="18" t="s">
        <v>151</v>
      </c>
      <c r="AU288" s="18" t="s">
        <v>84</v>
      </c>
    </row>
    <row r="289" spans="2:65" s="11" customFormat="1" ht="22.9" customHeight="1">
      <c r="B289" s="120"/>
      <c r="D289" s="121" t="s">
        <v>74</v>
      </c>
      <c r="E289" s="130" t="s">
        <v>520</v>
      </c>
      <c r="F289" s="130" t="s">
        <v>521</v>
      </c>
      <c r="I289" s="123"/>
      <c r="J289" s="131">
        <f>BK289</f>
        <v>0</v>
      </c>
      <c r="L289" s="120"/>
      <c r="M289" s="125"/>
      <c r="P289" s="126">
        <f>SUM(P290:P296)</f>
        <v>0</v>
      </c>
      <c r="R289" s="126">
        <f>SUM(R290:R296)</f>
        <v>4.1899661854399994</v>
      </c>
      <c r="T289" s="127">
        <f>SUM(T290:T296)</f>
        <v>0</v>
      </c>
      <c r="AR289" s="121" t="s">
        <v>84</v>
      </c>
      <c r="AT289" s="128" t="s">
        <v>74</v>
      </c>
      <c r="AU289" s="128" t="s">
        <v>82</v>
      </c>
      <c r="AY289" s="121" t="s">
        <v>142</v>
      </c>
      <c r="BK289" s="129">
        <f>SUM(BK290:BK296)</f>
        <v>0</v>
      </c>
    </row>
    <row r="290" spans="2:65" s="1" customFormat="1" ht="49.15" customHeight="1">
      <c r="B290" s="33"/>
      <c r="C290" s="132" t="s">
        <v>522</v>
      </c>
      <c r="D290" s="132" t="s">
        <v>144</v>
      </c>
      <c r="E290" s="133" t="s">
        <v>523</v>
      </c>
      <c r="F290" s="134" t="s">
        <v>524</v>
      </c>
      <c r="G290" s="135" t="s">
        <v>147</v>
      </c>
      <c r="H290" s="136">
        <v>48.16</v>
      </c>
      <c r="I290" s="137"/>
      <c r="J290" s="138">
        <f>ROUND(I290*H290,2)</f>
        <v>0</v>
      </c>
      <c r="K290" s="134" t="s">
        <v>148</v>
      </c>
      <c r="L290" s="33"/>
      <c r="M290" s="139" t="s">
        <v>19</v>
      </c>
      <c r="N290" s="140" t="s">
        <v>46</v>
      </c>
      <c r="P290" s="141">
        <f>O290*H290</f>
        <v>0</v>
      </c>
      <c r="Q290" s="141">
        <v>3.3000959000000003E-2</v>
      </c>
      <c r="R290" s="141">
        <f>Q290*H290</f>
        <v>1.58932618544</v>
      </c>
      <c r="S290" s="141">
        <v>0</v>
      </c>
      <c r="T290" s="142">
        <f>S290*H290</f>
        <v>0</v>
      </c>
      <c r="AR290" s="143" t="s">
        <v>247</v>
      </c>
      <c r="AT290" s="143" t="s">
        <v>144</v>
      </c>
      <c r="AU290" s="143" t="s">
        <v>84</v>
      </c>
      <c r="AY290" s="18" t="s">
        <v>142</v>
      </c>
      <c r="BE290" s="144">
        <f>IF(N290="základní",J290,0)</f>
        <v>0</v>
      </c>
      <c r="BF290" s="144">
        <f>IF(N290="snížená",J290,0)</f>
        <v>0</v>
      </c>
      <c r="BG290" s="144">
        <f>IF(N290="zákl. přenesená",J290,0)</f>
        <v>0</v>
      </c>
      <c r="BH290" s="144">
        <f>IF(N290="sníž. přenesená",J290,0)</f>
        <v>0</v>
      </c>
      <c r="BI290" s="144">
        <f>IF(N290="nulová",J290,0)</f>
        <v>0</v>
      </c>
      <c r="BJ290" s="18" t="s">
        <v>82</v>
      </c>
      <c r="BK290" s="144">
        <f>ROUND(I290*H290,2)</f>
        <v>0</v>
      </c>
      <c r="BL290" s="18" t="s">
        <v>247</v>
      </c>
      <c r="BM290" s="143" t="s">
        <v>525</v>
      </c>
    </row>
    <row r="291" spans="2:65" s="1" customFormat="1" ht="11.25">
      <c r="B291" s="33"/>
      <c r="D291" s="145" t="s">
        <v>151</v>
      </c>
      <c r="F291" s="146" t="s">
        <v>526</v>
      </c>
      <c r="I291" s="147"/>
      <c r="L291" s="33"/>
      <c r="M291" s="148"/>
      <c r="T291" s="54"/>
      <c r="AT291" s="18" t="s">
        <v>151</v>
      </c>
      <c r="AU291" s="18" t="s">
        <v>84</v>
      </c>
    </row>
    <row r="292" spans="2:65" s="13" customFormat="1" ht="11.25">
      <c r="B292" s="156"/>
      <c r="D292" s="150" t="s">
        <v>153</v>
      </c>
      <c r="E292" s="157" t="s">
        <v>19</v>
      </c>
      <c r="F292" s="158" t="s">
        <v>527</v>
      </c>
      <c r="H292" s="159">
        <v>48.16</v>
      </c>
      <c r="I292" s="160"/>
      <c r="L292" s="156"/>
      <c r="M292" s="161"/>
      <c r="T292" s="162"/>
      <c r="AT292" s="157" t="s">
        <v>153</v>
      </c>
      <c r="AU292" s="157" t="s">
        <v>84</v>
      </c>
      <c r="AV292" s="13" t="s">
        <v>84</v>
      </c>
      <c r="AW292" s="13" t="s">
        <v>37</v>
      </c>
      <c r="AX292" s="13" t="s">
        <v>82</v>
      </c>
      <c r="AY292" s="157" t="s">
        <v>142</v>
      </c>
    </row>
    <row r="293" spans="2:65" s="1" customFormat="1" ht="16.5" customHeight="1">
      <c r="B293" s="33"/>
      <c r="C293" s="173" t="s">
        <v>528</v>
      </c>
      <c r="D293" s="173" t="s">
        <v>307</v>
      </c>
      <c r="E293" s="174" t="s">
        <v>529</v>
      </c>
      <c r="F293" s="175" t="s">
        <v>530</v>
      </c>
      <c r="G293" s="176" t="s">
        <v>147</v>
      </c>
      <c r="H293" s="177">
        <v>48.16</v>
      </c>
      <c r="I293" s="178"/>
      <c r="J293" s="179">
        <f>ROUND(I293*H293,2)</f>
        <v>0</v>
      </c>
      <c r="K293" s="175" t="s">
        <v>19</v>
      </c>
      <c r="L293" s="180"/>
      <c r="M293" s="181" t="s">
        <v>19</v>
      </c>
      <c r="N293" s="182" t="s">
        <v>46</v>
      </c>
      <c r="P293" s="141">
        <f>O293*H293</f>
        <v>0</v>
      </c>
      <c r="Q293" s="141">
        <v>5.3999999999999999E-2</v>
      </c>
      <c r="R293" s="141">
        <f>Q293*H293</f>
        <v>2.6006399999999998</v>
      </c>
      <c r="S293" s="141">
        <v>0</v>
      </c>
      <c r="T293" s="142">
        <f>S293*H293</f>
        <v>0</v>
      </c>
      <c r="AR293" s="143" t="s">
        <v>445</v>
      </c>
      <c r="AT293" s="143" t="s">
        <v>307</v>
      </c>
      <c r="AU293" s="143" t="s">
        <v>84</v>
      </c>
      <c r="AY293" s="18" t="s">
        <v>142</v>
      </c>
      <c r="BE293" s="144">
        <f>IF(N293="základní",J293,0)</f>
        <v>0</v>
      </c>
      <c r="BF293" s="144">
        <f>IF(N293="snížená",J293,0)</f>
        <v>0</v>
      </c>
      <c r="BG293" s="144">
        <f>IF(N293="zákl. přenesená",J293,0)</f>
        <v>0</v>
      </c>
      <c r="BH293" s="144">
        <f>IF(N293="sníž. přenesená",J293,0)</f>
        <v>0</v>
      </c>
      <c r="BI293" s="144">
        <f>IF(N293="nulová",J293,0)</f>
        <v>0</v>
      </c>
      <c r="BJ293" s="18" t="s">
        <v>82</v>
      </c>
      <c r="BK293" s="144">
        <f>ROUND(I293*H293,2)</f>
        <v>0</v>
      </c>
      <c r="BL293" s="18" t="s">
        <v>247</v>
      </c>
      <c r="BM293" s="143" t="s">
        <v>531</v>
      </c>
    </row>
    <row r="294" spans="2:65" s="13" customFormat="1" ht="11.25">
      <c r="B294" s="156"/>
      <c r="D294" s="150" t="s">
        <v>153</v>
      </c>
      <c r="E294" s="157" t="s">
        <v>19</v>
      </c>
      <c r="F294" s="158" t="s">
        <v>527</v>
      </c>
      <c r="H294" s="159">
        <v>48.16</v>
      </c>
      <c r="I294" s="160"/>
      <c r="L294" s="156"/>
      <c r="M294" s="161"/>
      <c r="T294" s="162"/>
      <c r="AT294" s="157" t="s">
        <v>153</v>
      </c>
      <c r="AU294" s="157" t="s">
        <v>84</v>
      </c>
      <c r="AV294" s="13" t="s">
        <v>84</v>
      </c>
      <c r="AW294" s="13" t="s">
        <v>37</v>
      </c>
      <c r="AX294" s="13" t="s">
        <v>82</v>
      </c>
      <c r="AY294" s="157" t="s">
        <v>142</v>
      </c>
    </row>
    <row r="295" spans="2:65" s="1" customFormat="1" ht="49.15" customHeight="1">
      <c r="B295" s="33"/>
      <c r="C295" s="132" t="s">
        <v>532</v>
      </c>
      <c r="D295" s="132" t="s">
        <v>144</v>
      </c>
      <c r="E295" s="133" t="s">
        <v>533</v>
      </c>
      <c r="F295" s="134" t="s">
        <v>534</v>
      </c>
      <c r="G295" s="135" t="s">
        <v>188</v>
      </c>
      <c r="H295" s="136">
        <v>4.1900000000000004</v>
      </c>
      <c r="I295" s="137"/>
      <c r="J295" s="138">
        <f>ROUND(I295*H295,2)</f>
        <v>0</v>
      </c>
      <c r="K295" s="134" t="s">
        <v>148</v>
      </c>
      <c r="L295" s="33"/>
      <c r="M295" s="139" t="s">
        <v>19</v>
      </c>
      <c r="N295" s="140" t="s">
        <v>46</v>
      </c>
      <c r="P295" s="141">
        <f>O295*H295</f>
        <v>0</v>
      </c>
      <c r="Q295" s="141">
        <v>0</v>
      </c>
      <c r="R295" s="141">
        <f>Q295*H295</f>
        <v>0</v>
      </c>
      <c r="S295" s="141">
        <v>0</v>
      </c>
      <c r="T295" s="142">
        <f>S295*H295</f>
        <v>0</v>
      </c>
      <c r="AR295" s="143" t="s">
        <v>247</v>
      </c>
      <c r="AT295" s="143" t="s">
        <v>144</v>
      </c>
      <c r="AU295" s="143" t="s">
        <v>84</v>
      </c>
      <c r="AY295" s="18" t="s">
        <v>142</v>
      </c>
      <c r="BE295" s="144">
        <f>IF(N295="základní",J295,0)</f>
        <v>0</v>
      </c>
      <c r="BF295" s="144">
        <f>IF(N295="snížená",J295,0)</f>
        <v>0</v>
      </c>
      <c r="BG295" s="144">
        <f>IF(N295="zákl. přenesená",J295,0)</f>
        <v>0</v>
      </c>
      <c r="BH295" s="144">
        <f>IF(N295="sníž. přenesená",J295,0)</f>
        <v>0</v>
      </c>
      <c r="BI295" s="144">
        <f>IF(N295="nulová",J295,0)</f>
        <v>0</v>
      </c>
      <c r="BJ295" s="18" t="s">
        <v>82</v>
      </c>
      <c r="BK295" s="144">
        <f>ROUND(I295*H295,2)</f>
        <v>0</v>
      </c>
      <c r="BL295" s="18" t="s">
        <v>247</v>
      </c>
      <c r="BM295" s="143" t="s">
        <v>535</v>
      </c>
    </row>
    <row r="296" spans="2:65" s="1" customFormat="1" ht="11.25">
      <c r="B296" s="33"/>
      <c r="D296" s="145" t="s">
        <v>151</v>
      </c>
      <c r="F296" s="146" t="s">
        <v>536</v>
      </c>
      <c r="I296" s="147"/>
      <c r="L296" s="33"/>
      <c r="M296" s="191"/>
      <c r="N296" s="192"/>
      <c r="O296" s="192"/>
      <c r="P296" s="192"/>
      <c r="Q296" s="192"/>
      <c r="R296" s="192"/>
      <c r="S296" s="192"/>
      <c r="T296" s="193"/>
      <c r="AT296" s="18" t="s">
        <v>151</v>
      </c>
      <c r="AU296" s="18" t="s">
        <v>84</v>
      </c>
    </row>
    <row r="297" spans="2:65" s="1" customFormat="1" ht="6.95" customHeight="1">
      <c r="B297" s="42"/>
      <c r="C297" s="43"/>
      <c r="D297" s="43"/>
      <c r="E297" s="43"/>
      <c r="F297" s="43"/>
      <c r="G297" s="43"/>
      <c r="H297" s="43"/>
      <c r="I297" s="43"/>
      <c r="J297" s="43"/>
      <c r="K297" s="43"/>
      <c r="L297" s="33"/>
    </row>
  </sheetData>
  <sheetProtection algorithmName="SHA-512" hashValue="gsSVXavcB/Y+DTss96IUThOW8QTKHEi4mXsY9UbTBrF5dw1YmEYczP5fU4pjCtAK0qdmTKTuhIbXtZ9aDR4CNQ==" saltValue="VTbh+Daz7XBcWWZ8u6KJaIN8779ha5AEJ/fqP42yAS7OylenaDXF6DGqIdw7OwREj5/6OkfKzyHbT/Z63SQOgw==" spinCount="100000" sheet="1" objects="1" scenarios="1" formatColumns="0" formatRows="0" autoFilter="0"/>
  <autoFilter ref="C103:K296" xr:uid="{00000000-0009-0000-0000-000002000000}"/>
  <mergeCells count="15">
    <mergeCell ref="E90:H90"/>
    <mergeCell ref="E94:H94"/>
    <mergeCell ref="E92:H92"/>
    <mergeCell ref="E96:H96"/>
    <mergeCell ref="L2:V2"/>
    <mergeCell ref="E31:H31"/>
    <mergeCell ref="E52:H52"/>
    <mergeCell ref="E56:H56"/>
    <mergeCell ref="E54:H54"/>
    <mergeCell ref="E58:H58"/>
    <mergeCell ref="E7:H7"/>
    <mergeCell ref="E11:H11"/>
    <mergeCell ref="E9:H9"/>
    <mergeCell ref="E13:H13"/>
    <mergeCell ref="E22:H22"/>
  </mergeCells>
  <hyperlinks>
    <hyperlink ref="F108" r:id="rId1" xr:uid="{00000000-0004-0000-0200-000000000000}"/>
    <hyperlink ref="F110" r:id="rId2" xr:uid="{00000000-0004-0000-0200-000001000000}"/>
    <hyperlink ref="F112" r:id="rId3" xr:uid="{00000000-0004-0000-0200-000002000000}"/>
    <hyperlink ref="F114" r:id="rId4" xr:uid="{00000000-0004-0000-0200-000003000000}"/>
    <hyperlink ref="F119" r:id="rId5" xr:uid="{00000000-0004-0000-0200-000004000000}"/>
    <hyperlink ref="F129" r:id="rId6" xr:uid="{00000000-0004-0000-0200-000005000000}"/>
    <hyperlink ref="F135" r:id="rId7" xr:uid="{00000000-0004-0000-0200-000006000000}"/>
    <hyperlink ref="F144" r:id="rId8" xr:uid="{00000000-0004-0000-0200-000007000000}"/>
    <hyperlink ref="F149" r:id="rId9" xr:uid="{00000000-0004-0000-0200-000008000000}"/>
    <hyperlink ref="F154" r:id="rId10" xr:uid="{00000000-0004-0000-0200-000009000000}"/>
    <hyperlink ref="F159" r:id="rId11" xr:uid="{00000000-0004-0000-0200-00000A000000}"/>
    <hyperlink ref="F165" r:id="rId12" xr:uid="{00000000-0004-0000-0200-00000B000000}"/>
    <hyperlink ref="F171" r:id="rId13" xr:uid="{00000000-0004-0000-0200-00000C000000}"/>
    <hyperlink ref="F176" r:id="rId14" xr:uid="{00000000-0004-0000-0200-00000D000000}"/>
    <hyperlink ref="F182" r:id="rId15" xr:uid="{00000000-0004-0000-0200-00000E000000}"/>
    <hyperlink ref="F185" r:id="rId16" xr:uid="{00000000-0004-0000-0200-00000F000000}"/>
    <hyperlink ref="F188" r:id="rId17" xr:uid="{00000000-0004-0000-0200-000010000000}"/>
    <hyperlink ref="F191" r:id="rId18" xr:uid="{00000000-0004-0000-0200-000011000000}"/>
    <hyperlink ref="F194" r:id="rId19" xr:uid="{00000000-0004-0000-0200-000012000000}"/>
    <hyperlink ref="F197" r:id="rId20" xr:uid="{00000000-0004-0000-0200-000013000000}"/>
    <hyperlink ref="F201" r:id="rId21" xr:uid="{00000000-0004-0000-0200-000014000000}"/>
    <hyperlink ref="F207" r:id="rId22" xr:uid="{00000000-0004-0000-0200-000015000000}"/>
    <hyperlink ref="F215" r:id="rId23" xr:uid="{00000000-0004-0000-0200-000016000000}"/>
    <hyperlink ref="F219" r:id="rId24" xr:uid="{00000000-0004-0000-0200-000017000000}"/>
    <hyperlink ref="F225" r:id="rId25" xr:uid="{00000000-0004-0000-0200-000018000000}"/>
    <hyperlink ref="F229" r:id="rId26" xr:uid="{00000000-0004-0000-0200-000019000000}"/>
    <hyperlink ref="F234" r:id="rId27" xr:uid="{00000000-0004-0000-0200-00001A000000}"/>
    <hyperlink ref="F240" r:id="rId28" xr:uid="{00000000-0004-0000-0200-00001B000000}"/>
    <hyperlink ref="F242" r:id="rId29" xr:uid="{00000000-0004-0000-0200-00001C000000}"/>
    <hyperlink ref="F246" r:id="rId30" xr:uid="{00000000-0004-0000-0200-00001D000000}"/>
    <hyperlink ref="F250" r:id="rId31" xr:uid="{00000000-0004-0000-0200-00001E000000}"/>
    <hyperlink ref="F259" r:id="rId32" xr:uid="{00000000-0004-0000-0200-00001F000000}"/>
    <hyperlink ref="F263" r:id="rId33" xr:uid="{00000000-0004-0000-0200-000020000000}"/>
    <hyperlink ref="F270" r:id="rId34" xr:uid="{00000000-0004-0000-0200-000021000000}"/>
    <hyperlink ref="F278" r:id="rId35" xr:uid="{00000000-0004-0000-0200-000022000000}"/>
    <hyperlink ref="F281" r:id="rId36" xr:uid="{00000000-0004-0000-0200-000023000000}"/>
    <hyperlink ref="F288" r:id="rId37" xr:uid="{00000000-0004-0000-0200-000024000000}"/>
    <hyperlink ref="F291" r:id="rId38" xr:uid="{00000000-0004-0000-0200-000025000000}"/>
    <hyperlink ref="F296" r:id="rId39" xr:uid="{00000000-0004-0000-0200-000026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4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BM169"/>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102</v>
      </c>
    </row>
    <row r="3" spans="2:46" ht="6.95" customHeight="1">
      <c r="B3" s="19"/>
      <c r="C3" s="20"/>
      <c r="D3" s="20"/>
      <c r="E3" s="20"/>
      <c r="F3" s="20"/>
      <c r="G3" s="20"/>
      <c r="H3" s="20"/>
      <c r="I3" s="20"/>
      <c r="J3" s="20"/>
      <c r="K3" s="20"/>
      <c r="L3" s="21"/>
      <c r="AT3" s="18" t="s">
        <v>84</v>
      </c>
    </row>
    <row r="4" spans="2:46" ht="24.95" customHeight="1">
      <c r="B4" s="21"/>
      <c r="D4" s="22" t="s">
        <v>109</v>
      </c>
      <c r="L4" s="21"/>
      <c r="M4" s="91" t="s">
        <v>10</v>
      </c>
      <c r="AT4" s="18" t="s">
        <v>4</v>
      </c>
    </row>
    <row r="5" spans="2:46" ht="6.95" customHeight="1">
      <c r="B5" s="21"/>
      <c r="L5" s="21"/>
    </row>
    <row r="6" spans="2:46" ht="12" customHeight="1">
      <c r="B6" s="21"/>
      <c r="D6" s="28" t="s">
        <v>16</v>
      </c>
      <c r="L6" s="21"/>
    </row>
    <row r="7" spans="2:46" ht="26.25" customHeight="1">
      <c r="B7" s="21"/>
      <c r="E7" s="333" t="str">
        <f>'Rekapitulace stavby'!K6</f>
        <v>AREÁL KLÍŠE, ÚSTÍ NAD LABEM – WELLNESS A FITNESS - POUZE VENKOVNÍ ODPOČÍVÁRNA</v>
      </c>
      <c r="F7" s="334"/>
      <c r="G7" s="334"/>
      <c r="H7" s="334"/>
      <c r="L7" s="21"/>
    </row>
    <row r="8" spans="2:46" ht="12.75">
      <c r="B8" s="21"/>
      <c r="D8" s="28" t="s">
        <v>110</v>
      </c>
      <c r="L8" s="21"/>
    </row>
    <row r="9" spans="2:46" ht="16.5" customHeight="1">
      <c r="B9" s="21"/>
      <c r="E9" s="333" t="s">
        <v>111</v>
      </c>
      <c r="F9" s="318"/>
      <c r="G9" s="318"/>
      <c r="H9" s="318"/>
      <c r="L9" s="21"/>
    </row>
    <row r="10" spans="2:46" ht="12" customHeight="1">
      <c r="B10" s="21"/>
      <c r="D10" s="28" t="s">
        <v>112</v>
      </c>
      <c r="L10" s="21"/>
    </row>
    <row r="11" spans="2:46" s="1" customFormat="1" ht="16.5" customHeight="1">
      <c r="B11" s="33"/>
      <c r="E11" s="297" t="s">
        <v>537</v>
      </c>
      <c r="F11" s="335"/>
      <c r="G11" s="335"/>
      <c r="H11" s="335"/>
      <c r="L11" s="33"/>
    </row>
    <row r="12" spans="2:46" s="1" customFormat="1" ht="12" customHeight="1">
      <c r="B12" s="33"/>
      <c r="D12" s="28" t="s">
        <v>114</v>
      </c>
      <c r="L12" s="33"/>
    </row>
    <row r="13" spans="2:46" s="1" customFormat="1" ht="16.5" customHeight="1">
      <c r="B13" s="33"/>
      <c r="E13" s="291" t="s">
        <v>538</v>
      </c>
      <c r="F13" s="335"/>
      <c r="G13" s="335"/>
      <c r="H13" s="335"/>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10. 7. 2024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6" t="str">
        <f>'Rekapitulace stavby'!E14</f>
        <v>Vyplň údaj</v>
      </c>
      <c r="F22" s="317"/>
      <c r="G22" s="317"/>
      <c r="H22" s="31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2"/>
      <c r="E31" s="322" t="s">
        <v>19</v>
      </c>
      <c r="F31" s="322"/>
      <c r="G31" s="322"/>
      <c r="H31" s="32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ROUND(J98,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ROUND((SUM(BE98:BE168)),  2)</f>
        <v>0</v>
      </c>
      <c r="I37" s="94">
        <v>0.21</v>
      </c>
      <c r="J37" s="83">
        <f>ROUND(((SUM(BE98:BE168))*I37),  2)</f>
        <v>0</v>
      </c>
      <c r="L37" s="33"/>
    </row>
    <row r="38" spans="2:12" s="1" customFormat="1" ht="14.45" customHeight="1">
      <c r="B38" s="33"/>
      <c r="E38" s="28" t="s">
        <v>47</v>
      </c>
      <c r="F38" s="83">
        <f>ROUND((SUM(BF98:BF168)),  2)</f>
        <v>0</v>
      </c>
      <c r="I38" s="94">
        <v>0.12</v>
      </c>
      <c r="J38" s="83">
        <f>ROUND(((SUM(BF98:BF168))*I38),  2)</f>
        <v>0</v>
      </c>
      <c r="L38" s="33"/>
    </row>
    <row r="39" spans="2:12" s="1" customFormat="1" ht="14.45" hidden="1" customHeight="1">
      <c r="B39" s="33"/>
      <c r="E39" s="28" t="s">
        <v>48</v>
      </c>
      <c r="F39" s="83">
        <f>ROUND((SUM(BG98:BG168)),  2)</f>
        <v>0</v>
      </c>
      <c r="I39" s="94">
        <v>0.21</v>
      </c>
      <c r="J39" s="83">
        <f>0</f>
        <v>0</v>
      </c>
      <c r="L39" s="33"/>
    </row>
    <row r="40" spans="2:12" s="1" customFormat="1" ht="14.45" hidden="1" customHeight="1">
      <c r="B40" s="33"/>
      <c r="E40" s="28" t="s">
        <v>49</v>
      </c>
      <c r="F40" s="83">
        <f>ROUND((SUM(BH98:BH168)),  2)</f>
        <v>0</v>
      </c>
      <c r="I40" s="94">
        <v>0.12</v>
      </c>
      <c r="J40" s="83">
        <f>0</f>
        <v>0</v>
      </c>
      <c r="L40" s="33"/>
    </row>
    <row r="41" spans="2:12" s="1" customFormat="1" ht="14.45" hidden="1" customHeight="1">
      <c r="B41" s="33"/>
      <c r="E41" s="28" t="s">
        <v>50</v>
      </c>
      <c r="F41" s="83">
        <f>ROUND((SUM(BI98:BI168)),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116</v>
      </c>
      <c r="L49" s="33"/>
    </row>
    <row r="50" spans="2:12" s="1" customFormat="1" ht="6.95" customHeight="1">
      <c r="B50" s="33"/>
      <c r="L50" s="33"/>
    </row>
    <row r="51" spans="2:12" s="1" customFormat="1" ht="12" customHeight="1">
      <c r="B51" s="33"/>
      <c r="C51" s="28" t="s">
        <v>16</v>
      </c>
      <c r="L51" s="33"/>
    </row>
    <row r="52" spans="2:12" s="1" customFormat="1" ht="26.25" customHeight="1">
      <c r="B52" s="33"/>
      <c r="E52" s="333" t="str">
        <f>E7</f>
        <v>AREÁL KLÍŠE, ÚSTÍ NAD LABEM – WELLNESS A FITNESS - POUZE VENKOVNÍ ODPOČÍVÁRNA</v>
      </c>
      <c r="F52" s="334"/>
      <c r="G52" s="334"/>
      <c r="H52" s="334"/>
      <c r="L52" s="33"/>
    </row>
    <row r="53" spans="2:12" ht="12" customHeight="1">
      <c r="B53" s="21"/>
      <c r="C53" s="28" t="s">
        <v>110</v>
      </c>
      <c r="L53" s="21"/>
    </row>
    <row r="54" spans="2:12" ht="16.5" customHeight="1">
      <c r="B54" s="21"/>
      <c r="E54" s="333" t="s">
        <v>111</v>
      </c>
      <c r="F54" s="318"/>
      <c r="G54" s="318"/>
      <c r="H54" s="318"/>
      <c r="L54" s="21"/>
    </row>
    <row r="55" spans="2:12" ht="12" customHeight="1">
      <c r="B55" s="21"/>
      <c r="C55" s="28" t="s">
        <v>112</v>
      </c>
      <c r="L55" s="21"/>
    </row>
    <row r="56" spans="2:12" s="1" customFormat="1" ht="16.5" customHeight="1">
      <c r="B56" s="33"/>
      <c r="E56" s="297" t="s">
        <v>537</v>
      </c>
      <c r="F56" s="335"/>
      <c r="G56" s="335"/>
      <c r="H56" s="335"/>
      <c r="L56" s="33"/>
    </row>
    <row r="57" spans="2:12" s="1" customFormat="1" ht="12" customHeight="1">
      <c r="B57" s="33"/>
      <c r="C57" s="28" t="s">
        <v>114</v>
      </c>
      <c r="L57" s="33"/>
    </row>
    <row r="58" spans="2:12" s="1" customFormat="1" ht="16.5" customHeight="1">
      <c r="B58" s="33"/>
      <c r="E58" s="291" t="str">
        <f>E13</f>
        <v>D.1-02.4.3 - Zařízení zdravotně-technických instalací</v>
      </c>
      <c r="F58" s="335"/>
      <c r="G58" s="335"/>
      <c r="H58" s="335"/>
      <c r="L58" s="33"/>
    </row>
    <row r="59" spans="2:12" s="1" customFormat="1" ht="6.95" customHeight="1">
      <c r="B59" s="33"/>
      <c r="L59" s="33"/>
    </row>
    <row r="60" spans="2:12" s="1" customFormat="1" ht="12" customHeight="1">
      <c r="B60" s="33"/>
      <c r="C60" s="28" t="s">
        <v>21</v>
      </c>
      <c r="F60" s="26" t="str">
        <f>F16</f>
        <v>ÚSTÍ NAD LABEM</v>
      </c>
      <c r="I60" s="28" t="s">
        <v>23</v>
      </c>
      <c r="J60" s="50" t="str">
        <f>IF(J16="","",J16)</f>
        <v>10. 7. 2024</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117</v>
      </c>
      <c r="D65" s="95"/>
      <c r="E65" s="95"/>
      <c r="F65" s="95"/>
      <c r="G65" s="95"/>
      <c r="H65" s="95"/>
      <c r="I65" s="95"/>
      <c r="J65" s="102" t="s">
        <v>118</v>
      </c>
      <c r="K65" s="95"/>
      <c r="L65" s="33"/>
    </row>
    <row r="66" spans="2:47" s="1" customFormat="1" ht="10.35" customHeight="1">
      <c r="B66" s="33"/>
      <c r="L66" s="33"/>
    </row>
    <row r="67" spans="2:47" s="1" customFormat="1" ht="22.9" customHeight="1">
      <c r="B67" s="33"/>
      <c r="C67" s="103" t="s">
        <v>73</v>
      </c>
      <c r="J67" s="64">
        <f>J98</f>
        <v>0</v>
      </c>
      <c r="L67" s="33"/>
      <c r="AU67" s="18" t="s">
        <v>119</v>
      </c>
    </row>
    <row r="68" spans="2:47" s="8" customFormat="1" ht="24.95" customHeight="1">
      <c r="B68" s="104"/>
      <c r="D68" s="105" t="s">
        <v>120</v>
      </c>
      <c r="E68" s="106"/>
      <c r="F68" s="106"/>
      <c r="G68" s="106"/>
      <c r="H68" s="106"/>
      <c r="I68" s="106"/>
      <c r="J68" s="107">
        <f>J99</f>
        <v>0</v>
      </c>
      <c r="L68" s="104"/>
    </row>
    <row r="69" spans="2:47" s="9" customFormat="1" ht="19.899999999999999" customHeight="1">
      <c r="B69" s="108"/>
      <c r="D69" s="109" t="s">
        <v>275</v>
      </c>
      <c r="E69" s="110"/>
      <c r="F69" s="110"/>
      <c r="G69" s="110"/>
      <c r="H69" s="110"/>
      <c r="I69" s="110"/>
      <c r="J69" s="111">
        <f>J100</f>
        <v>0</v>
      </c>
      <c r="L69" s="108"/>
    </row>
    <row r="70" spans="2:47" s="9" customFormat="1" ht="19.899999999999999" customHeight="1">
      <c r="B70" s="108"/>
      <c r="D70" s="109" t="s">
        <v>539</v>
      </c>
      <c r="E70" s="110"/>
      <c r="F70" s="110"/>
      <c r="G70" s="110"/>
      <c r="H70" s="110"/>
      <c r="I70" s="110"/>
      <c r="J70" s="111">
        <f>J110</f>
        <v>0</v>
      </c>
      <c r="L70" s="108"/>
    </row>
    <row r="71" spans="2:47" s="9" customFormat="1" ht="19.899999999999999" customHeight="1">
      <c r="B71" s="108"/>
      <c r="D71" s="109" t="s">
        <v>540</v>
      </c>
      <c r="E71" s="110"/>
      <c r="F71" s="110"/>
      <c r="G71" s="110"/>
      <c r="H71" s="110"/>
      <c r="I71" s="110"/>
      <c r="J71" s="111">
        <f>J116</f>
        <v>0</v>
      </c>
      <c r="L71" s="108"/>
    </row>
    <row r="72" spans="2:47" s="9" customFormat="1" ht="19.899999999999999" customHeight="1">
      <c r="B72" s="108"/>
      <c r="D72" s="109" t="s">
        <v>124</v>
      </c>
      <c r="E72" s="110"/>
      <c r="F72" s="110"/>
      <c r="G72" s="110"/>
      <c r="H72" s="110"/>
      <c r="I72" s="110"/>
      <c r="J72" s="111">
        <f>J154</f>
        <v>0</v>
      </c>
      <c r="L72" s="108"/>
    </row>
    <row r="73" spans="2:47" s="8" customFormat="1" ht="24.95" customHeight="1">
      <c r="B73" s="104"/>
      <c r="D73" s="105" t="s">
        <v>125</v>
      </c>
      <c r="E73" s="106"/>
      <c r="F73" s="106"/>
      <c r="G73" s="106"/>
      <c r="H73" s="106"/>
      <c r="I73" s="106"/>
      <c r="J73" s="107">
        <f>J159</f>
        <v>0</v>
      </c>
      <c r="L73" s="104"/>
    </row>
    <row r="74" spans="2:47" s="9" customFormat="1" ht="19.899999999999999" customHeight="1">
      <c r="B74" s="108"/>
      <c r="D74" s="109" t="s">
        <v>541</v>
      </c>
      <c r="E74" s="110"/>
      <c r="F74" s="110"/>
      <c r="G74" s="110"/>
      <c r="H74" s="110"/>
      <c r="I74" s="110"/>
      <c r="J74" s="111">
        <f>J160</f>
        <v>0</v>
      </c>
      <c r="L74" s="108"/>
    </row>
    <row r="75" spans="2:47" s="1" customFormat="1" ht="21.75" customHeight="1">
      <c r="B75" s="33"/>
      <c r="L75" s="33"/>
    </row>
    <row r="76" spans="2:47" s="1" customFormat="1" ht="6.95" customHeight="1">
      <c r="B76" s="42"/>
      <c r="C76" s="43"/>
      <c r="D76" s="43"/>
      <c r="E76" s="43"/>
      <c r="F76" s="43"/>
      <c r="G76" s="43"/>
      <c r="H76" s="43"/>
      <c r="I76" s="43"/>
      <c r="J76" s="43"/>
      <c r="K76" s="43"/>
      <c r="L76" s="33"/>
    </row>
    <row r="80" spans="2:47" s="1" customFormat="1" ht="6.95" customHeight="1">
      <c r="B80" s="44"/>
      <c r="C80" s="45"/>
      <c r="D80" s="45"/>
      <c r="E80" s="45"/>
      <c r="F80" s="45"/>
      <c r="G80" s="45"/>
      <c r="H80" s="45"/>
      <c r="I80" s="45"/>
      <c r="J80" s="45"/>
      <c r="K80" s="45"/>
      <c r="L80" s="33"/>
    </row>
    <row r="81" spans="2:12" s="1" customFormat="1" ht="24.95" customHeight="1">
      <c r="B81" s="33"/>
      <c r="C81" s="22" t="s">
        <v>127</v>
      </c>
      <c r="L81" s="33"/>
    </row>
    <row r="82" spans="2:12" s="1" customFormat="1" ht="6.95" customHeight="1">
      <c r="B82" s="33"/>
      <c r="L82" s="33"/>
    </row>
    <row r="83" spans="2:12" s="1" customFormat="1" ht="12" customHeight="1">
      <c r="B83" s="33"/>
      <c r="C83" s="28" t="s">
        <v>16</v>
      </c>
      <c r="L83" s="33"/>
    </row>
    <row r="84" spans="2:12" s="1" customFormat="1" ht="26.25" customHeight="1">
      <c r="B84" s="33"/>
      <c r="E84" s="333" t="str">
        <f>E7</f>
        <v>AREÁL KLÍŠE, ÚSTÍ NAD LABEM – WELLNESS A FITNESS - POUZE VENKOVNÍ ODPOČÍVÁRNA</v>
      </c>
      <c r="F84" s="334"/>
      <c r="G84" s="334"/>
      <c r="H84" s="334"/>
      <c r="L84" s="33"/>
    </row>
    <row r="85" spans="2:12" ht="12" customHeight="1">
      <c r="B85" s="21"/>
      <c r="C85" s="28" t="s">
        <v>110</v>
      </c>
      <c r="L85" s="21"/>
    </row>
    <row r="86" spans="2:12" ht="16.5" customHeight="1">
      <c r="B86" s="21"/>
      <c r="E86" s="333" t="s">
        <v>111</v>
      </c>
      <c r="F86" s="318"/>
      <c r="G86" s="318"/>
      <c r="H86" s="318"/>
      <c r="L86" s="21"/>
    </row>
    <row r="87" spans="2:12" ht="12" customHeight="1">
      <c r="B87" s="21"/>
      <c r="C87" s="28" t="s">
        <v>112</v>
      </c>
      <c r="L87" s="21"/>
    </row>
    <row r="88" spans="2:12" s="1" customFormat="1" ht="16.5" customHeight="1">
      <c r="B88" s="33"/>
      <c r="E88" s="297" t="s">
        <v>537</v>
      </c>
      <c r="F88" s="335"/>
      <c r="G88" s="335"/>
      <c r="H88" s="335"/>
      <c r="L88" s="33"/>
    </row>
    <row r="89" spans="2:12" s="1" customFormat="1" ht="12" customHeight="1">
      <c r="B89" s="33"/>
      <c r="C89" s="28" t="s">
        <v>114</v>
      </c>
      <c r="L89" s="33"/>
    </row>
    <row r="90" spans="2:12" s="1" customFormat="1" ht="16.5" customHeight="1">
      <c r="B90" s="33"/>
      <c r="E90" s="291" t="str">
        <f>E13</f>
        <v>D.1-02.4.3 - Zařízení zdravotně-technických instalací</v>
      </c>
      <c r="F90" s="335"/>
      <c r="G90" s="335"/>
      <c r="H90" s="335"/>
      <c r="L90" s="33"/>
    </row>
    <row r="91" spans="2:12" s="1" customFormat="1" ht="6.95" customHeight="1">
      <c r="B91" s="33"/>
      <c r="L91" s="33"/>
    </row>
    <row r="92" spans="2:12" s="1" customFormat="1" ht="12" customHeight="1">
      <c r="B92" s="33"/>
      <c r="C92" s="28" t="s">
        <v>21</v>
      </c>
      <c r="F92" s="26" t="str">
        <f>F16</f>
        <v>ÚSTÍ NAD LABEM</v>
      </c>
      <c r="I92" s="28" t="s">
        <v>23</v>
      </c>
      <c r="J92" s="50" t="str">
        <f>IF(J16="","",J16)</f>
        <v>10. 7. 2024</v>
      </c>
      <c r="L92" s="33"/>
    </row>
    <row r="93" spans="2:12" s="1" customFormat="1" ht="6.95" customHeight="1">
      <c r="B93" s="33"/>
      <c r="L93" s="33"/>
    </row>
    <row r="94" spans="2:12" s="1" customFormat="1" ht="15.2" customHeight="1">
      <c r="B94" s="33"/>
      <c r="C94" s="28" t="s">
        <v>25</v>
      </c>
      <c r="F94" s="26" t="str">
        <f>E19</f>
        <v>Městské služby Ústí nad Labem p.o.</v>
      </c>
      <c r="I94" s="28" t="s">
        <v>33</v>
      </c>
      <c r="J94" s="31" t="str">
        <f>E25</f>
        <v>Specta s.r.o.</v>
      </c>
      <c r="L94" s="33"/>
    </row>
    <row r="95" spans="2:12" s="1" customFormat="1" ht="15.2" customHeight="1">
      <c r="B95" s="33"/>
      <c r="C95" s="28" t="s">
        <v>31</v>
      </c>
      <c r="F95" s="26" t="str">
        <f>IF(E22="","",E22)</f>
        <v>Vyplň údaj</v>
      </c>
      <c r="I95" s="28" t="s">
        <v>38</v>
      </c>
      <c r="J95" s="31" t="str">
        <f>E28</f>
        <v>Specta s.r.o.</v>
      </c>
      <c r="L95" s="33"/>
    </row>
    <row r="96" spans="2:12" s="1" customFormat="1" ht="10.35" customHeight="1">
      <c r="B96" s="33"/>
      <c r="L96" s="33"/>
    </row>
    <row r="97" spans="2:65" s="10" customFormat="1" ht="29.25" customHeight="1">
      <c r="B97" s="112"/>
      <c r="C97" s="113" t="s">
        <v>128</v>
      </c>
      <c r="D97" s="114" t="s">
        <v>60</v>
      </c>
      <c r="E97" s="114" t="s">
        <v>56</v>
      </c>
      <c r="F97" s="114" t="s">
        <v>57</v>
      </c>
      <c r="G97" s="114" t="s">
        <v>129</v>
      </c>
      <c r="H97" s="114" t="s">
        <v>130</v>
      </c>
      <c r="I97" s="114" t="s">
        <v>131</v>
      </c>
      <c r="J97" s="114" t="s">
        <v>118</v>
      </c>
      <c r="K97" s="115" t="s">
        <v>132</v>
      </c>
      <c r="L97" s="112"/>
      <c r="M97" s="57" t="s">
        <v>19</v>
      </c>
      <c r="N97" s="58" t="s">
        <v>45</v>
      </c>
      <c r="O97" s="58" t="s">
        <v>133</v>
      </c>
      <c r="P97" s="58" t="s">
        <v>134</v>
      </c>
      <c r="Q97" s="58" t="s">
        <v>135</v>
      </c>
      <c r="R97" s="58" t="s">
        <v>136</v>
      </c>
      <c r="S97" s="58" t="s">
        <v>137</v>
      </c>
      <c r="T97" s="59" t="s">
        <v>138</v>
      </c>
    </row>
    <row r="98" spans="2:65" s="1" customFormat="1" ht="22.9" customHeight="1">
      <c r="B98" s="33"/>
      <c r="C98" s="62" t="s">
        <v>139</v>
      </c>
      <c r="J98" s="116">
        <f>BK98</f>
        <v>0</v>
      </c>
      <c r="L98" s="33"/>
      <c r="M98" s="60"/>
      <c r="N98" s="51"/>
      <c r="O98" s="51"/>
      <c r="P98" s="117">
        <f>P99+P159</f>
        <v>0</v>
      </c>
      <c r="Q98" s="51"/>
      <c r="R98" s="117">
        <f>R99+R159</f>
        <v>13.541301243000001</v>
      </c>
      <c r="S98" s="51"/>
      <c r="T98" s="118">
        <f>T99+T159</f>
        <v>0</v>
      </c>
      <c r="AT98" s="18" t="s">
        <v>74</v>
      </c>
      <c r="AU98" s="18" t="s">
        <v>119</v>
      </c>
      <c r="BK98" s="119">
        <f>BK99+BK159</f>
        <v>0</v>
      </c>
    </row>
    <row r="99" spans="2:65" s="11" customFormat="1" ht="25.9" customHeight="1">
      <c r="B99" s="120"/>
      <c r="D99" s="121" t="s">
        <v>74</v>
      </c>
      <c r="E99" s="122" t="s">
        <v>140</v>
      </c>
      <c r="F99" s="122" t="s">
        <v>141</v>
      </c>
      <c r="I99" s="123"/>
      <c r="J99" s="124">
        <f>BK99</f>
        <v>0</v>
      </c>
      <c r="L99" s="120"/>
      <c r="M99" s="125"/>
      <c r="P99" s="126">
        <f>P100+P110+P116+P154</f>
        <v>0</v>
      </c>
      <c r="R99" s="126">
        <f>R100+R110+R116+R154</f>
        <v>13.531111243000002</v>
      </c>
      <c r="T99" s="127">
        <f>T100+T110+T116+T154</f>
        <v>0</v>
      </c>
      <c r="AR99" s="121" t="s">
        <v>82</v>
      </c>
      <c r="AT99" s="128" t="s">
        <v>74</v>
      </c>
      <c r="AU99" s="128" t="s">
        <v>75</v>
      </c>
      <c r="AY99" s="121" t="s">
        <v>142</v>
      </c>
      <c r="BK99" s="129">
        <f>BK100+BK110+BK116+BK154</f>
        <v>0</v>
      </c>
    </row>
    <row r="100" spans="2:65" s="11" customFormat="1" ht="22.9" customHeight="1">
      <c r="B100" s="120"/>
      <c r="D100" s="121" t="s">
        <v>74</v>
      </c>
      <c r="E100" s="130" t="s">
        <v>84</v>
      </c>
      <c r="F100" s="130" t="s">
        <v>327</v>
      </c>
      <c r="I100" s="123"/>
      <c r="J100" s="131">
        <f>BK100</f>
        <v>0</v>
      </c>
      <c r="L100" s="120"/>
      <c r="M100" s="125"/>
      <c r="P100" s="126">
        <f>SUM(P101:P109)</f>
        <v>0</v>
      </c>
      <c r="R100" s="126">
        <f>SUM(R101:R109)</f>
        <v>10.71</v>
      </c>
      <c r="T100" s="127">
        <f>SUM(T101:T109)</f>
        <v>0</v>
      </c>
      <c r="AR100" s="121" t="s">
        <v>82</v>
      </c>
      <c r="AT100" s="128" t="s">
        <v>74</v>
      </c>
      <c r="AU100" s="128" t="s">
        <v>82</v>
      </c>
      <c r="AY100" s="121" t="s">
        <v>142</v>
      </c>
      <c r="BK100" s="129">
        <f>SUM(BK101:BK109)</f>
        <v>0</v>
      </c>
    </row>
    <row r="101" spans="2:65" s="1" customFormat="1" ht="37.9" customHeight="1">
      <c r="B101" s="33"/>
      <c r="C101" s="132" t="s">
        <v>82</v>
      </c>
      <c r="D101" s="132" t="s">
        <v>144</v>
      </c>
      <c r="E101" s="133" t="s">
        <v>542</v>
      </c>
      <c r="F101" s="134" t="s">
        <v>543</v>
      </c>
      <c r="G101" s="135" t="s">
        <v>165</v>
      </c>
      <c r="H101" s="136">
        <v>17</v>
      </c>
      <c r="I101" s="137"/>
      <c r="J101" s="138">
        <f>ROUND(I101*H101,2)</f>
        <v>0</v>
      </c>
      <c r="K101" s="134" t="s">
        <v>148</v>
      </c>
      <c r="L101" s="33"/>
      <c r="M101" s="139" t="s">
        <v>19</v>
      </c>
      <c r="N101" s="140" t="s">
        <v>46</v>
      </c>
      <c r="P101" s="141">
        <f>O101*H101</f>
        <v>0</v>
      </c>
      <c r="Q101" s="141">
        <v>0</v>
      </c>
      <c r="R101" s="141">
        <f>Q101*H101</f>
        <v>0</v>
      </c>
      <c r="S101" s="141">
        <v>0</v>
      </c>
      <c r="T101" s="142">
        <f>S101*H101</f>
        <v>0</v>
      </c>
      <c r="AR101" s="143" t="s">
        <v>149</v>
      </c>
      <c r="AT101" s="143" t="s">
        <v>144</v>
      </c>
      <c r="AU101" s="143" t="s">
        <v>84</v>
      </c>
      <c r="AY101" s="18" t="s">
        <v>142</v>
      </c>
      <c r="BE101" s="144">
        <f>IF(N101="základní",J101,0)</f>
        <v>0</v>
      </c>
      <c r="BF101" s="144">
        <f>IF(N101="snížená",J101,0)</f>
        <v>0</v>
      </c>
      <c r="BG101" s="144">
        <f>IF(N101="zákl. přenesená",J101,0)</f>
        <v>0</v>
      </c>
      <c r="BH101" s="144">
        <f>IF(N101="sníž. přenesená",J101,0)</f>
        <v>0</v>
      </c>
      <c r="BI101" s="144">
        <f>IF(N101="nulová",J101,0)</f>
        <v>0</v>
      </c>
      <c r="BJ101" s="18" t="s">
        <v>82</v>
      </c>
      <c r="BK101" s="144">
        <f>ROUND(I101*H101,2)</f>
        <v>0</v>
      </c>
      <c r="BL101" s="18" t="s">
        <v>149</v>
      </c>
      <c r="BM101" s="143" t="s">
        <v>544</v>
      </c>
    </row>
    <row r="102" spans="2:65" s="1" customFormat="1" ht="11.25">
      <c r="B102" s="33"/>
      <c r="D102" s="145" t="s">
        <v>151</v>
      </c>
      <c r="F102" s="146" t="s">
        <v>545</v>
      </c>
      <c r="I102" s="147"/>
      <c r="L102" s="33"/>
      <c r="M102" s="148"/>
      <c r="T102" s="54"/>
      <c r="AT102" s="18" t="s">
        <v>151</v>
      </c>
      <c r="AU102" s="18" t="s">
        <v>84</v>
      </c>
    </row>
    <row r="103" spans="2:65" s="12" customFormat="1" ht="11.25">
      <c r="B103" s="149"/>
      <c r="D103" s="150" t="s">
        <v>153</v>
      </c>
      <c r="E103" s="151" t="s">
        <v>19</v>
      </c>
      <c r="F103" s="152" t="s">
        <v>546</v>
      </c>
      <c r="H103" s="151" t="s">
        <v>19</v>
      </c>
      <c r="I103" s="153"/>
      <c r="L103" s="149"/>
      <c r="M103" s="154"/>
      <c r="T103" s="155"/>
      <c r="AT103" s="151" t="s">
        <v>153</v>
      </c>
      <c r="AU103" s="151" t="s">
        <v>84</v>
      </c>
      <c r="AV103" s="12" t="s">
        <v>82</v>
      </c>
      <c r="AW103" s="12" t="s">
        <v>37</v>
      </c>
      <c r="AX103" s="12" t="s">
        <v>75</v>
      </c>
      <c r="AY103" s="151" t="s">
        <v>142</v>
      </c>
    </row>
    <row r="104" spans="2:65" s="13" customFormat="1" ht="11.25">
      <c r="B104" s="156"/>
      <c r="D104" s="150" t="s">
        <v>153</v>
      </c>
      <c r="E104" s="157" t="s">
        <v>19</v>
      </c>
      <c r="F104" s="158" t="s">
        <v>547</v>
      </c>
      <c r="H104" s="159">
        <v>17</v>
      </c>
      <c r="I104" s="160"/>
      <c r="L104" s="156"/>
      <c r="M104" s="161"/>
      <c r="T104" s="162"/>
      <c r="AT104" s="157" t="s">
        <v>153</v>
      </c>
      <c r="AU104" s="157" t="s">
        <v>84</v>
      </c>
      <c r="AV104" s="13" t="s">
        <v>84</v>
      </c>
      <c r="AW104" s="13" t="s">
        <v>37</v>
      </c>
      <c r="AX104" s="13" t="s">
        <v>75</v>
      </c>
      <c r="AY104" s="157" t="s">
        <v>142</v>
      </c>
    </row>
    <row r="105" spans="2:65" s="14" customFormat="1" ht="11.25">
      <c r="B105" s="163"/>
      <c r="D105" s="150" t="s">
        <v>153</v>
      </c>
      <c r="E105" s="164" t="s">
        <v>19</v>
      </c>
      <c r="F105" s="165" t="s">
        <v>157</v>
      </c>
      <c r="H105" s="166">
        <v>17</v>
      </c>
      <c r="I105" s="167"/>
      <c r="L105" s="163"/>
      <c r="M105" s="168"/>
      <c r="T105" s="169"/>
      <c r="AT105" s="164" t="s">
        <v>153</v>
      </c>
      <c r="AU105" s="164" t="s">
        <v>84</v>
      </c>
      <c r="AV105" s="14" t="s">
        <v>149</v>
      </c>
      <c r="AW105" s="14" t="s">
        <v>37</v>
      </c>
      <c r="AX105" s="14" t="s">
        <v>82</v>
      </c>
      <c r="AY105" s="164" t="s">
        <v>142</v>
      </c>
    </row>
    <row r="106" spans="2:65" s="1" customFormat="1" ht="16.5" customHeight="1">
      <c r="B106" s="33"/>
      <c r="C106" s="173" t="s">
        <v>84</v>
      </c>
      <c r="D106" s="173" t="s">
        <v>307</v>
      </c>
      <c r="E106" s="174" t="s">
        <v>548</v>
      </c>
      <c r="F106" s="175" t="s">
        <v>549</v>
      </c>
      <c r="G106" s="176" t="s">
        <v>188</v>
      </c>
      <c r="H106" s="177">
        <v>10.71</v>
      </c>
      <c r="I106" s="178"/>
      <c r="J106" s="179">
        <f>ROUND(I106*H106,2)</f>
        <v>0</v>
      </c>
      <c r="K106" s="175" t="s">
        <v>148</v>
      </c>
      <c r="L106" s="180"/>
      <c r="M106" s="181" t="s">
        <v>19</v>
      </c>
      <c r="N106" s="182" t="s">
        <v>46</v>
      </c>
      <c r="P106" s="141">
        <f>O106*H106</f>
        <v>0</v>
      </c>
      <c r="Q106" s="141">
        <v>1</v>
      </c>
      <c r="R106" s="141">
        <f>Q106*H106</f>
        <v>10.71</v>
      </c>
      <c r="S106" s="141">
        <v>0</v>
      </c>
      <c r="T106" s="142">
        <f>S106*H106</f>
        <v>0</v>
      </c>
      <c r="AR106" s="143" t="s">
        <v>198</v>
      </c>
      <c r="AT106" s="143" t="s">
        <v>307</v>
      </c>
      <c r="AU106" s="143" t="s">
        <v>84</v>
      </c>
      <c r="AY106" s="18" t="s">
        <v>142</v>
      </c>
      <c r="BE106" s="144">
        <f>IF(N106="základní",J106,0)</f>
        <v>0</v>
      </c>
      <c r="BF106" s="144">
        <f>IF(N106="snížená",J106,0)</f>
        <v>0</v>
      </c>
      <c r="BG106" s="144">
        <f>IF(N106="zákl. přenesená",J106,0)</f>
        <v>0</v>
      </c>
      <c r="BH106" s="144">
        <f>IF(N106="sníž. přenesená",J106,0)</f>
        <v>0</v>
      </c>
      <c r="BI106" s="144">
        <f>IF(N106="nulová",J106,0)</f>
        <v>0</v>
      </c>
      <c r="BJ106" s="18" t="s">
        <v>82</v>
      </c>
      <c r="BK106" s="144">
        <f>ROUND(I106*H106,2)</f>
        <v>0</v>
      </c>
      <c r="BL106" s="18" t="s">
        <v>149</v>
      </c>
      <c r="BM106" s="143" t="s">
        <v>550</v>
      </c>
    </row>
    <row r="107" spans="2:65" s="12" customFormat="1" ht="11.25">
      <c r="B107" s="149"/>
      <c r="D107" s="150" t="s">
        <v>153</v>
      </c>
      <c r="E107" s="151" t="s">
        <v>19</v>
      </c>
      <c r="F107" s="152" t="s">
        <v>546</v>
      </c>
      <c r="H107" s="151" t="s">
        <v>19</v>
      </c>
      <c r="I107" s="153"/>
      <c r="L107" s="149"/>
      <c r="M107" s="154"/>
      <c r="T107" s="155"/>
      <c r="AT107" s="151" t="s">
        <v>153</v>
      </c>
      <c r="AU107" s="151" t="s">
        <v>84</v>
      </c>
      <c r="AV107" s="12" t="s">
        <v>82</v>
      </c>
      <c r="AW107" s="12" t="s">
        <v>37</v>
      </c>
      <c r="AX107" s="12" t="s">
        <v>75</v>
      </c>
      <c r="AY107" s="151" t="s">
        <v>142</v>
      </c>
    </row>
    <row r="108" spans="2:65" s="13" customFormat="1" ht="11.25">
      <c r="B108" s="156"/>
      <c r="D108" s="150" t="s">
        <v>153</v>
      </c>
      <c r="E108" s="157" t="s">
        <v>19</v>
      </c>
      <c r="F108" s="158" t="s">
        <v>551</v>
      </c>
      <c r="H108" s="159">
        <v>10.71</v>
      </c>
      <c r="I108" s="160"/>
      <c r="L108" s="156"/>
      <c r="M108" s="161"/>
      <c r="T108" s="162"/>
      <c r="AT108" s="157" t="s">
        <v>153</v>
      </c>
      <c r="AU108" s="157" t="s">
        <v>84</v>
      </c>
      <c r="AV108" s="13" t="s">
        <v>84</v>
      </c>
      <c r="AW108" s="13" t="s">
        <v>37</v>
      </c>
      <c r="AX108" s="13" t="s">
        <v>75</v>
      </c>
      <c r="AY108" s="157" t="s">
        <v>142</v>
      </c>
    </row>
    <row r="109" spans="2:65" s="14" customFormat="1" ht="11.25">
      <c r="B109" s="163"/>
      <c r="D109" s="150" t="s">
        <v>153</v>
      </c>
      <c r="E109" s="164" t="s">
        <v>19</v>
      </c>
      <c r="F109" s="165" t="s">
        <v>157</v>
      </c>
      <c r="H109" s="166">
        <v>10.71</v>
      </c>
      <c r="I109" s="167"/>
      <c r="L109" s="163"/>
      <c r="M109" s="168"/>
      <c r="T109" s="169"/>
      <c r="AT109" s="164" t="s">
        <v>153</v>
      </c>
      <c r="AU109" s="164" t="s">
        <v>84</v>
      </c>
      <c r="AV109" s="14" t="s">
        <v>149</v>
      </c>
      <c r="AW109" s="14" t="s">
        <v>37</v>
      </c>
      <c r="AX109" s="14" t="s">
        <v>82</v>
      </c>
      <c r="AY109" s="164" t="s">
        <v>142</v>
      </c>
    </row>
    <row r="110" spans="2:65" s="11" customFormat="1" ht="22.9" customHeight="1">
      <c r="B110" s="120"/>
      <c r="D110" s="121" t="s">
        <v>74</v>
      </c>
      <c r="E110" s="130" t="s">
        <v>149</v>
      </c>
      <c r="F110" s="130" t="s">
        <v>552</v>
      </c>
      <c r="I110" s="123"/>
      <c r="J110" s="131">
        <f>BK110</f>
        <v>0</v>
      </c>
      <c r="L110" s="120"/>
      <c r="M110" s="125"/>
      <c r="P110" s="126">
        <f>SUM(P111:P115)</f>
        <v>0</v>
      </c>
      <c r="R110" s="126">
        <f>SUM(R111:R115)</f>
        <v>2.4060099999999998</v>
      </c>
      <c r="T110" s="127">
        <f>SUM(T111:T115)</f>
        <v>0</v>
      </c>
      <c r="AR110" s="121" t="s">
        <v>82</v>
      </c>
      <c r="AT110" s="128" t="s">
        <v>74</v>
      </c>
      <c r="AU110" s="128" t="s">
        <v>82</v>
      </c>
      <c r="AY110" s="121" t="s">
        <v>142</v>
      </c>
      <c r="BK110" s="129">
        <f>SUM(BK111:BK115)</f>
        <v>0</v>
      </c>
    </row>
    <row r="111" spans="2:65" s="1" customFormat="1" ht="24.2" customHeight="1">
      <c r="B111" s="33"/>
      <c r="C111" s="132" t="s">
        <v>92</v>
      </c>
      <c r="D111" s="132" t="s">
        <v>144</v>
      </c>
      <c r="E111" s="133" t="s">
        <v>553</v>
      </c>
      <c r="F111" s="134" t="s">
        <v>554</v>
      </c>
      <c r="G111" s="135" t="s">
        <v>165</v>
      </c>
      <c r="H111" s="136">
        <v>17</v>
      </c>
      <c r="I111" s="137"/>
      <c r="J111" s="138">
        <f>ROUND(I111*H111,2)</f>
        <v>0</v>
      </c>
      <c r="K111" s="134" t="s">
        <v>148</v>
      </c>
      <c r="L111" s="33"/>
      <c r="M111" s="139" t="s">
        <v>19</v>
      </c>
      <c r="N111" s="140" t="s">
        <v>46</v>
      </c>
      <c r="P111" s="141">
        <f>O111*H111</f>
        <v>0</v>
      </c>
      <c r="Q111" s="141">
        <v>0.14152999999999999</v>
      </c>
      <c r="R111" s="141">
        <f>Q111*H111</f>
        <v>2.4060099999999998</v>
      </c>
      <c r="S111" s="141">
        <v>0</v>
      </c>
      <c r="T111" s="142">
        <f>S111*H111</f>
        <v>0</v>
      </c>
      <c r="AR111" s="143" t="s">
        <v>149</v>
      </c>
      <c r="AT111" s="143" t="s">
        <v>144</v>
      </c>
      <c r="AU111" s="143" t="s">
        <v>84</v>
      </c>
      <c r="AY111" s="18" t="s">
        <v>142</v>
      </c>
      <c r="BE111" s="144">
        <f>IF(N111="základní",J111,0)</f>
        <v>0</v>
      </c>
      <c r="BF111" s="144">
        <f>IF(N111="snížená",J111,0)</f>
        <v>0</v>
      </c>
      <c r="BG111" s="144">
        <f>IF(N111="zákl. přenesená",J111,0)</f>
        <v>0</v>
      </c>
      <c r="BH111" s="144">
        <f>IF(N111="sníž. přenesená",J111,0)</f>
        <v>0</v>
      </c>
      <c r="BI111" s="144">
        <f>IF(N111="nulová",J111,0)</f>
        <v>0</v>
      </c>
      <c r="BJ111" s="18" t="s">
        <v>82</v>
      </c>
      <c r="BK111" s="144">
        <f>ROUND(I111*H111,2)</f>
        <v>0</v>
      </c>
      <c r="BL111" s="18" t="s">
        <v>149</v>
      </c>
      <c r="BM111" s="143" t="s">
        <v>555</v>
      </c>
    </row>
    <row r="112" spans="2:65" s="1" customFormat="1" ht="11.25">
      <c r="B112" s="33"/>
      <c r="D112" s="145" t="s">
        <v>151</v>
      </c>
      <c r="F112" s="146" t="s">
        <v>556</v>
      </c>
      <c r="I112" s="147"/>
      <c r="L112" s="33"/>
      <c r="M112" s="148"/>
      <c r="T112" s="54"/>
      <c r="AT112" s="18" t="s">
        <v>151</v>
      </c>
      <c r="AU112" s="18" t="s">
        <v>84</v>
      </c>
    </row>
    <row r="113" spans="2:65" s="12" customFormat="1" ht="11.25">
      <c r="B113" s="149"/>
      <c r="D113" s="150" t="s">
        <v>153</v>
      </c>
      <c r="E113" s="151" t="s">
        <v>19</v>
      </c>
      <c r="F113" s="152" t="s">
        <v>546</v>
      </c>
      <c r="H113" s="151" t="s">
        <v>19</v>
      </c>
      <c r="I113" s="153"/>
      <c r="L113" s="149"/>
      <c r="M113" s="154"/>
      <c r="T113" s="155"/>
      <c r="AT113" s="151" t="s">
        <v>153</v>
      </c>
      <c r="AU113" s="151" t="s">
        <v>84</v>
      </c>
      <c r="AV113" s="12" t="s">
        <v>82</v>
      </c>
      <c r="AW113" s="12" t="s">
        <v>37</v>
      </c>
      <c r="AX113" s="12" t="s">
        <v>75</v>
      </c>
      <c r="AY113" s="151" t="s">
        <v>142</v>
      </c>
    </row>
    <row r="114" spans="2:65" s="13" customFormat="1" ht="11.25">
      <c r="B114" s="156"/>
      <c r="D114" s="150" t="s">
        <v>153</v>
      </c>
      <c r="E114" s="157" t="s">
        <v>19</v>
      </c>
      <c r="F114" s="158" t="s">
        <v>547</v>
      </c>
      <c r="H114" s="159">
        <v>17</v>
      </c>
      <c r="I114" s="160"/>
      <c r="L114" s="156"/>
      <c r="M114" s="161"/>
      <c r="T114" s="162"/>
      <c r="AT114" s="157" t="s">
        <v>153</v>
      </c>
      <c r="AU114" s="157" t="s">
        <v>84</v>
      </c>
      <c r="AV114" s="13" t="s">
        <v>84</v>
      </c>
      <c r="AW114" s="13" t="s">
        <v>37</v>
      </c>
      <c r="AX114" s="13" t="s">
        <v>75</v>
      </c>
      <c r="AY114" s="157" t="s">
        <v>142</v>
      </c>
    </row>
    <row r="115" spans="2:65" s="14" customFormat="1" ht="11.25">
      <c r="B115" s="163"/>
      <c r="D115" s="150" t="s">
        <v>153</v>
      </c>
      <c r="E115" s="164" t="s">
        <v>19</v>
      </c>
      <c r="F115" s="165" t="s">
        <v>157</v>
      </c>
      <c r="H115" s="166">
        <v>17</v>
      </c>
      <c r="I115" s="167"/>
      <c r="L115" s="163"/>
      <c r="M115" s="168"/>
      <c r="T115" s="169"/>
      <c r="AT115" s="164" t="s">
        <v>153</v>
      </c>
      <c r="AU115" s="164" t="s">
        <v>84</v>
      </c>
      <c r="AV115" s="14" t="s">
        <v>149</v>
      </c>
      <c r="AW115" s="14" t="s">
        <v>37</v>
      </c>
      <c r="AX115" s="14" t="s">
        <v>82</v>
      </c>
      <c r="AY115" s="164" t="s">
        <v>142</v>
      </c>
    </row>
    <row r="116" spans="2:65" s="11" customFormat="1" ht="22.9" customHeight="1">
      <c r="B116" s="120"/>
      <c r="D116" s="121" t="s">
        <v>74</v>
      </c>
      <c r="E116" s="130" t="s">
        <v>198</v>
      </c>
      <c r="F116" s="130" t="s">
        <v>557</v>
      </c>
      <c r="I116" s="123"/>
      <c r="J116" s="131">
        <f>BK116</f>
        <v>0</v>
      </c>
      <c r="L116" s="120"/>
      <c r="M116" s="125"/>
      <c r="P116" s="126">
        <f>SUM(P117:P153)</f>
        <v>0</v>
      </c>
      <c r="R116" s="126">
        <f>SUM(R117:R153)</f>
        <v>0.41510124300000001</v>
      </c>
      <c r="T116" s="127">
        <f>SUM(T117:T153)</f>
        <v>0</v>
      </c>
      <c r="AR116" s="121" t="s">
        <v>82</v>
      </c>
      <c r="AT116" s="128" t="s">
        <v>74</v>
      </c>
      <c r="AU116" s="128" t="s">
        <v>82</v>
      </c>
      <c r="AY116" s="121" t="s">
        <v>142</v>
      </c>
      <c r="BK116" s="129">
        <f>SUM(BK117:BK153)</f>
        <v>0</v>
      </c>
    </row>
    <row r="117" spans="2:65" s="1" customFormat="1" ht="37.9" customHeight="1">
      <c r="B117" s="33"/>
      <c r="C117" s="132" t="s">
        <v>149</v>
      </c>
      <c r="D117" s="132" t="s">
        <v>144</v>
      </c>
      <c r="E117" s="133" t="s">
        <v>558</v>
      </c>
      <c r="F117" s="134" t="s">
        <v>559</v>
      </c>
      <c r="G117" s="135" t="s">
        <v>165</v>
      </c>
      <c r="H117" s="136">
        <v>20.350000000000001</v>
      </c>
      <c r="I117" s="137"/>
      <c r="J117" s="138">
        <f>ROUND(I117*H117,2)</f>
        <v>0</v>
      </c>
      <c r="K117" s="134" t="s">
        <v>148</v>
      </c>
      <c r="L117" s="33"/>
      <c r="M117" s="139" t="s">
        <v>19</v>
      </c>
      <c r="N117" s="140" t="s">
        <v>46</v>
      </c>
      <c r="P117" s="141">
        <f>O117*H117</f>
        <v>0</v>
      </c>
      <c r="Q117" s="141">
        <v>0</v>
      </c>
      <c r="R117" s="141">
        <f>Q117*H117</f>
        <v>0</v>
      </c>
      <c r="S117" s="141">
        <v>0</v>
      </c>
      <c r="T117" s="142">
        <f>S117*H117</f>
        <v>0</v>
      </c>
      <c r="AR117" s="143" t="s">
        <v>149</v>
      </c>
      <c r="AT117" s="143" t="s">
        <v>144</v>
      </c>
      <c r="AU117" s="143" t="s">
        <v>84</v>
      </c>
      <c r="AY117" s="18" t="s">
        <v>142</v>
      </c>
      <c r="BE117" s="144">
        <f>IF(N117="základní",J117,0)</f>
        <v>0</v>
      </c>
      <c r="BF117" s="144">
        <f>IF(N117="snížená",J117,0)</f>
        <v>0</v>
      </c>
      <c r="BG117" s="144">
        <f>IF(N117="zákl. přenesená",J117,0)</f>
        <v>0</v>
      </c>
      <c r="BH117" s="144">
        <f>IF(N117="sníž. přenesená",J117,0)</f>
        <v>0</v>
      </c>
      <c r="BI117" s="144">
        <f>IF(N117="nulová",J117,0)</f>
        <v>0</v>
      </c>
      <c r="BJ117" s="18" t="s">
        <v>82</v>
      </c>
      <c r="BK117" s="144">
        <f>ROUND(I117*H117,2)</f>
        <v>0</v>
      </c>
      <c r="BL117" s="18" t="s">
        <v>149</v>
      </c>
      <c r="BM117" s="143" t="s">
        <v>560</v>
      </c>
    </row>
    <row r="118" spans="2:65" s="1" customFormat="1" ht="11.25">
      <c r="B118" s="33"/>
      <c r="D118" s="145" t="s">
        <v>151</v>
      </c>
      <c r="F118" s="146" t="s">
        <v>561</v>
      </c>
      <c r="I118" s="147"/>
      <c r="L118" s="33"/>
      <c r="M118" s="148"/>
      <c r="T118" s="54"/>
      <c r="AT118" s="18" t="s">
        <v>151</v>
      </c>
      <c r="AU118" s="18" t="s">
        <v>84</v>
      </c>
    </row>
    <row r="119" spans="2:65" s="12" customFormat="1" ht="11.25">
      <c r="B119" s="149"/>
      <c r="D119" s="150" t="s">
        <v>153</v>
      </c>
      <c r="E119" s="151" t="s">
        <v>19</v>
      </c>
      <c r="F119" s="152" t="s">
        <v>546</v>
      </c>
      <c r="H119" s="151" t="s">
        <v>19</v>
      </c>
      <c r="I119" s="153"/>
      <c r="L119" s="149"/>
      <c r="M119" s="154"/>
      <c r="T119" s="155"/>
      <c r="AT119" s="151" t="s">
        <v>153</v>
      </c>
      <c r="AU119" s="151" t="s">
        <v>84</v>
      </c>
      <c r="AV119" s="12" t="s">
        <v>82</v>
      </c>
      <c r="AW119" s="12" t="s">
        <v>37</v>
      </c>
      <c r="AX119" s="12" t="s">
        <v>75</v>
      </c>
      <c r="AY119" s="151" t="s">
        <v>142</v>
      </c>
    </row>
    <row r="120" spans="2:65" s="13" customFormat="1" ht="11.25">
      <c r="B120" s="156"/>
      <c r="D120" s="150" t="s">
        <v>153</v>
      </c>
      <c r="E120" s="157" t="s">
        <v>19</v>
      </c>
      <c r="F120" s="158" t="s">
        <v>562</v>
      </c>
      <c r="H120" s="159">
        <v>20.350000000000001</v>
      </c>
      <c r="I120" s="160"/>
      <c r="L120" s="156"/>
      <c r="M120" s="161"/>
      <c r="T120" s="162"/>
      <c r="AT120" s="157" t="s">
        <v>153</v>
      </c>
      <c r="AU120" s="157" t="s">
        <v>84</v>
      </c>
      <c r="AV120" s="13" t="s">
        <v>84</v>
      </c>
      <c r="AW120" s="13" t="s">
        <v>37</v>
      </c>
      <c r="AX120" s="13" t="s">
        <v>75</v>
      </c>
      <c r="AY120" s="157" t="s">
        <v>142</v>
      </c>
    </row>
    <row r="121" spans="2:65" s="14" customFormat="1" ht="11.25">
      <c r="B121" s="163"/>
      <c r="D121" s="150" t="s">
        <v>153</v>
      </c>
      <c r="E121" s="164" t="s">
        <v>19</v>
      </c>
      <c r="F121" s="165" t="s">
        <v>157</v>
      </c>
      <c r="H121" s="166">
        <v>20.350000000000001</v>
      </c>
      <c r="I121" s="167"/>
      <c r="L121" s="163"/>
      <c r="M121" s="168"/>
      <c r="T121" s="169"/>
      <c r="AT121" s="164" t="s">
        <v>153</v>
      </c>
      <c r="AU121" s="164" t="s">
        <v>84</v>
      </c>
      <c r="AV121" s="14" t="s">
        <v>149</v>
      </c>
      <c r="AW121" s="14" t="s">
        <v>37</v>
      </c>
      <c r="AX121" s="14" t="s">
        <v>82</v>
      </c>
      <c r="AY121" s="164" t="s">
        <v>142</v>
      </c>
    </row>
    <row r="122" spans="2:65" s="1" customFormat="1" ht="24.2" customHeight="1">
      <c r="B122" s="33"/>
      <c r="C122" s="173" t="s">
        <v>175</v>
      </c>
      <c r="D122" s="173" t="s">
        <v>307</v>
      </c>
      <c r="E122" s="174" t="s">
        <v>563</v>
      </c>
      <c r="F122" s="175" t="s">
        <v>564</v>
      </c>
      <c r="G122" s="176" t="s">
        <v>165</v>
      </c>
      <c r="H122" s="177">
        <v>20.350000000000001</v>
      </c>
      <c r="I122" s="178"/>
      <c r="J122" s="179">
        <f>ROUND(I122*H122,2)</f>
        <v>0</v>
      </c>
      <c r="K122" s="175" t="s">
        <v>148</v>
      </c>
      <c r="L122" s="180"/>
      <c r="M122" s="181" t="s">
        <v>19</v>
      </c>
      <c r="N122" s="182" t="s">
        <v>46</v>
      </c>
      <c r="P122" s="141">
        <f>O122*H122</f>
        <v>0</v>
      </c>
      <c r="Q122" s="141">
        <v>6.8000000000000005E-4</v>
      </c>
      <c r="R122" s="141">
        <f>Q122*H122</f>
        <v>1.3838000000000001E-2</v>
      </c>
      <c r="S122" s="141">
        <v>0</v>
      </c>
      <c r="T122" s="142">
        <f>S122*H122</f>
        <v>0</v>
      </c>
      <c r="AR122" s="143" t="s">
        <v>198</v>
      </c>
      <c r="AT122" s="143" t="s">
        <v>307</v>
      </c>
      <c r="AU122" s="143" t="s">
        <v>84</v>
      </c>
      <c r="AY122" s="18" t="s">
        <v>142</v>
      </c>
      <c r="BE122" s="144">
        <f>IF(N122="základní",J122,0)</f>
        <v>0</v>
      </c>
      <c r="BF122" s="144">
        <f>IF(N122="snížená",J122,0)</f>
        <v>0</v>
      </c>
      <c r="BG122" s="144">
        <f>IF(N122="zákl. přenesená",J122,0)</f>
        <v>0</v>
      </c>
      <c r="BH122" s="144">
        <f>IF(N122="sníž. přenesená",J122,0)</f>
        <v>0</v>
      </c>
      <c r="BI122" s="144">
        <f>IF(N122="nulová",J122,0)</f>
        <v>0</v>
      </c>
      <c r="BJ122" s="18" t="s">
        <v>82</v>
      </c>
      <c r="BK122" s="144">
        <f>ROUND(I122*H122,2)</f>
        <v>0</v>
      </c>
      <c r="BL122" s="18" t="s">
        <v>149</v>
      </c>
      <c r="BM122" s="143" t="s">
        <v>565</v>
      </c>
    </row>
    <row r="123" spans="2:65" s="13" customFormat="1" ht="22.5">
      <c r="B123" s="156"/>
      <c r="D123" s="150" t="s">
        <v>153</v>
      </c>
      <c r="E123" s="157" t="s">
        <v>19</v>
      </c>
      <c r="F123" s="158" t="s">
        <v>566</v>
      </c>
      <c r="H123" s="159">
        <v>20.350000000000001</v>
      </c>
      <c r="I123" s="160"/>
      <c r="L123" s="156"/>
      <c r="M123" s="161"/>
      <c r="T123" s="162"/>
      <c r="AT123" s="157" t="s">
        <v>153</v>
      </c>
      <c r="AU123" s="157" t="s">
        <v>84</v>
      </c>
      <c r="AV123" s="13" t="s">
        <v>84</v>
      </c>
      <c r="AW123" s="13" t="s">
        <v>37</v>
      </c>
      <c r="AX123" s="13" t="s">
        <v>82</v>
      </c>
      <c r="AY123" s="157" t="s">
        <v>142</v>
      </c>
    </row>
    <row r="124" spans="2:65" s="1" customFormat="1" ht="49.15" customHeight="1">
      <c r="B124" s="33"/>
      <c r="C124" s="132" t="s">
        <v>185</v>
      </c>
      <c r="D124" s="132" t="s">
        <v>144</v>
      </c>
      <c r="E124" s="133" t="s">
        <v>567</v>
      </c>
      <c r="F124" s="134" t="s">
        <v>568</v>
      </c>
      <c r="G124" s="135" t="s">
        <v>434</v>
      </c>
      <c r="H124" s="136">
        <v>1</v>
      </c>
      <c r="I124" s="137"/>
      <c r="J124" s="138">
        <f>ROUND(I124*H124,2)</f>
        <v>0</v>
      </c>
      <c r="K124" s="134" t="s">
        <v>148</v>
      </c>
      <c r="L124" s="33"/>
      <c r="M124" s="139" t="s">
        <v>19</v>
      </c>
      <c r="N124" s="140" t="s">
        <v>46</v>
      </c>
      <c r="P124" s="141">
        <f>O124*H124</f>
        <v>0</v>
      </c>
      <c r="Q124" s="141">
        <v>0.1532096</v>
      </c>
      <c r="R124" s="141">
        <f>Q124*H124</f>
        <v>0.1532096</v>
      </c>
      <c r="S124" s="141">
        <v>0</v>
      </c>
      <c r="T124" s="142">
        <f>S124*H124</f>
        <v>0</v>
      </c>
      <c r="AR124" s="143" t="s">
        <v>149</v>
      </c>
      <c r="AT124" s="143" t="s">
        <v>144</v>
      </c>
      <c r="AU124" s="143" t="s">
        <v>84</v>
      </c>
      <c r="AY124" s="18" t="s">
        <v>142</v>
      </c>
      <c r="BE124" s="144">
        <f>IF(N124="základní",J124,0)</f>
        <v>0</v>
      </c>
      <c r="BF124" s="144">
        <f>IF(N124="snížená",J124,0)</f>
        <v>0</v>
      </c>
      <c r="BG124" s="144">
        <f>IF(N124="zákl. přenesená",J124,0)</f>
        <v>0</v>
      </c>
      <c r="BH124" s="144">
        <f>IF(N124="sníž. přenesená",J124,0)</f>
        <v>0</v>
      </c>
      <c r="BI124" s="144">
        <f>IF(N124="nulová",J124,0)</f>
        <v>0</v>
      </c>
      <c r="BJ124" s="18" t="s">
        <v>82</v>
      </c>
      <c r="BK124" s="144">
        <f>ROUND(I124*H124,2)</f>
        <v>0</v>
      </c>
      <c r="BL124" s="18" t="s">
        <v>149</v>
      </c>
      <c r="BM124" s="143" t="s">
        <v>569</v>
      </c>
    </row>
    <row r="125" spans="2:65" s="1" customFormat="1" ht="11.25">
      <c r="B125" s="33"/>
      <c r="D125" s="145" t="s">
        <v>151</v>
      </c>
      <c r="F125" s="146" t="s">
        <v>570</v>
      </c>
      <c r="I125" s="147"/>
      <c r="L125" s="33"/>
      <c r="M125" s="148"/>
      <c r="T125" s="54"/>
      <c r="AT125" s="18" t="s">
        <v>151</v>
      </c>
      <c r="AU125" s="18" t="s">
        <v>84</v>
      </c>
    </row>
    <row r="126" spans="2:65" s="12" customFormat="1" ht="11.25">
      <c r="B126" s="149"/>
      <c r="D126" s="150" t="s">
        <v>153</v>
      </c>
      <c r="E126" s="151" t="s">
        <v>19</v>
      </c>
      <c r="F126" s="152" t="s">
        <v>571</v>
      </c>
      <c r="H126" s="151" t="s">
        <v>19</v>
      </c>
      <c r="I126" s="153"/>
      <c r="L126" s="149"/>
      <c r="M126" s="154"/>
      <c r="T126" s="155"/>
      <c r="AT126" s="151" t="s">
        <v>153</v>
      </c>
      <c r="AU126" s="151" t="s">
        <v>84</v>
      </c>
      <c r="AV126" s="12" t="s">
        <v>82</v>
      </c>
      <c r="AW126" s="12" t="s">
        <v>37</v>
      </c>
      <c r="AX126" s="12" t="s">
        <v>75</v>
      </c>
      <c r="AY126" s="151" t="s">
        <v>142</v>
      </c>
    </row>
    <row r="127" spans="2:65" s="13" customFormat="1" ht="11.25">
      <c r="B127" s="156"/>
      <c r="D127" s="150" t="s">
        <v>153</v>
      </c>
      <c r="E127" s="157" t="s">
        <v>19</v>
      </c>
      <c r="F127" s="158" t="s">
        <v>572</v>
      </c>
      <c r="H127" s="159">
        <v>1</v>
      </c>
      <c r="I127" s="160"/>
      <c r="L127" s="156"/>
      <c r="M127" s="161"/>
      <c r="T127" s="162"/>
      <c r="AT127" s="157" t="s">
        <v>153</v>
      </c>
      <c r="AU127" s="157" t="s">
        <v>84</v>
      </c>
      <c r="AV127" s="13" t="s">
        <v>84</v>
      </c>
      <c r="AW127" s="13" t="s">
        <v>37</v>
      </c>
      <c r="AX127" s="13" t="s">
        <v>75</v>
      </c>
      <c r="AY127" s="157" t="s">
        <v>142</v>
      </c>
    </row>
    <row r="128" spans="2:65" s="14" customFormat="1" ht="11.25">
      <c r="B128" s="163"/>
      <c r="D128" s="150" t="s">
        <v>153</v>
      </c>
      <c r="E128" s="164" t="s">
        <v>19</v>
      </c>
      <c r="F128" s="165" t="s">
        <v>157</v>
      </c>
      <c r="H128" s="166">
        <v>1</v>
      </c>
      <c r="I128" s="167"/>
      <c r="L128" s="163"/>
      <c r="M128" s="168"/>
      <c r="T128" s="169"/>
      <c r="AT128" s="164" t="s">
        <v>153</v>
      </c>
      <c r="AU128" s="164" t="s">
        <v>84</v>
      </c>
      <c r="AV128" s="14" t="s">
        <v>149</v>
      </c>
      <c r="AW128" s="14" t="s">
        <v>37</v>
      </c>
      <c r="AX128" s="14" t="s">
        <v>82</v>
      </c>
      <c r="AY128" s="164" t="s">
        <v>142</v>
      </c>
    </row>
    <row r="129" spans="2:65" s="1" customFormat="1" ht="44.25" customHeight="1">
      <c r="B129" s="33"/>
      <c r="C129" s="132" t="s">
        <v>191</v>
      </c>
      <c r="D129" s="132" t="s">
        <v>144</v>
      </c>
      <c r="E129" s="133" t="s">
        <v>573</v>
      </c>
      <c r="F129" s="134" t="s">
        <v>574</v>
      </c>
      <c r="G129" s="135" t="s">
        <v>434</v>
      </c>
      <c r="H129" s="136">
        <v>1</v>
      </c>
      <c r="I129" s="137"/>
      <c r="J129" s="138">
        <f>ROUND(I129*H129,2)</f>
        <v>0</v>
      </c>
      <c r="K129" s="134" t="s">
        <v>148</v>
      </c>
      <c r="L129" s="33"/>
      <c r="M129" s="139" t="s">
        <v>19</v>
      </c>
      <c r="N129" s="140" t="s">
        <v>46</v>
      </c>
      <c r="P129" s="141">
        <f>O129*H129</f>
        <v>0</v>
      </c>
      <c r="Q129" s="141">
        <v>1.6806000000000001E-2</v>
      </c>
      <c r="R129" s="141">
        <f>Q129*H129</f>
        <v>1.6806000000000001E-2</v>
      </c>
      <c r="S129" s="141">
        <v>0</v>
      </c>
      <c r="T129" s="142">
        <f>S129*H129</f>
        <v>0</v>
      </c>
      <c r="AR129" s="143" t="s">
        <v>149</v>
      </c>
      <c r="AT129" s="143" t="s">
        <v>144</v>
      </c>
      <c r="AU129" s="143" t="s">
        <v>84</v>
      </c>
      <c r="AY129" s="18" t="s">
        <v>142</v>
      </c>
      <c r="BE129" s="144">
        <f>IF(N129="základní",J129,0)</f>
        <v>0</v>
      </c>
      <c r="BF129" s="144">
        <f>IF(N129="snížená",J129,0)</f>
        <v>0</v>
      </c>
      <c r="BG129" s="144">
        <f>IF(N129="zákl. přenesená",J129,0)</f>
        <v>0</v>
      </c>
      <c r="BH129" s="144">
        <f>IF(N129="sníž. přenesená",J129,0)</f>
        <v>0</v>
      </c>
      <c r="BI129" s="144">
        <f>IF(N129="nulová",J129,0)</f>
        <v>0</v>
      </c>
      <c r="BJ129" s="18" t="s">
        <v>82</v>
      </c>
      <c r="BK129" s="144">
        <f>ROUND(I129*H129,2)</f>
        <v>0</v>
      </c>
      <c r="BL129" s="18" t="s">
        <v>149</v>
      </c>
      <c r="BM129" s="143" t="s">
        <v>575</v>
      </c>
    </row>
    <row r="130" spans="2:65" s="1" customFormat="1" ht="11.25">
      <c r="B130" s="33"/>
      <c r="D130" s="145" t="s">
        <v>151</v>
      </c>
      <c r="F130" s="146" t="s">
        <v>576</v>
      </c>
      <c r="I130" s="147"/>
      <c r="L130" s="33"/>
      <c r="M130" s="148"/>
      <c r="T130" s="54"/>
      <c r="AT130" s="18" t="s">
        <v>151</v>
      </c>
      <c r="AU130" s="18" t="s">
        <v>84</v>
      </c>
    </row>
    <row r="131" spans="2:65" s="12" customFormat="1" ht="11.25">
      <c r="B131" s="149"/>
      <c r="D131" s="150" t="s">
        <v>153</v>
      </c>
      <c r="E131" s="151" t="s">
        <v>19</v>
      </c>
      <c r="F131" s="152" t="s">
        <v>571</v>
      </c>
      <c r="H131" s="151" t="s">
        <v>19</v>
      </c>
      <c r="I131" s="153"/>
      <c r="L131" s="149"/>
      <c r="M131" s="154"/>
      <c r="T131" s="155"/>
      <c r="AT131" s="151" t="s">
        <v>153</v>
      </c>
      <c r="AU131" s="151" t="s">
        <v>84</v>
      </c>
      <c r="AV131" s="12" t="s">
        <v>82</v>
      </c>
      <c r="AW131" s="12" t="s">
        <v>37</v>
      </c>
      <c r="AX131" s="12" t="s">
        <v>75</v>
      </c>
      <c r="AY131" s="151" t="s">
        <v>142</v>
      </c>
    </row>
    <row r="132" spans="2:65" s="13" customFormat="1" ht="11.25">
      <c r="B132" s="156"/>
      <c r="D132" s="150" t="s">
        <v>153</v>
      </c>
      <c r="E132" s="157" t="s">
        <v>19</v>
      </c>
      <c r="F132" s="158" t="s">
        <v>572</v>
      </c>
      <c r="H132" s="159">
        <v>1</v>
      </c>
      <c r="I132" s="160"/>
      <c r="L132" s="156"/>
      <c r="M132" s="161"/>
      <c r="T132" s="162"/>
      <c r="AT132" s="157" t="s">
        <v>153</v>
      </c>
      <c r="AU132" s="157" t="s">
        <v>84</v>
      </c>
      <c r="AV132" s="13" t="s">
        <v>84</v>
      </c>
      <c r="AW132" s="13" t="s">
        <v>37</v>
      </c>
      <c r="AX132" s="13" t="s">
        <v>75</v>
      </c>
      <c r="AY132" s="157" t="s">
        <v>142</v>
      </c>
    </row>
    <row r="133" spans="2:65" s="14" customFormat="1" ht="11.25">
      <c r="B133" s="163"/>
      <c r="D133" s="150" t="s">
        <v>153</v>
      </c>
      <c r="E133" s="164" t="s">
        <v>19</v>
      </c>
      <c r="F133" s="165" t="s">
        <v>157</v>
      </c>
      <c r="H133" s="166">
        <v>1</v>
      </c>
      <c r="I133" s="167"/>
      <c r="L133" s="163"/>
      <c r="M133" s="168"/>
      <c r="T133" s="169"/>
      <c r="AT133" s="164" t="s">
        <v>153</v>
      </c>
      <c r="AU133" s="164" t="s">
        <v>84</v>
      </c>
      <c r="AV133" s="14" t="s">
        <v>149</v>
      </c>
      <c r="AW133" s="14" t="s">
        <v>37</v>
      </c>
      <c r="AX133" s="14" t="s">
        <v>82</v>
      </c>
      <c r="AY133" s="164" t="s">
        <v>142</v>
      </c>
    </row>
    <row r="134" spans="2:65" s="1" customFormat="1" ht="49.15" customHeight="1">
      <c r="B134" s="33"/>
      <c r="C134" s="132" t="s">
        <v>198</v>
      </c>
      <c r="D134" s="132" t="s">
        <v>144</v>
      </c>
      <c r="E134" s="133" t="s">
        <v>577</v>
      </c>
      <c r="F134" s="134" t="s">
        <v>578</v>
      </c>
      <c r="G134" s="135" t="s">
        <v>434</v>
      </c>
      <c r="H134" s="136">
        <v>1</v>
      </c>
      <c r="I134" s="137"/>
      <c r="J134" s="138">
        <f>ROUND(I134*H134,2)</f>
        <v>0</v>
      </c>
      <c r="K134" s="134" t="s">
        <v>148</v>
      </c>
      <c r="L134" s="33"/>
      <c r="M134" s="139" t="s">
        <v>19</v>
      </c>
      <c r="N134" s="140" t="s">
        <v>46</v>
      </c>
      <c r="P134" s="141">
        <f>O134*H134</f>
        <v>0</v>
      </c>
      <c r="Q134" s="141">
        <v>0</v>
      </c>
      <c r="R134" s="141">
        <f>Q134*H134</f>
        <v>0</v>
      </c>
      <c r="S134" s="141">
        <v>0</v>
      </c>
      <c r="T134" s="142">
        <f>S134*H134</f>
        <v>0</v>
      </c>
      <c r="AR134" s="143" t="s">
        <v>149</v>
      </c>
      <c r="AT134" s="143" t="s">
        <v>144</v>
      </c>
      <c r="AU134" s="143" t="s">
        <v>84</v>
      </c>
      <c r="AY134" s="18" t="s">
        <v>142</v>
      </c>
      <c r="BE134" s="144">
        <f>IF(N134="základní",J134,0)</f>
        <v>0</v>
      </c>
      <c r="BF134" s="144">
        <f>IF(N134="snížená",J134,0)</f>
        <v>0</v>
      </c>
      <c r="BG134" s="144">
        <f>IF(N134="zákl. přenesená",J134,0)</f>
        <v>0</v>
      </c>
      <c r="BH134" s="144">
        <f>IF(N134="sníž. přenesená",J134,0)</f>
        <v>0</v>
      </c>
      <c r="BI134" s="144">
        <f>IF(N134="nulová",J134,0)</f>
        <v>0</v>
      </c>
      <c r="BJ134" s="18" t="s">
        <v>82</v>
      </c>
      <c r="BK134" s="144">
        <f>ROUND(I134*H134,2)</f>
        <v>0</v>
      </c>
      <c r="BL134" s="18" t="s">
        <v>149</v>
      </c>
      <c r="BM134" s="143" t="s">
        <v>579</v>
      </c>
    </row>
    <row r="135" spans="2:65" s="1" customFormat="1" ht="11.25">
      <c r="B135" s="33"/>
      <c r="D135" s="145" t="s">
        <v>151</v>
      </c>
      <c r="F135" s="146" t="s">
        <v>580</v>
      </c>
      <c r="I135" s="147"/>
      <c r="L135" s="33"/>
      <c r="M135" s="148"/>
      <c r="T135" s="54"/>
      <c r="AT135" s="18" t="s">
        <v>151</v>
      </c>
      <c r="AU135" s="18" t="s">
        <v>84</v>
      </c>
    </row>
    <row r="136" spans="2:65" s="12" customFormat="1" ht="11.25">
      <c r="B136" s="149"/>
      <c r="D136" s="150" t="s">
        <v>153</v>
      </c>
      <c r="E136" s="151" t="s">
        <v>19</v>
      </c>
      <c r="F136" s="152" t="s">
        <v>571</v>
      </c>
      <c r="H136" s="151" t="s">
        <v>19</v>
      </c>
      <c r="I136" s="153"/>
      <c r="L136" s="149"/>
      <c r="M136" s="154"/>
      <c r="T136" s="155"/>
      <c r="AT136" s="151" t="s">
        <v>153</v>
      </c>
      <c r="AU136" s="151" t="s">
        <v>84</v>
      </c>
      <c r="AV136" s="12" t="s">
        <v>82</v>
      </c>
      <c r="AW136" s="12" t="s">
        <v>37</v>
      </c>
      <c r="AX136" s="12" t="s">
        <v>75</v>
      </c>
      <c r="AY136" s="151" t="s">
        <v>142</v>
      </c>
    </row>
    <row r="137" spans="2:65" s="13" customFormat="1" ht="11.25">
      <c r="B137" s="156"/>
      <c r="D137" s="150" t="s">
        <v>153</v>
      </c>
      <c r="E137" s="157" t="s">
        <v>19</v>
      </c>
      <c r="F137" s="158" t="s">
        <v>572</v>
      </c>
      <c r="H137" s="159">
        <v>1</v>
      </c>
      <c r="I137" s="160"/>
      <c r="L137" s="156"/>
      <c r="M137" s="161"/>
      <c r="T137" s="162"/>
      <c r="AT137" s="157" t="s">
        <v>153</v>
      </c>
      <c r="AU137" s="157" t="s">
        <v>84</v>
      </c>
      <c r="AV137" s="13" t="s">
        <v>84</v>
      </c>
      <c r="AW137" s="13" t="s">
        <v>37</v>
      </c>
      <c r="AX137" s="13" t="s">
        <v>75</v>
      </c>
      <c r="AY137" s="157" t="s">
        <v>142</v>
      </c>
    </row>
    <row r="138" spans="2:65" s="14" customFormat="1" ht="11.25">
      <c r="B138" s="163"/>
      <c r="D138" s="150" t="s">
        <v>153</v>
      </c>
      <c r="E138" s="164" t="s">
        <v>19</v>
      </c>
      <c r="F138" s="165" t="s">
        <v>157</v>
      </c>
      <c r="H138" s="166">
        <v>1</v>
      </c>
      <c r="I138" s="167"/>
      <c r="L138" s="163"/>
      <c r="M138" s="168"/>
      <c r="T138" s="169"/>
      <c r="AT138" s="164" t="s">
        <v>153</v>
      </c>
      <c r="AU138" s="164" t="s">
        <v>84</v>
      </c>
      <c r="AV138" s="14" t="s">
        <v>149</v>
      </c>
      <c r="AW138" s="14" t="s">
        <v>37</v>
      </c>
      <c r="AX138" s="14" t="s">
        <v>82</v>
      </c>
      <c r="AY138" s="164" t="s">
        <v>142</v>
      </c>
    </row>
    <row r="139" spans="2:65" s="1" customFormat="1" ht="44.25" customHeight="1">
      <c r="B139" s="33"/>
      <c r="C139" s="132" t="s">
        <v>196</v>
      </c>
      <c r="D139" s="132" t="s">
        <v>144</v>
      </c>
      <c r="E139" s="133" t="s">
        <v>581</v>
      </c>
      <c r="F139" s="134" t="s">
        <v>582</v>
      </c>
      <c r="G139" s="135" t="s">
        <v>434</v>
      </c>
      <c r="H139" s="136">
        <v>1</v>
      </c>
      <c r="I139" s="137"/>
      <c r="J139" s="138">
        <f>ROUND(I139*H139,2)</f>
        <v>0</v>
      </c>
      <c r="K139" s="134" t="s">
        <v>148</v>
      </c>
      <c r="L139" s="33"/>
      <c r="M139" s="139" t="s">
        <v>19</v>
      </c>
      <c r="N139" s="140" t="s">
        <v>46</v>
      </c>
      <c r="P139" s="141">
        <f>O139*H139</f>
        <v>0</v>
      </c>
      <c r="Q139" s="141">
        <v>0.22833800000000001</v>
      </c>
      <c r="R139" s="141">
        <f>Q139*H139</f>
        <v>0.22833800000000001</v>
      </c>
      <c r="S139" s="141">
        <v>0</v>
      </c>
      <c r="T139" s="142">
        <f>S139*H139</f>
        <v>0</v>
      </c>
      <c r="AR139" s="143" t="s">
        <v>149</v>
      </c>
      <c r="AT139" s="143" t="s">
        <v>144</v>
      </c>
      <c r="AU139" s="143" t="s">
        <v>84</v>
      </c>
      <c r="AY139" s="18" t="s">
        <v>142</v>
      </c>
      <c r="BE139" s="144">
        <f>IF(N139="základní",J139,0)</f>
        <v>0</v>
      </c>
      <c r="BF139" s="144">
        <f>IF(N139="snížená",J139,0)</f>
        <v>0</v>
      </c>
      <c r="BG139" s="144">
        <f>IF(N139="zákl. přenesená",J139,0)</f>
        <v>0</v>
      </c>
      <c r="BH139" s="144">
        <f>IF(N139="sníž. přenesená",J139,0)</f>
        <v>0</v>
      </c>
      <c r="BI139" s="144">
        <f>IF(N139="nulová",J139,0)</f>
        <v>0</v>
      </c>
      <c r="BJ139" s="18" t="s">
        <v>82</v>
      </c>
      <c r="BK139" s="144">
        <f>ROUND(I139*H139,2)</f>
        <v>0</v>
      </c>
      <c r="BL139" s="18" t="s">
        <v>149</v>
      </c>
      <c r="BM139" s="143" t="s">
        <v>583</v>
      </c>
    </row>
    <row r="140" spans="2:65" s="1" customFormat="1" ht="11.25">
      <c r="B140" s="33"/>
      <c r="D140" s="145" t="s">
        <v>151</v>
      </c>
      <c r="F140" s="146" t="s">
        <v>584</v>
      </c>
      <c r="I140" s="147"/>
      <c r="L140" s="33"/>
      <c r="M140" s="148"/>
      <c r="T140" s="54"/>
      <c r="AT140" s="18" t="s">
        <v>151</v>
      </c>
      <c r="AU140" s="18" t="s">
        <v>84</v>
      </c>
    </row>
    <row r="141" spans="2:65" s="12" customFormat="1" ht="11.25">
      <c r="B141" s="149"/>
      <c r="D141" s="150" t="s">
        <v>153</v>
      </c>
      <c r="E141" s="151" t="s">
        <v>19</v>
      </c>
      <c r="F141" s="152" t="s">
        <v>571</v>
      </c>
      <c r="H141" s="151" t="s">
        <v>19</v>
      </c>
      <c r="I141" s="153"/>
      <c r="L141" s="149"/>
      <c r="M141" s="154"/>
      <c r="T141" s="155"/>
      <c r="AT141" s="151" t="s">
        <v>153</v>
      </c>
      <c r="AU141" s="151" t="s">
        <v>84</v>
      </c>
      <c r="AV141" s="12" t="s">
        <v>82</v>
      </c>
      <c r="AW141" s="12" t="s">
        <v>37</v>
      </c>
      <c r="AX141" s="12" t="s">
        <v>75</v>
      </c>
      <c r="AY141" s="151" t="s">
        <v>142</v>
      </c>
    </row>
    <row r="142" spans="2:65" s="13" customFormat="1" ht="11.25">
      <c r="B142" s="156"/>
      <c r="D142" s="150" t="s">
        <v>153</v>
      </c>
      <c r="E142" s="157" t="s">
        <v>19</v>
      </c>
      <c r="F142" s="158" t="s">
        <v>572</v>
      </c>
      <c r="H142" s="159">
        <v>1</v>
      </c>
      <c r="I142" s="160"/>
      <c r="L142" s="156"/>
      <c r="M142" s="161"/>
      <c r="T142" s="162"/>
      <c r="AT142" s="157" t="s">
        <v>153</v>
      </c>
      <c r="AU142" s="157" t="s">
        <v>84</v>
      </c>
      <c r="AV142" s="13" t="s">
        <v>84</v>
      </c>
      <c r="AW142" s="13" t="s">
        <v>37</v>
      </c>
      <c r="AX142" s="13" t="s">
        <v>75</v>
      </c>
      <c r="AY142" s="157" t="s">
        <v>142</v>
      </c>
    </row>
    <row r="143" spans="2:65" s="14" customFormat="1" ht="11.25">
      <c r="B143" s="163"/>
      <c r="D143" s="150" t="s">
        <v>153</v>
      </c>
      <c r="E143" s="164" t="s">
        <v>19</v>
      </c>
      <c r="F143" s="165" t="s">
        <v>157</v>
      </c>
      <c r="H143" s="166">
        <v>1</v>
      </c>
      <c r="I143" s="167"/>
      <c r="L143" s="163"/>
      <c r="M143" s="168"/>
      <c r="T143" s="169"/>
      <c r="AT143" s="164" t="s">
        <v>153</v>
      </c>
      <c r="AU143" s="164" t="s">
        <v>84</v>
      </c>
      <c r="AV143" s="14" t="s">
        <v>149</v>
      </c>
      <c r="AW143" s="14" t="s">
        <v>37</v>
      </c>
      <c r="AX143" s="14" t="s">
        <v>82</v>
      </c>
      <c r="AY143" s="164" t="s">
        <v>142</v>
      </c>
    </row>
    <row r="144" spans="2:65" s="1" customFormat="1" ht="44.25" customHeight="1">
      <c r="B144" s="33"/>
      <c r="C144" s="132" t="s">
        <v>211</v>
      </c>
      <c r="D144" s="132" t="s">
        <v>144</v>
      </c>
      <c r="E144" s="133" t="s">
        <v>585</v>
      </c>
      <c r="F144" s="134" t="s">
        <v>586</v>
      </c>
      <c r="G144" s="135" t="s">
        <v>165</v>
      </c>
      <c r="H144" s="136">
        <v>20.350000000000001</v>
      </c>
      <c r="I144" s="137"/>
      <c r="J144" s="138">
        <f>ROUND(I144*H144,2)</f>
        <v>0</v>
      </c>
      <c r="K144" s="134" t="s">
        <v>148</v>
      </c>
      <c r="L144" s="33"/>
      <c r="M144" s="139" t="s">
        <v>19</v>
      </c>
      <c r="N144" s="140" t="s">
        <v>46</v>
      </c>
      <c r="P144" s="141">
        <f>O144*H144</f>
        <v>0</v>
      </c>
      <c r="Q144" s="141">
        <v>1.698E-5</v>
      </c>
      <c r="R144" s="141">
        <f>Q144*H144</f>
        <v>3.4554300000000002E-4</v>
      </c>
      <c r="S144" s="141">
        <v>0</v>
      </c>
      <c r="T144" s="142">
        <f>S144*H144</f>
        <v>0</v>
      </c>
      <c r="AR144" s="143" t="s">
        <v>149</v>
      </c>
      <c r="AT144" s="143" t="s">
        <v>144</v>
      </c>
      <c r="AU144" s="143" t="s">
        <v>84</v>
      </c>
      <c r="AY144" s="18" t="s">
        <v>142</v>
      </c>
      <c r="BE144" s="144">
        <f>IF(N144="základní",J144,0)</f>
        <v>0</v>
      </c>
      <c r="BF144" s="144">
        <f>IF(N144="snížená",J144,0)</f>
        <v>0</v>
      </c>
      <c r="BG144" s="144">
        <f>IF(N144="zákl. přenesená",J144,0)</f>
        <v>0</v>
      </c>
      <c r="BH144" s="144">
        <f>IF(N144="sníž. přenesená",J144,0)</f>
        <v>0</v>
      </c>
      <c r="BI144" s="144">
        <f>IF(N144="nulová",J144,0)</f>
        <v>0</v>
      </c>
      <c r="BJ144" s="18" t="s">
        <v>82</v>
      </c>
      <c r="BK144" s="144">
        <f>ROUND(I144*H144,2)</f>
        <v>0</v>
      </c>
      <c r="BL144" s="18" t="s">
        <v>149</v>
      </c>
      <c r="BM144" s="143" t="s">
        <v>587</v>
      </c>
    </row>
    <row r="145" spans="2:65" s="1" customFormat="1" ht="11.25">
      <c r="B145" s="33"/>
      <c r="D145" s="145" t="s">
        <v>151</v>
      </c>
      <c r="F145" s="146" t="s">
        <v>588</v>
      </c>
      <c r="I145" s="147"/>
      <c r="L145" s="33"/>
      <c r="M145" s="148"/>
      <c r="T145" s="54"/>
      <c r="AT145" s="18" t="s">
        <v>151</v>
      </c>
      <c r="AU145" s="18" t="s">
        <v>84</v>
      </c>
    </row>
    <row r="146" spans="2:65" s="12" customFormat="1" ht="11.25">
      <c r="B146" s="149"/>
      <c r="D146" s="150" t="s">
        <v>153</v>
      </c>
      <c r="E146" s="151" t="s">
        <v>19</v>
      </c>
      <c r="F146" s="152" t="s">
        <v>546</v>
      </c>
      <c r="H146" s="151" t="s">
        <v>19</v>
      </c>
      <c r="I146" s="153"/>
      <c r="L146" s="149"/>
      <c r="M146" s="154"/>
      <c r="T146" s="155"/>
      <c r="AT146" s="151" t="s">
        <v>153</v>
      </c>
      <c r="AU146" s="151" t="s">
        <v>84</v>
      </c>
      <c r="AV146" s="12" t="s">
        <v>82</v>
      </c>
      <c r="AW146" s="12" t="s">
        <v>37</v>
      </c>
      <c r="AX146" s="12" t="s">
        <v>75</v>
      </c>
      <c r="AY146" s="151" t="s">
        <v>142</v>
      </c>
    </row>
    <row r="147" spans="2:65" s="13" customFormat="1" ht="11.25">
      <c r="B147" s="156"/>
      <c r="D147" s="150" t="s">
        <v>153</v>
      </c>
      <c r="E147" s="157" t="s">
        <v>19</v>
      </c>
      <c r="F147" s="158" t="s">
        <v>562</v>
      </c>
      <c r="H147" s="159">
        <v>20.350000000000001</v>
      </c>
      <c r="I147" s="160"/>
      <c r="L147" s="156"/>
      <c r="M147" s="161"/>
      <c r="T147" s="162"/>
      <c r="AT147" s="157" t="s">
        <v>153</v>
      </c>
      <c r="AU147" s="157" t="s">
        <v>84</v>
      </c>
      <c r="AV147" s="13" t="s">
        <v>84</v>
      </c>
      <c r="AW147" s="13" t="s">
        <v>37</v>
      </c>
      <c r="AX147" s="13" t="s">
        <v>75</v>
      </c>
      <c r="AY147" s="157" t="s">
        <v>142</v>
      </c>
    </row>
    <row r="148" spans="2:65" s="14" customFormat="1" ht="11.25">
      <c r="B148" s="163"/>
      <c r="D148" s="150" t="s">
        <v>153</v>
      </c>
      <c r="E148" s="164" t="s">
        <v>19</v>
      </c>
      <c r="F148" s="165" t="s">
        <v>157</v>
      </c>
      <c r="H148" s="166">
        <v>20.350000000000001</v>
      </c>
      <c r="I148" s="167"/>
      <c r="L148" s="163"/>
      <c r="M148" s="168"/>
      <c r="T148" s="169"/>
      <c r="AT148" s="164" t="s">
        <v>153</v>
      </c>
      <c r="AU148" s="164" t="s">
        <v>84</v>
      </c>
      <c r="AV148" s="14" t="s">
        <v>149</v>
      </c>
      <c r="AW148" s="14" t="s">
        <v>37</v>
      </c>
      <c r="AX148" s="14" t="s">
        <v>82</v>
      </c>
      <c r="AY148" s="164" t="s">
        <v>142</v>
      </c>
    </row>
    <row r="149" spans="2:65" s="1" customFormat="1" ht="24.2" customHeight="1">
      <c r="B149" s="33"/>
      <c r="C149" s="132" t="s">
        <v>217</v>
      </c>
      <c r="D149" s="132" t="s">
        <v>144</v>
      </c>
      <c r="E149" s="133" t="s">
        <v>589</v>
      </c>
      <c r="F149" s="134" t="s">
        <v>590</v>
      </c>
      <c r="G149" s="135" t="s">
        <v>165</v>
      </c>
      <c r="H149" s="136">
        <v>20.350000000000001</v>
      </c>
      <c r="I149" s="137"/>
      <c r="J149" s="138">
        <f>ROUND(I149*H149,2)</f>
        <v>0</v>
      </c>
      <c r="K149" s="134" t="s">
        <v>148</v>
      </c>
      <c r="L149" s="33"/>
      <c r="M149" s="139" t="s">
        <v>19</v>
      </c>
      <c r="N149" s="140" t="s">
        <v>46</v>
      </c>
      <c r="P149" s="141">
        <f>O149*H149</f>
        <v>0</v>
      </c>
      <c r="Q149" s="141">
        <v>1.26E-4</v>
      </c>
      <c r="R149" s="141">
        <f>Q149*H149</f>
        <v>2.5641000000000001E-3</v>
      </c>
      <c r="S149" s="141">
        <v>0</v>
      </c>
      <c r="T149" s="142">
        <f>S149*H149</f>
        <v>0</v>
      </c>
      <c r="AR149" s="143" t="s">
        <v>149</v>
      </c>
      <c r="AT149" s="143" t="s">
        <v>144</v>
      </c>
      <c r="AU149" s="143" t="s">
        <v>84</v>
      </c>
      <c r="AY149" s="18" t="s">
        <v>142</v>
      </c>
      <c r="BE149" s="144">
        <f>IF(N149="základní",J149,0)</f>
        <v>0</v>
      </c>
      <c r="BF149" s="144">
        <f>IF(N149="snížená",J149,0)</f>
        <v>0</v>
      </c>
      <c r="BG149" s="144">
        <f>IF(N149="zákl. přenesená",J149,0)</f>
        <v>0</v>
      </c>
      <c r="BH149" s="144">
        <f>IF(N149="sníž. přenesená",J149,0)</f>
        <v>0</v>
      </c>
      <c r="BI149" s="144">
        <f>IF(N149="nulová",J149,0)</f>
        <v>0</v>
      </c>
      <c r="BJ149" s="18" t="s">
        <v>82</v>
      </c>
      <c r="BK149" s="144">
        <f>ROUND(I149*H149,2)</f>
        <v>0</v>
      </c>
      <c r="BL149" s="18" t="s">
        <v>149</v>
      </c>
      <c r="BM149" s="143" t="s">
        <v>591</v>
      </c>
    </row>
    <row r="150" spans="2:65" s="1" customFormat="1" ht="11.25">
      <c r="B150" s="33"/>
      <c r="D150" s="145" t="s">
        <v>151</v>
      </c>
      <c r="F150" s="146" t="s">
        <v>592</v>
      </c>
      <c r="I150" s="147"/>
      <c r="L150" s="33"/>
      <c r="M150" s="148"/>
      <c r="T150" s="54"/>
      <c r="AT150" s="18" t="s">
        <v>151</v>
      </c>
      <c r="AU150" s="18" t="s">
        <v>84</v>
      </c>
    </row>
    <row r="151" spans="2:65" s="12" customFormat="1" ht="11.25">
      <c r="B151" s="149"/>
      <c r="D151" s="150" t="s">
        <v>153</v>
      </c>
      <c r="E151" s="151" t="s">
        <v>19</v>
      </c>
      <c r="F151" s="152" t="s">
        <v>546</v>
      </c>
      <c r="H151" s="151" t="s">
        <v>19</v>
      </c>
      <c r="I151" s="153"/>
      <c r="L151" s="149"/>
      <c r="M151" s="154"/>
      <c r="T151" s="155"/>
      <c r="AT151" s="151" t="s">
        <v>153</v>
      </c>
      <c r="AU151" s="151" t="s">
        <v>84</v>
      </c>
      <c r="AV151" s="12" t="s">
        <v>82</v>
      </c>
      <c r="AW151" s="12" t="s">
        <v>37</v>
      </c>
      <c r="AX151" s="12" t="s">
        <v>75</v>
      </c>
      <c r="AY151" s="151" t="s">
        <v>142</v>
      </c>
    </row>
    <row r="152" spans="2:65" s="13" customFormat="1" ht="11.25">
      <c r="B152" s="156"/>
      <c r="D152" s="150" t="s">
        <v>153</v>
      </c>
      <c r="E152" s="157" t="s">
        <v>19</v>
      </c>
      <c r="F152" s="158" t="s">
        <v>562</v>
      </c>
      <c r="H152" s="159">
        <v>20.350000000000001</v>
      </c>
      <c r="I152" s="160"/>
      <c r="L152" s="156"/>
      <c r="M152" s="161"/>
      <c r="T152" s="162"/>
      <c r="AT152" s="157" t="s">
        <v>153</v>
      </c>
      <c r="AU152" s="157" t="s">
        <v>84</v>
      </c>
      <c r="AV152" s="13" t="s">
        <v>84</v>
      </c>
      <c r="AW152" s="13" t="s">
        <v>37</v>
      </c>
      <c r="AX152" s="13" t="s">
        <v>75</v>
      </c>
      <c r="AY152" s="157" t="s">
        <v>142</v>
      </c>
    </row>
    <row r="153" spans="2:65" s="14" customFormat="1" ht="11.25">
      <c r="B153" s="163"/>
      <c r="D153" s="150" t="s">
        <v>153</v>
      </c>
      <c r="E153" s="164" t="s">
        <v>19</v>
      </c>
      <c r="F153" s="165" t="s">
        <v>157</v>
      </c>
      <c r="H153" s="166">
        <v>20.350000000000001</v>
      </c>
      <c r="I153" s="167"/>
      <c r="L153" s="163"/>
      <c r="M153" s="168"/>
      <c r="T153" s="169"/>
      <c r="AT153" s="164" t="s">
        <v>153</v>
      </c>
      <c r="AU153" s="164" t="s">
        <v>84</v>
      </c>
      <c r="AV153" s="14" t="s">
        <v>149</v>
      </c>
      <c r="AW153" s="14" t="s">
        <v>37</v>
      </c>
      <c r="AX153" s="14" t="s">
        <v>82</v>
      </c>
      <c r="AY153" s="164" t="s">
        <v>142</v>
      </c>
    </row>
    <row r="154" spans="2:65" s="11" customFormat="1" ht="22.9" customHeight="1">
      <c r="B154" s="120"/>
      <c r="D154" s="121" t="s">
        <v>74</v>
      </c>
      <c r="E154" s="130" t="s">
        <v>257</v>
      </c>
      <c r="F154" s="130" t="s">
        <v>258</v>
      </c>
      <c r="I154" s="123"/>
      <c r="J154" s="131">
        <f>BK154</f>
        <v>0</v>
      </c>
      <c r="L154" s="120"/>
      <c r="M154" s="125"/>
      <c r="P154" s="126">
        <f>SUM(P155:P158)</f>
        <v>0</v>
      </c>
      <c r="R154" s="126">
        <f>SUM(R155:R158)</f>
        <v>0</v>
      </c>
      <c r="T154" s="127">
        <f>SUM(T155:T158)</f>
        <v>0</v>
      </c>
      <c r="AR154" s="121" t="s">
        <v>82</v>
      </c>
      <c r="AT154" s="128" t="s">
        <v>74</v>
      </c>
      <c r="AU154" s="128" t="s">
        <v>82</v>
      </c>
      <c r="AY154" s="121" t="s">
        <v>142</v>
      </c>
      <c r="BK154" s="129">
        <f>SUM(BK155:BK158)</f>
        <v>0</v>
      </c>
    </row>
    <row r="155" spans="2:65" s="1" customFormat="1" ht="49.15" customHeight="1">
      <c r="B155" s="33"/>
      <c r="C155" s="132" t="s">
        <v>8</v>
      </c>
      <c r="D155" s="132" t="s">
        <v>144</v>
      </c>
      <c r="E155" s="133" t="s">
        <v>593</v>
      </c>
      <c r="F155" s="134" t="s">
        <v>594</v>
      </c>
      <c r="G155" s="135" t="s">
        <v>188</v>
      </c>
      <c r="H155" s="136">
        <v>13.516</v>
      </c>
      <c r="I155" s="137"/>
      <c r="J155" s="138">
        <f>ROUND(I155*H155,2)</f>
        <v>0</v>
      </c>
      <c r="K155" s="134" t="s">
        <v>148</v>
      </c>
      <c r="L155" s="33"/>
      <c r="M155" s="139" t="s">
        <v>19</v>
      </c>
      <c r="N155" s="140" t="s">
        <v>46</v>
      </c>
      <c r="P155" s="141">
        <f>O155*H155</f>
        <v>0</v>
      </c>
      <c r="Q155" s="141">
        <v>0</v>
      </c>
      <c r="R155" s="141">
        <f>Q155*H155</f>
        <v>0</v>
      </c>
      <c r="S155" s="141">
        <v>0</v>
      </c>
      <c r="T155" s="142">
        <f>S155*H155</f>
        <v>0</v>
      </c>
      <c r="AR155" s="143" t="s">
        <v>149</v>
      </c>
      <c r="AT155" s="143" t="s">
        <v>144</v>
      </c>
      <c r="AU155" s="143" t="s">
        <v>84</v>
      </c>
      <c r="AY155" s="18" t="s">
        <v>142</v>
      </c>
      <c r="BE155" s="144">
        <f>IF(N155="základní",J155,0)</f>
        <v>0</v>
      </c>
      <c r="BF155" s="144">
        <f>IF(N155="snížená",J155,0)</f>
        <v>0</v>
      </c>
      <c r="BG155" s="144">
        <f>IF(N155="zákl. přenesená",J155,0)</f>
        <v>0</v>
      </c>
      <c r="BH155" s="144">
        <f>IF(N155="sníž. přenesená",J155,0)</f>
        <v>0</v>
      </c>
      <c r="BI155" s="144">
        <f>IF(N155="nulová",J155,0)</f>
        <v>0</v>
      </c>
      <c r="BJ155" s="18" t="s">
        <v>82</v>
      </c>
      <c r="BK155" s="144">
        <f>ROUND(I155*H155,2)</f>
        <v>0</v>
      </c>
      <c r="BL155" s="18" t="s">
        <v>149</v>
      </c>
      <c r="BM155" s="143" t="s">
        <v>595</v>
      </c>
    </row>
    <row r="156" spans="2:65" s="1" customFormat="1" ht="11.25">
      <c r="B156" s="33"/>
      <c r="D156" s="145" t="s">
        <v>151</v>
      </c>
      <c r="F156" s="146" t="s">
        <v>596</v>
      </c>
      <c r="I156" s="147"/>
      <c r="L156" s="33"/>
      <c r="M156" s="148"/>
      <c r="T156" s="54"/>
      <c r="AT156" s="18" t="s">
        <v>151</v>
      </c>
      <c r="AU156" s="18" t="s">
        <v>84</v>
      </c>
    </row>
    <row r="157" spans="2:65" s="1" customFormat="1" ht="49.15" customHeight="1">
      <c r="B157" s="33"/>
      <c r="C157" s="132" t="s">
        <v>230</v>
      </c>
      <c r="D157" s="132" t="s">
        <v>144</v>
      </c>
      <c r="E157" s="133" t="s">
        <v>597</v>
      </c>
      <c r="F157" s="134" t="s">
        <v>598</v>
      </c>
      <c r="G157" s="135" t="s">
        <v>188</v>
      </c>
      <c r="H157" s="136">
        <v>13.516</v>
      </c>
      <c r="I157" s="137"/>
      <c r="J157" s="138">
        <f>ROUND(I157*H157,2)</f>
        <v>0</v>
      </c>
      <c r="K157" s="134" t="s">
        <v>148</v>
      </c>
      <c r="L157" s="33"/>
      <c r="M157" s="139" t="s">
        <v>19</v>
      </c>
      <c r="N157" s="140" t="s">
        <v>46</v>
      </c>
      <c r="P157" s="141">
        <f>O157*H157</f>
        <v>0</v>
      </c>
      <c r="Q157" s="141">
        <v>0</v>
      </c>
      <c r="R157" s="141">
        <f>Q157*H157</f>
        <v>0</v>
      </c>
      <c r="S157" s="141">
        <v>0</v>
      </c>
      <c r="T157" s="142">
        <f>S157*H157</f>
        <v>0</v>
      </c>
      <c r="AR157" s="143" t="s">
        <v>149</v>
      </c>
      <c r="AT157" s="143" t="s">
        <v>144</v>
      </c>
      <c r="AU157" s="143" t="s">
        <v>84</v>
      </c>
      <c r="AY157" s="18" t="s">
        <v>142</v>
      </c>
      <c r="BE157" s="144">
        <f>IF(N157="základní",J157,0)</f>
        <v>0</v>
      </c>
      <c r="BF157" s="144">
        <f>IF(N157="snížená",J157,0)</f>
        <v>0</v>
      </c>
      <c r="BG157" s="144">
        <f>IF(N157="zákl. přenesená",J157,0)</f>
        <v>0</v>
      </c>
      <c r="BH157" s="144">
        <f>IF(N157="sníž. přenesená",J157,0)</f>
        <v>0</v>
      </c>
      <c r="BI157" s="144">
        <f>IF(N157="nulová",J157,0)</f>
        <v>0</v>
      </c>
      <c r="BJ157" s="18" t="s">
        <v>82</v>
      </c>
      <c r="BK157" s="144">
        <f>ROUND(I157*H157,2)</f>
        <v>0</v>
      </c>
      <c r="BL157" s="18" t="s">
        <v>149</v>
      </c>
      <c r="BM157" s="143" t="s">
        <v>599</v>
      </c>
    </row>
    <row r="158" spans="2:65" s="1" customFormat="1" ht="11.25">
      <c r="B158" s="33"/>
      <c r="D158" s="145" t="s">
        <v>151</v>
      </c>
      <c r="F158" s="146" t="s">
        <v>600</v>
      </c>
      <c r="I158" s="147"/>
      <c r="L158" s="33"/>
      <c r="M158" s="148"/>
      <c r="T158" s="54"/>
      <c r="AT158" s="18" t="s">
        <v>151</v>
      </c>
      <c r="AU158" s="18" t="s">
        <v>84</v>
      </c>
    </row>
    <row r="159" spans="2:65" s="11" customFormat="1" ht="25.9" customHeight="1">
      <c r="B159" s="120"/>
      <c r="D159" s="121" t="s">
        <v>74</v>
      </c>
      <c r="E159" s="122" t="s">
        <v>264</v>
      </c>
      <c r="F159" s="122" t="s">
        <v>265</v>
      </c>
      <c r="I159" s="123"/>
      <c r="J159" s="124">
        <f>BK159</f>
        <v>0</v>
      </c>
      <c r="L159" s="120"/>
      <c r="M159" s="125"/>
      <c r="P159" s="126">
        <f>P160</f>
        <v>0</v>
      </c>
      <c r="R159" s="126">
        <f>R160</f>
        <v>1.0189999999999999E-2</v>
      </c>
      <c r="T159" s="127">
        <f>T160</f>
        <v>0</v>
      </c>
      <c r="AR159" s="121" t="s">
        <v>84</v>
      </c>
      <c r="AT159" s="128" t="s">
        <v>74</v>
      </c>
      <c r="AU159" s="128" t="s">
        <v>75</v>
      </c>
      <c r="AY159" s="121" t="s">
        <v>142</v>
      </c>
      <c r="BK159" s="129">
        <f>BK160</f>
        <v>0</v>
      </c>
    </row>
    <row r="160" spans="2:65" s="11" customFormat="1" ht="22.9" customHeight="1">
      <c r="B160" s="120"/>
      <c r="D160" s="121" t="s">
        <v>74</v>
      </c>
      <c r="E160" s="130" t="s">
        <v>601</v>
      </c>
      <c r="F160" s="130" t="s">
        <v>602</v>
      </c>
      <c r="I160" s="123"/>
      <c r="J160" s="131">
        <f>BK160</f>
        <v>0</v>
      </c>
      <c r="L160" s="120"/>
      <c r="M160" s="125"/>
      <c r="P160" s="126">
        <f>SUM(P161:P168)</f>
        <v>0</v>
      </c>
      <c r="R160" s="126">
        <f>SUM(R161:R168)</f>
        <v>1.0189999999999999E-2</v>
      </c>
      <c r="T160" s="127">
        <f>SUM(T161:T168)</f>
        <v>0</v>
      </c>
      <c r="AR160" s="121" t="s">
        <v>84</v>
      </c>
      <c r="AT160" s="128" t="s">
        <v>74</v>
      </c>
      <c r="AU160" s="128" t="s">
        <v>82</v>
      </c>
      <c r="AY160" s="121" t="s">
        <v>142</v>
      </c>
      <c r="BK160" s="129">
        <f>SUM(BK161:BK168)</f>
        <v>0</v>
      </c>
    </row>
    <row r="161" spans="2:65" s="1" customFormat="1" ht="37.9" customHeight="1">
      <c r="B161" s="33"/>
      <c r="C161" s="132" t="s">
        <v>235</v>
      </c>
      <c r="D161" s="132" t="s">
        <v>144</v>
      </c>
      <c r="E161" s="133" t="s">
        <v>603</v>
      </c>
      <c r="F161" s="134" t="s">
        <v>604</v>
      </c>
      <c r="G161" s="135" t="s">
        <v>434</v>
      </c>
      <c r="H161" s="136">
        <v>1</v>
      </c>
      <c r="I161" s="137"/>
      <c r="J161" s="138">
        <f>ROUND(I161*H161,2)</f>
        <v>0</v>
      </c>
      <c r="K161" s="134" t="s">
        <v>148</v>
      </c>
      <c r="L161" s="33"/>
      <c r="M161" s="139" t="s">
        <v>19</v>
      </c>
      <c r="N161" s="140" t="s">
        <v>46</v>
      </c>
      <c r="P161" s="141">
        <f>O161*H161</f>
        <v>0</v>
      </c>
      <c r="Q161" s="141">
        <v>1.0189999999999999E-2</v>
      </c>
      <c r="R161" s="141">
        <f>Q161*H161</f>
        <v>1.0189999999999999E-2</v>
      </c>
      <c r="S161" s="141">
        <v>0</v>
      </c>
      <c r="T161" s="142">
        <f>S161*H161</f>
        <v>0</v>
      </c>
      <c r="AR161" s="143" t="s">
        <v>247</v>
      </c>
      <c r="AT161" s="143" t="s">
        <v>144</v>
      </c>
      <c r="AU161" s="143" t="s">
        <v>84</v>
      </c>
      <c r="AY161" s="18" t="s">
        <v>142</v>
      </c>
      <c r="BE161" s="144">
        <f>IF(N161="základní",J161,0)</f>
        <v>0</v>
      </c>
      <c r="BF161" s="144">
        <f>IF(N161="snížená",J161,0)</f>
        <v>0</v>
      </c>
      <c r="BG161" s="144">
        <f>IF(N161="zákl. přenesená",J161,0)</f>
        <v>0</v>
      </c>
      <c r="BH161" s="144">
        <f>IF(N161="sníž. přenesená",J161,0)</f>
        <v>0</v>
      </c>
      <c r="BI161" s="144">
        <f>IF(N161="nulová",J161,0)</f>
        <v>0</v>
      </c>
      <c r="BJ161" s="18" t="s">
        <v>82</v>
      </c>
      <c r="BK161" s="144">
        <f>ROUND(I161*H161,2)</f>
        <v>0</v>
      </c>
      <c r="BL161" s="18" t="s">
        <v>247</v>
      </c>
      <c r="BM161" s="143" t="s">
        <v>605</v>
      </c>
    </row>
    <row r="162" spans="2:65" s="1" customFormat="1" ht="11.25">
      <c r="B162" s="33"/>
      <c r="D162" s="145" t="s">
        <v>151</v>
      </c>
      <c r="F162" s="146" t="s">
        <v>606</v>
      </c>
      <c r="I162" s="147"/>
      <c r="L162" s="33"/>
      <c r="M162" s="148"/>
      <c r="T162" s="54"/>
      <c r="AT162" s="18" t="s">
        <v>151</v>
      </c>
      <c r="AU162" s="18" t="s">
        <v>84</v>
      </c>
    </row>
    <row r="163" spans="2:65" s="12" customFormat="1" ht="11.25">
      <c r="B163" s="149"/>
      <c r="D163" s="150" t="s">
        <v>153</v>
      </c>
      <c r="E163" s="151" t="s">
        <v>19</v>
      </c>
      <c r="F163" s="152" t="s">
        <v>607</v>
      </c>
      <c r="H163" s="151" t="s">
        <v>19</v>
      </c>
      <c r="I163" s="153"/>
      <c r="L163" s="149"/>
      <c r="M163" s="154"/>
      <c r="T163" s="155"/>
      <c r="AT163" s="151" t="s">
        <v>153</v>
      </c>
      <c r="AU163" s="151" t="s">
        <v>84</v>
      </c>
      <c r="AV163" s="12" t="s">
        <v>82</v>
      </c>
      <c r="AW163" s="12" t="s">
        <v>37</v>
      </c>
      <c r="AX163" s="12" t="s">
        <v>75</v>
      </c>
      <c r="AY163" s="151" t="s">
        <v>142</v>
      </c>
    </row>
    <row r="164" spans="2:65" s="13" customFormat="1" ht="11.25">
      <c r="B164" s="156"/>
      <c r="D164" s="150" t="s">
        <v>153</v>
      </c>
      <c r="E164" s="157" t="s">
        <v>19</v>
      </c>
      <c r="F164" s="158" t="s">
        <v>608</v>
      </c>
      <c r="H164" s="159">
        <v>1</v>
      </c>
      <c r="I164" s="160"/>
      <c r="L164" s="156"/>
      <c r="M164" s="161"/>
      <c r="T164" s="162"/>
      <c r="AT164" s="157" t="s">
        <v>153</v>
      </c>
      <c r="AU164" s="157" t="s">
        <v>84</v>
      </c>
      <c r="AV164" s="13" t="s">
        <v>84</v>
      </c>
      <c r="AW164" s="13" t="s">
        <v>37</v>
      </c>
      <c r="AX164" s="13" t="s">
        <v>75</v>
      </c>
      <c r="AY164" s="157" t="s">
        <v>142</v>
      </c>
    </row>
    <row r="165" spans="2:65" s="14" customFormat="1" ht="11.25">
      <c r="B165" s="163"/>
      <c r="D165" s="150" t="s">
        <v>153</v>
      </c>
      <c r="E165" s="164" t="s">
        <v>19</v>
      </c>
      <c r="F165" s="165" t="s">
        <v>157</v>
      </c>
      <c r="H165" s="166">
        <v>1</v>
      </c>
      <c r="I165" s="167"/>
      <c r="L165" s="163"/>
      <c r="M165" s="168"/>
      <c r="T165" s="169"/>
      <c r="AT165" s="164" t="s">
        <v>153</v>
      </c>
      <c r="AU165" s="164" t="s">
        <v>84</v>
      </c>
      <c r="AV165" s="14" t="s">
        <v>149</v>
      </c>
      <c r="AW165" s="14" t="s">
        <v>37</v>
      </c>
      <c r="AX165" s="14" t="s">
        <v>82</v>
      </c>
      <c r="AY165" s="164" t="s">
        <v>142</v>
      </c>
    </row>
    <row r="166" spans="2:65" s="1" customFormat="1" ht="49.15" customHeight="1">
      <c r="B166" s="33"/>
      <c r="C166" s="132" t="s">
        <v>240</v>
      </c>
      <c r="D166" s="132" t="s">
        <v>144</v>
      </c>
      <c r="E166" s="133" t="s">
        <v>609</v>
      </c>
      <c r="F166" s="134" t="s">
        <v>610</v>
      </c>
      <c r="G166" s="135" t="s">
        <v>188</v>
      </c>
      <c r="H166" s="136">
        <v>0.01</v>
      </c>
      <c r="I166" s="137"/>
      <c r="J166" s="138">
        <f>ROUND(I166*H166,2)</f>
        <v>0</v>
      </c>
      <c r="K166" s="134" t="s">
        <v>19</v>
      </c>
      <c r="L166" s="33"/>
      <c r="M166" s="139" t="s">
        <v>19</v>
      </c>
      <c r="N166" s="140" t="s">
        <v>46</v>
      </c>
      <c r="P166" s="141">
        <f>O166*H166</f>
        <v>0</v>
      </c>
      <c r="Q166" s="141">
        <v>0</v>
      </c>
      <c r="R166" s="141">
        <f>Q166*H166</f>
        <v>0</v>
      </c>
      <c r="S166" s="141">
        <v>0</v>
      </c>
      <c r="T166" s="142">
        <f>S166*H166</f>
        <v>0</v>
      </c>
      <c r="AR166" s="143" t="s">
        <v>247</v>
      </c>
      <c r="AT166" s="143" t="s">
        <v>144</v>
      </c>
      <c r="AU166" s="143" t="s">
        <v>84</v>
      </c>
      <c r="AY166" s="18" t="s">
        <v>142</v>
      </c>
      <c r="BE166" s="144">
        <f>IF(N166="základní",J166,0)</f>
        <v>0</v>
      </c>
      <c r="BF166" s="144">
        <f>IF(N166="snížená",J166,0)</f>
        <v>0</v>
      </c>
      <c r="BG166" s="144">
        <f>IF(N166="zákl. přenesená",J166,0)</f>
        <v>0</v>
      </c>
      <c r="BH166" s="144">
        <f>IF(N166="sníž. přenesená",J166,0)</f>
        <v>0</v>
      </c>
      <c r="BI166" s="144">
        <f>IF(N166="nulová",J166,0)</f>
        <v>0</v>
      </c>
      <c r="BJ166" s="18" t="s">
        <v>82</v>
      </c>
      <c r="BK166" s="144">
        <f>ROUND(I166*H166,2)</f>
        <v>0</v>
      </c>
      <c r="BL166" s="18" t="s">
        <v>247</v>
      </c>
      <c r="BM166" s="143" t="s">
        <v>611</v>
      </c>
    </row>
    <row r="167" spans="2:65" s="1" customFormat="1" ht="62.65" customHeight="1">
      <c r="B167" s="33"/>
      <c r="C167" s="132" t="s">
        <v>247</v>
      </c>
      <c r="D167" s="132" t="s">
        <v>144</v>
      </c>
      <c r="E167" s="133" t="s">
        <v>612</v>
      </c>
      <c r="F167" s="134" t="s">
        <v>613</v>
      </c>
      <c r="G167" s="135" t="s">
        <v>188</v>
      </c>
      <c r="H167" s="136">
        <v>0.01</v>
      </c>
      <c r="I167" s="137"/>
      <c r="J167" s="138">
        <f>ROUND(I167*H167,2)</f>
        <v>0</v>
      </c>
      <c r="K167" s="134" t="s">
        <v>148</v>
      </c>
      <c r="L167" s="33"/>
      <c r="M167" s="139" t="s">
        <v>19</v>
      </c>
      <c r="N167" s="140" t="s">
        <v>46</v>
      </c>
      <c r="P167" s="141">
        <f>O167*H167</f>
        <v>0</v>
      </c>
      <c r="Q167" s="141">
        <v>0</v>
      </c>
      <c r="R167" s="141">
        <f>Q167*H167</f>
        <v>0</v>
      </c>
      <c r="S167" s="141">
        <v>0</v>
      </c>
      <c r="T167" s="142">
        <f>S167*H167</f>
        <v>0</v>
      </c>
      <c r="AR167" s="143" t="s">
        <v>247</v>
      </c>
      <c r="AT167" s="143" t="s">
        <v>144</v>
      </c>
      <c r="AU167" s="143" t="s">
        <v>84</v>
      </c>
      <c r="AY167" s="18" t="s">
        <v>142</v>
      </c>
      <c r="BE167" s="144">
        <f>IF(N167="základní",J167,0)</f>
        <v>0</v>
      </c>
      <c r="BF167" s="144">
        <f>IF(N167="snížená",J167,0)</f>
        <v>0</v>
      </c>
      <c r="BG167" s="144">
        <f>IF(N167="zákl. přenesená",J167,0)</f>
        <v>0</v>
      </c>
      <c r="BH167" s="144">
        <f>IF(N167="sníž. přenesená",J167,0)</f>
        <v>0</v>
      </c>
      <c r="BI167" s="144">
        <f>IF(N167="nulová",J167,0)</f>
        <v>0</v>
      </c>
      <c r="BJ167" s="18" t="s">
        <v>82</v>
      </c>
      <c r="BK167" s="144">
        <f>ROUND(I167*H167,2)</f>
        <v>0</v>
      </c>
      <c r="BL167" s="18" t="s">
        <v>247</v>
      </c>
      <c r="BM167" s="143" t="s">
        <v>614</v>
      </c>
    </row>
    <row r="168" spans="2:65" s="1" customFormat="1" ht="11.25">
      <c r="B168" s="33"/>
      <c r="D168" s="145" t="s">
        <v>151</v>
      </c>
      <c r="F168" s="146" t="s">
        <v>615</v>
      </c>
      <c r="I168" s="147"/>
      <c r="L168" s="33"/>
      <c r="M168" s="191"/>
      <c r="N168" s="192"/>
      <c r="O168" s="192"/>
      <c r="P168" s="192"/>
      <c r="Q168" s="192"/>
      <c r="R168" s="192"/>
      <c r="S168" s="192"/>
      <c r="T168" s="193"/>
      <c r="AT168" s="18" t="s">
        <v>151</v>
      </c>
      <c r="AU168" s="18" t="s">
        <v>84</v>
      </c>
    </row>
    <row r="169" spans="2:65" s="1" customFormat="1" ht="6.95" customHeight="1">
      <c r="B169" s="42"/>
      <c r="C169" s="43"/>
      <c r="D169" s="43"/>
      <c r="E169" s="43"/>
      <c r="F169" s="43"/>
      <c r="G169" s="43"/>
      <c r="H169" s="43"/>
      <c r="I169" s="43"/>
      <c r="J169" s="43"/>
      <c r="K169" s="43"/>
      <c r="L169" s="33"/>
    </row>
  </sheetData>
  <sheetProtection algorithmName="SHA-512" hashValue="q+Tnp0rrMXEiRjupxgHibCXT/XtqLx3VdT1rOqijpr0r5HpoxzE3l56iWFo7rp4DLPrMj9gl82Wip22vbMCq2w==" saltValue="1+iRVht4tLYO9He1qICsrxaZIY8QIflENH32beUwlfRmcS/XZ0ZLm7hOv4YLIKj11F9fD5Ud/ZU8Hgt19wYVkA==" spinCount="100000" sheet="1" objects="1" scenarios="1" formatColumns="0" formatRows="0" autoFilter="0"/>
  <autoFilter ref="C97:K168" xr:uid="{00000000-0009-0000-0000-000003000000}"/>
  <mergeCells count="15">
    <mergeCell ref="E84:H84"/>
    <mergeCell ref="E88:H88"/>
    <mergeCell ref="E86:H86"/>
    <mergeCell ref="E90:H90"/>
    <mergeCell ref="L2:V2"/>
    <mergeCell ref="E31:H31"/>
    <mergeCell ref="E52:H52"/>
    <mergeCell ref="E56:H56"/>
    <mergeCell ref="E54:H54"/>
    <mergeCell ref="E58:H58"/>
    <mergeCell ref="E7:H7"/>
    <mergeCell ref="E11:H11"/>
    <mergeCell ref="E9:H9"/>
    <mergeCell ref="E13:H13"/>
    <mergeCell ref="E22:H22"/>
  </mergeCells>
  <hyperlinks>
    <hyperlink ref="F102" r:id="rId1" xr:uid="{00000000-0004-0000-0300-000000000000}"/>
    <hyperlink ref="F112" r:id="rId2" xr:uid="{00000000-0004-0000-0300-000001000000}"/>
    <hyperlink ref="F118" r:id="rId3" xr:uid="{00000000-0004-0000-0300-000002000000}"/>
    <hyperlink ref="F125" r:id="rId4" xr:uid="{00000000-0004-0000-0300-000003000000}"/>
    <hyperlink ref="F130" r:id="rId5" xr:uid="{00000000-0004-0000-0300-000004000000}"/>
    <hyperlink ref="F135" r:id="rId6" xr:uid="{00000000-0004-0000-0300-000005000000}"/>
    <hyperlink ref="F140" r:id="rId7" xr:uid="{00000000-0004-0000-0300-000006000000}"/>
    <hyperlink ref="F145" r:id="rId8" xr:uid="{00000000-0004-0000-0300-000007000000}"/>
    <hyperlink ref="F150" r:id="rId9" xr:uid="{00000000-0004-0000-0300-000008000000}"/>
    <hyperlink ref="F156" r:id="rId10" xr:uid="{00000000-0004-0000-0300-000009000000}"/>
    <hyperlink ref="F158" r:id="rId11" xr:uid="{00000000-0004-0000-0300-00000A000000}"/>
    <hyperlink ref="F162" r:id="rId12" xr:uid="{00000000-0004-0000-0300-00000B000000}"/>
    <hyperlink ref="F168" r:id="rId13" xr:uid="{00000000-0004-0000-0300-00000C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1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BM115"/>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105</v>
      </c>
    </row>
    <row r="3" spans="2:46" ht="6.95" customHeight="1">
      <c r="B3" s="19"/>
      <c r="C3" s="20"/>
      <c r="D3" s="20"/>
      <c r="E3" s="20"/>
      <c r="F3" s="20"/>
      <c r="G3" s="20"/>
      <c r="H3" s="20"/>
      <c r="I3" s="20"/>
      <c r="J3" s="20"/>
      <c r="K3" s="20"/>
      <c r="L3" s="21"/>
      <c r="AT3" s="18" t="s">
        <v>84</v>
      </c>
    </row>
    <row r="4" spans="2:46" ht="24.95" customHeight="1">
      <c r="B4" s="21"/>
      <c r="D4" s="22" t="s">
        <v>109</v>
      </c>
      <c r="L4" s="21"/>
      <c r="M4" s="91" t="s">
        <v>10</v>
      </c>
      <c r="AT4" s="18" t="s">
        <v>4</v>
      </c>
    </row>
    <row r="5" spans="2:46" ht="6.95" customHeight="1">
      <c r="B5" s="21"/>
      <c r="L5" s="21"/>
    </row>
    <row r="6" spans="2:46" ht="12" customHeight="1">
      <c r="B6" s="21"/>
      <c r="D6" s="28" t="s">
        <v>16</v>
      </c>
      <c r="L6" s="21"/>
    </row>
    <row r="7" spans="2:46" ht="26.25" customHeight="1">
      <c r="B7" s="21"/>
      <c r="E7" s="333" t="str">
        <f>'Rekapitulace stavby'!K6</f>
        <v>AREÁL KLÍŠE, ÚSTÍ NAD LABEM – WELLNESS A FITNESS - POUZE VENKOVNÍ ODPOČÍVÁRNA</v>
      </c>
      <c r="F7" s="334"/>
      <c r="G7" s="334"/>
      <c r="H7" s="334"/>
      <c r="L7" s="21"/>
    </row>
    <row r="8" spans="2:46" ht="12.75">
      <c r="B8" s="21"/>
      <c r="D8" s="28" t="s">
        <v>110</v>
      </c>
      <c r="L8" s="21"/>
    </row>
    <row r="9" spans="2:46" ht="16.5" customHeight="1">
      <c r="B9" s="21"/>
      <c r="E9" s="333" t="s">
        <v>111</v>
      </c>
      <c r="F9" s="318"/>
      <c r="G9" s="318"/>
      <c r="H9" s="318"/>
      <c r="L9" s="21"/>
    </row>
    <row r="10" spans="2:46" ht="12" customHeight="1">
      <c r="B10" s="21"/>
      <c r="D10" s="28" t="s">
        <v>112</v>
      </c>
      <c r="L10" s="21"/>
    </row>
    <row r="11" spans="2:46" s="1" customFormat="1" ht="16.5" customHeight="1">
      <c r="B11" s="33"/>
      <c r="E11" s="297" t="s">
        <v>537</v>
      </c>
      <c r="F11" s="335"/>
      <c r="G11" s="335"/>
      <c r="H11" s="335"/>
      <c r="L11" s="33"/>
    </row>
    <row r="12" spans="2:46" s="1" customFormat="1" ht="12" customHeight="1">
      <c r="B12" s="33"/>
      <c r="D12" s="28" t="s">
        <v>114</v>
      </c>
      <c r="L12" s="33"/>
    </row>
    <row r="13" spans="2:46" s="1" customFormat="1" ht="30" customHeight="1">
      <c r="B13" s="33"/>
      <c r="E13" s="291" t="s">
        <v>616</v>
      </c>
      <c r="F13" s="335"/>
      <c r="G13" s="335"/>
      <c r="H13" s="335"/>
      <c r="L13" s="33"/>
    </row>
    <row r="14" spans="2:46" s="1" customFormat="1" ht="11.25">
      <c r="B14" s="33"/>
      <c r="L14" s="33"/>
    </row>
    <row r="15" spans="2:46" s="1" customFormat="1" ht="12" customHeight="1">
      <c r="B15" s="33"/>
      <c r="D15" s="28" t="s">
        <v>18</v>
      </c>
      <c r="F15" s="26" t="s">
        <v>19</v>
      </c>
      <c r="I15" s="28" t="s">
        <v>20</v>
      </c>
      <c r="J15" s="26" t="s">
        <v>19</v>
      </c>
      <c r="L15" s="33"/>
    </row>
    <row r="16" spans="2:46" s="1" customFormat="1" ht="12" customHeight="1">
      <c r="B16" s="33"/>
      <c r="D16" s="28" t="s">
        <v>21</v>
      </c>
      <c r="F16" s="26" t="s">
        <v>22</v>
      </c>
      <c r="I16" s="28" t="s">
        <v>23</v>
      </c>
      <c r="J16" s="50" t="str">
        <f>'Rekapitulace stavby'!AN8</f>
        <v>10. 7. 2024</v>
      </c>
      <c r="L16" s="33"/>
    </row>
    <row r="17" spans="2:12" s="1" customFormat="1" ht="10.9" customHeight="1">
      <c r="B17" s="33"/>
      <c r="L17" s="33"/>
    </row>
    <row r="18" spans="2:12" s="1" customFormat="1" ht="12" customHeight="1">
      <c r="B18" s="33"/>
      <c r="D18" s="28" t="s">
        <v>25</v>
      </c>
      <c r="I18" s="28" t="s">
        <v>26</v>
      </c>
      <c r="J18" s="26" t="s">
        <v>27</v>
      </c>
      <c r="L18" s="33"/>
    </row>
    <row r="19" spans="2:12" s="1" customFormat="1" ht="18" customHeight="1">
      <c r="B19" s="33"/>
      <c r="E19" s="26" t="s">
        <v>28</v>
      </c>
      <c r="I19" s="28" t="s">
        <v>29</v>
      </c>
      <c r="J19" s="26" t="s">
        <v>30</v>
      </c>
      <c r="L19" s="33"/>
    </row>
    <row r="20" spans="2:12" s="1" customFormat="1" ht="6.95" customHeight="1">
      <c r="B20" s="33"/>
      <c r="L20" s="33"/>
    </row>
    <row r="21" spans="2:12" s="1" customFormat="1" ht="12" customHeight="1">
      <c r="B21" s="33"/>
      <c r="D21" s="28" t="s">
        <v>31</v>
      </c>
      <c r="I21" s="28" t="s">
        <v>26</v>
      </c>
      <c r="J21" s="29" t="str">
        <f>'Rekapitulace stavby'!AN13</f>
        <v>Vyplň údaj</v>
      </c>
      <c r="L21" s="33"/>
    </row>
    <row r="22" spans="2:12" s="1" customFormat="1" ht="18" customHeight="1">
      <c r="B22" s="33"/>
      <c r="E22" s="336" t="str">
        <f>'Rekapitulace stavby'!E14</f>
        <v>Vyplň údaj</v>
      </c>
      <c r="F22" s="317"/>
      <c r="G22" s="317"/>
      <c r="H22" s="317"/>
      <c r="I22" s="28" t="s">
        <v>29</v>
      </c>
      <c r="J22" s="29" t="str">
        <f>'Rekapitulace stavby'!AN14</f>
        <v>Vyplň údaj</v>
      </c>
      <c r="L22" s="33"/>
    </row>
    <row r="23" spans="2:12" s="1" customFormat="1" ht="6.95" customHeight="1">
      <c r="B23" s="33"/>
      <c r="L23" s="33"/>
    </row>
    <row r="24" spans="2:12" s="1" customFormat="1" ht="12" customHeight="1">
      <c r="B24" s="33"/>
      <c r="D24" s="28" t="s">
        <v>33</v>
      </c>
      <c r="I24" s="28" t="s">
        <v>26</v>
      </c>
      <c r="J24" s="26" t="s">
        <v>34</v>
      </c>
      <c r="L24" s="33"/>
    </row>
    <row r="25" spans="2:12" s="1" customFormat="1" ht="18" customHeight="1">
      <c r="B25" s="33"/>
      <c r="E25" s="26" t="s">
        <v>35</v>
      </c>
      <c r="I25" s="28" t="s">
        <v>29</v>
      </c>
      <c r="J25" s="26" t="s">
        <v>36</v>
      </c>
      <c r="L25" s="33"/>
    </row>
    <row r="26" spans="2:12" s="1" customFormat="1" ht="6.95" customHeight="1">
      <c r="B26" s="33"/>
      <c r="L26" s="33"/>
    </row>
    <row r="27" spans="2:12" s="1" customFormat="1" ht="12" customHeight="1">
      <c r="B27" s="33"/>
      <c r="D27" s="28" t="s">
        <v>38</v>
      </c>
      <c r="I27" s="28" t="s">
        <v>26</v>
      </c>
      <c r="J27" s="26" t="s">
        <v>34</v>
      </c>
      <c r="L27" s="33"/>
    </row>
    <row r="28" spans="2:12" s="1" customFormat="1" ht="18" customHeight="1">
      <c r="B28" s="33"/>
      <c r="E28" s="26" t="s">
        <v>35</v>
      </c>
      <c r="I28" s="28" t="s">
        <v>29</v>
      </c>
      <c r="J28" s="26" t="s">
        <v>36</v>
      </c>
      <c r="L28" s="33"/>
    </row>
    <row r="29" spans="2:12" s="1" customFormat="1" ht="6.95" customHeight="1">
      <c r="B29" s="33"/>
      <c r="L29" s="33"/>
    </row>
    <row r="30" spans="2:12" s="1" customFormat="1" ht="12" customHeight="1">
      <c r="B30" s="33"/>
      <c r="D30" s="28" t="s">
        <v>39</v>
      </c>
      <c r="L30" s="33"/>
    </row>
    <row r="31" spans="2:12" s="7" customFormat="1" ht="16.5" customHeight="1">
      <c r="B31" s="92"/>
      <c r="E31" s="322" t="s">
        <v>19</v>
      </c>
      <c r="F31" s="322"/>
      <c r="G31" s="322"/>
      <c r="H31" s="322"/>
      <c r="L31" s="92"/>
    </row>
    <row r="32" spans="2:12" s="1" customFormat="1" ht="6.95" customHeight="1">
      <c r="B32" s="33"/>
      <c r="L32" s="33"/>
    </row>
    <row r="33" spans="2:12" s="1" customFormat="1" ht="6.95" customHeight="1">
      <c r="B33" s="33"/>
      <c r="D33" s="51"/>
      <c r="E33" s="51"/>
      <c r="F33" s="51"/>
      <c r="G33" s="51"/>
      <c r="H33" s="51"/>
      <c r="I33" s="51"/>
      <c r="J33" s="51"/>
      <c r="K33" s="51"/>
      <c r="L33" s="33"/>
    </row>
    <row r="34" spans="2:12" s="1" customFormat="1" ht="25.35" customHeight="1">
      <c r="B34" s="33"/>
      <c r="D34" s="93" t="s">
        <v>41</v>
      </c>
      <c r="J34" s="64">
        <f>ROUND(J96, 2)</f>
        <v>0</v>
      </c>
      <c r="L34" s="33"/>
    </row>
    <row r="35" spans="2:12" s="1" customFormat="1" ht="6.95" customHeight="1">
      <c r="B35" s="33"/>
      <c r="D35" s="51"/>
      <c r="E35" s="51"/>
      <c r="F35" s="51"/>
      <c r="G35" s="51"/>
      <c r="H35" s="51"/>
      <c r="I35" s="51"/>
      <c r="J35" s="51"/>
      <c r="K35" s="51"/>
      <c r="L35" s="33"/>
    </row>
    <row r="36" spans="2:12" s="1" customFormat="1" ht="14.45" customHeight="1">
      <c r="B36" s="33"/>
      <c r="F36" s="36" t="s">
        <v>43</v>
      </c>
      <c r="I36" s="36" t="s">
        <v>42</v>
      </c>
      <c r="J36" s="36" t="s">
        <v>44</v>
      </c>
      <c r="L36" s="33"/>
    </row>
    <row r="37" spans="2:12" s="1" customFormat="1" ht="14.45" customHeight="1">
      <c r="B37" s="33"/>
      <c r="D37" s="53" t="s">
        <v>45</v>
      </c>
      <c r="E37" s="28" t="s">
        <v>46</v>
      </c>
      <c r="F37" s="83">
        <f>ROUND((SUM(BE96:BE114)),  2)</f>
        <v>0</v>
      </c>
      <c r="I37" s="94">
        <v>0.21</v>
      </c>
      <c r="J37" s="83">
        <f>ROUND(((SUM(BE96:BE114))*I37),  2)</f>
        <v>0</v>
      </c>
      <c r="L37" s="33"/>
    </row>
    <row r="38" spans="2:12" s="1" customFormat="1" ht="14.45" customHeight="1">
      <c r="B38" s="33"/>
      <c r="E38" s="28" t="s">
        <v>47</v>
      </c>
      <c r="F38" s="83">
        <f>ROUND((SUM(BF96:BF114)),  2)</f>
        <v>0</v>
      </c>
      <c r="I38" s="94">
        <v>0.12</v>
      </c>
      <c r="J38" s="83">
        <f>ROUND(((SUM(BF96:BF114))*I38),  2)</f>
        <v>0</v>
      </c>
      <c r="L38" s="33"/>
    </row>
    <row r="39" spans="2:12" s="1" customFormat="1" ht="14.45" hidden="1" customHeight="1">
      <c r="B39" s="33"/>
      <c r="E39" s="28" t="s">
        <v>48</v>
      </c>
      <c r="F39" s="83">
        <f>ROUND((SUM(BG96:BG114)),  2)</f>
        <v>0</v>
      </c>
      <c r="I39" s="94">
        <v>0.21</v>
      </c>
      <c r="J39" s="83">
        <f>0</f>
        <v>0</v>
      </c>
      <c r="L39" s="33"/>
    </row>
    <row r="40" spans="2:12" s="1" customFormat="1" ht="14.45" hidden="1" customHeight="1">
      <c r="B40" s="33"/>
      <c r="E40" s="28" t="s">
        <v>49</v>
      </c>
      <c r="F40" s="83">
        <f>ROUND((SUM(BH96:BH114)),  2)</f>
        <v>0</v>
      </c>
      <c r="I40" s="94">
        <v>0.12</v>
      </c>
      <c r="J40" s="83">
        <f>0</f>
        <v>0</v>
      </c>
      <c r="L40" s="33"/>
    </row>
    <row r="41" spans="2:12" s="1" customFormat="1" ht="14.45" hidden="1" customHeight="1">
      <c r="B41" s="33"/>
      <c r="E41" s="28" t="s">
        <v>50</v>
      </c>
      <c r="F41" s="83">
        <f>ROUND((SUM(BI96:BI114)),  2)</f>
        <v>0</v>
      </c>
      <c r="I41" s="94">
        <v>0</v>
      </c>
      <c r="J41" s="83">
        <f>0</f>
        <v>0</v>
      </c>
      <c r="L41" s="33"/>
    </row>
    <row r="42" spans="2:12" s="1" customFormat="1" ht="6.95" customHeight="1">
      <c r="B42" s="33"/>
      <c r="L42" s="33"/>
    </row>
    <row r="43" spans="2:12" s="1" customFormat="1" ht="25.35" customHeight="1">
      <c r="B43" s="33"/>
      <c r="C43" s="95"/>
      <c r="D43" s="96" t="s">
        <v>51</v>
      </c>
      <c r="E43" s="55"/>
      <c r="F43" s="55"/>
      <c r="G43" s="97" t="s">
        <v>52</v>
      </c>
      <c r="H43" s="98" t="s">
        <v>53</v>
      </c>
      <c r="I43" s="55"/>
      <c r="J43" s="99">
        <f>SUM(J34:J41)</f>
        <v>0</v>
      </c>
      <c r="K43" s="100"/>
      <c r="L43" s="33"/>
    </row>
    <row r="44" spans="2:12" s="1" customFormat="1" ht="14.45" customHeight="1">
      <c r="B44" s="42"/>
      <c r="C44" s="43"/>
      <c r="D44" s="43"/>
      <c r="E44" s="43"/>
      <c r="F44" s="43"/>
      <c r="G44" s="43"/>
      <c r="H44" s="43"/>
      <c r="I44" s="43"/>
      <c r="J44" s="43"/>
      <c r="K44" s="43"/>
      <c r="L44" s="33"/>
    </row>
    <row r="48" spans="2:12" s="1" customFormat="1" ht="6.95" customHeight="1">
      <c r="B48" s="44"/>
      <c r="C48" s="45"/>
      <c r="D48" s="45"/>
      <c r="E48" s="45"/>
      <c r="F48" s="45"/>
      <c r="G48" s="45"/>
      <c r="H48" s="45"/>
      <c r="I48" s="45"/>
      <c r="J48" s="45"/>
      <c r="K48" s="45"/>
      <c r="L48" s="33"/>
    </row>
    <row r="49" spans="2:12" s="1" customFormat="1" ht="24.95" customHeight="1">
      <c r="B49" s="33"/>
      <c r="C49" s="22" t="s">
        <v>116</v>
      </c>
      <c r="L49" s="33"/>
    </row>
    <row r="50" spans="2:12" s="1" customFormat="1" ht="6.95" customHeight="1">
      <c r="B50" s="33"/>
      <c r="L50" s="33"/>
    </row>
    <row r="51" spans="2:12" s="1" customFormat="1" ht="12" customHeight="1">
      <c r="B51" s="33"/>
      <c r="C51" s="28" t="s">
        <v>16</v>
      </c>
      <c r="L51" s="33"/>
    </row>
    <row r="52" spans="2:12" s="1" customFormat="1" ht="26.25" customHeight="1">
      <c r="B52" s="33"/>
      <c r="E52" s="333" t="str">
        <f>E7</f>
        <v>AREÁL KLÍŠE, ÚSTÍ NAD LABEM – WELLNESS A FITNESS - POUZE VENKOVNÍ ODPOČÍVÁRNA</v>
      </c>
      <c r="F52" s="334"/>
      <c r="G52" s="334"/>
      <c r="H52" s="334"/>
      <c r="L52" s="33"/>
    </row>
    <row r="53" spans="2:12" ht="12" customHeight="1">
      <c r="B53" s="21"/>
      <c r="C53" s="28" t="s">
        <v>110</v>
      </c>
      <c r="L53" s="21"/>
    </row>
    <row r="54" spans="2:12" ht="16.5" customHeight="1">
      <c r="B54" s="21"/>
      <c r="E54" s="333" t="s">
        <v>111</v>
      </c>
      <c r="F54" s="318"/>
      <c r="G54" s="318"/>
      <c r="H54" s="318"/>
      <c r="L54" s="21"/>
    </row>
    <row r="55" spans="2:12" ht="12" customHeight="1">
      <c r="B55" s="21"/>
      <c r="C55" s="28" t="s">
        <v>112</v>
      </c>
      <c r="L55" s="21"/>
    </row>
    <row r="56" spans="2:12" s="1" customFormat="1" ht="16.5" customHeight="1">
      <c r="B56" s="33"/>
      <c r="E56" s="297" t="s">
        <v>537</v>
      </c>
      <c r="F56" s="335"/>
      <c r="G56" s="335"/>
      <c r="H56" s="335"/>
      <c r="L56" s="33"/>
    </row>
    <row r="57" spans="2:12" s="1" customFormat="1" ht="12" customHeight="1">
      <c r="B57" s="33"/>
      <c r="C57" s="28" t="s">
        <v>114</v>
      </c>
      <c r="L57" s="33"/>
    </row>
    <row r="58" spans="2:12" s="1" customFormat="1" ht="30" customHeight="1">
      <c r="B58" s="33"/>
      <c r="E58" s="291" t="str">
        <f>E13</f>
        <v>D.1-02.4.4 - Zařízení silnoproudé elektrotechniky vč. bleskosvodů</v>
      </c>
      <c r="F58" s="335"/>
      <c r="G58" s="335"/>
      <c r="H58" s="335"/>
      <c r="L58" s="33"/>
    </row>
    <row r="59" spans="2:12" s="1" customFormat="1" ht="6.95" customHeight="1">
      <c r="B59" s="33"/>
      <c r="L59" s="33"/>
    </row>
    <row r="60" spans="2:12" s="1" customFormat="1" ht="12" customHeight="1">
      <c r="B60" s="33"/>
      <c r="C60" s="28" t="s">
        <v>21</v>
      </c>
      <c r="F60" s="26" t="str">
        <f>F16</f>
        <v>ÚSTÍ NAD LABEM</v>
      </c>
      <c r="I60" s="28" t="s">
        <v>23</v>
      </c>
      <c r="J60" s="50" t="str">
        <f>IF(J16="","",J16)</f>
        <v>10. 7. 2024</v>
      </c>
      <c r="L60" s="33"/>
    </row>
    <row r="61" spans="2:12" s="1" customFormat="1" ht="6.95" customHeight="1">
      <c r="B61" s="33"/>
      <c r="L61" s="33"/>
    </row>
    <row r="62" spans="2:12" s="1" customFormat="1" ht="15.2" customHeight="1">
      <c r="B62" s="33"/>
      <c r="C62" s="28" t="s">
        <v>25</v>
      </c>
      <c r="F62" s="26" t="str">
        <f>E19</f>
        <v>Městské služby Ústí nad Labem p.o.</v>
      </c>
      <c r="I62" s="28" t="s">
        <v>33</v>
      </c>
      <c r="J62" s="31" t="str">
        <f>E25</f>
        <v>Specta s.r.o.</v>
      </c>
      <c r="L62" s="33"/>
    </row>
    <row r="63" spans="2:12" s="1" customFormat="1" ht="15.2" customHeight="1">
      <c r="B63" s="33"/>
      <c r="C63" s="28" t="s">
        <v>31</v>
      </c>
      <c r="F63" s="26" t="str">
        <f>IF(E22="","",E22)</f>
        <v>Vyplň údaj</v>
      </c>
      <c r="I63" s="28" t="s">
        <v>38</v>
      </c>
      <c r="J63" s="31" t="str">
        <f>E28</f>
        <v>Specta s.r.o.</v>
      </c>
      <c r="L63" s="33"/>
    </row>
    <row r="64" spans="2:12" s="1" customFormat="1" ht="10.35" customHeight="1">
      <c r="B64" s="33"/>
      <c r="L64" s="33"/>
    </row>
    <row r="65" spans="2:47" s="1" customFormat="1" ht="29.25" customHeight="1">
      <c r="B65" s="33"/>
      <c r="C65" s="101" t="s">
        <v>117</v>
      </c>
      <c r="D65" s="95"/>
      <c r="E65" s="95"/>
      <c r="F65" s="95"/>
      <c r="G65" s="95"/>
      <c r="H65" s="95"/>
      <c r="I65" s="95"/>
      <c r="J65" s="102" t="s">
        <v>118</v>
      </c>
      <c r="K65" s="95"/>
      <c r="L65" s="33"/>
    </row>
    <row r="66" spans="2:47" s="1" customFormat="1" ht="10.35" customHeight="1">
      <c r="B66" s="33"/>
      <c r="L66" s="33"/>
    </row>
    <row r="67" spans="2:47" s="1" customFormat="1" ht="22.9" customHeight="1">
      <c r="B67" s="33"/>
      <c r="C67" s="103" t="s">
        <v>73</v>
      </c>
      <c r="J67" s="64">
        <f>J96</f>
        <v>0</v>
      </c>
      <c r="L67" s="33"/>
      <c r="AU67" s="18" t="s">
        <v>119</v>
      </c>
    </row>
    <row r="68" spans="2:47" s="8" customFormat="1" ht="24.95" customHeight="1">
      <c r="B68" s="104"/>
      <c r="D68" s="105" t="s">
        <v>125</v>
      </c>
      <c r="E68" s="106"/>
      <c r="F68" s="106"/>
      <c r="G68" s="106"/>
      <c r="H68" s="106"/>
      <c r="I68" s="106"/>
      <c r="J68" s="107">
        <f>J97</f>
        <v>0</v>
      </c>
      <c r="L68" s="104"/>
    </row>
    <row r="69" spans="2:47" s="9" customFormat="1" ht="19.899999999999999" customHeight="1">
      <c r="B69" s="108"/>
      <c r="D69" s="109" t="s">
        <v>617</v>
      </c>
      <c r="E69" s="110"/>
      <c r="F69" s="110"/>
      <c r="G69" s="110"/>
      <c r="H69" s="110"/>
      <c r="I69" s="110"/>
      <c r="J69" s="111">
        <f>J98</f>
        <v>0</v>
      </c>
      <c r="L69" s="108"/>
    </row>
    <row r="70" spans="2:47" s="9" customFormat="1" ht="19.899999999999999" customHeight="1">
      <c r="B70" s="108"/>
      <c r="D70" s="109" t="s">
        <v>618</v>
      </c>
      <c r="E70" s="110"/>
      <c r="F70" s="110"/>
      <c r="G70" s="110"/>
      <c r="H70" s="110"/>
      <c r="I70" s="110"/>
      <c r="J70" s="111">
        <f>J104</f>
        <v>0</v>
      </c>
      <c r="L70" s="108"/>
    </row>
    <row r="71" spans="2:47" s="9" customFormat="1" ht="19.899999999999999" customHeight="1">
      <c r="B71" s="108"/>
      <c r="D71" s="109" t="s">
        <v>619</v>
      </c>
      <c r="E71" s="110"/>
      <c r="F71" s="110"/>
      <c r="G71" s="110"/>
      <c r="H71" s="110"/>
      <c r="I71" s="110"/>
      <c r="J71" s="111">
        <f>J108</f>
        <v>0</v>
      </c>
      <c r="L71" s="108"/>
    </row>
    <row r="72" spans="2:47" s="9" customFormat="1" ht="19.899999999999999" customHeight="1">
      <c r="B72" s="108"/>
      <c r="D72" s="109" t="s">
        <v>620</v>
      </c>
      <c r="E72" s="110"/>
      <c r="F72" s="110"/>
      <c r="G72" s="110"/>
      <c r="H72" s="110"/>
      <c r="I72" s="110"/>
      <c r="J72" s="111">
        <f>J110</f>
        <v>0</v>
      </c>
      <c r="L72" s="108"/>
    </row>
    <row r="73" spans="2:47" s="1" customFormat="1" ht="21.75" customHeight="1">
      <c r="B73" s="33"/>
      <c r="L73" s="33"/>
    </row>
    <row r="74" spans="2:47" s="1" customFormat="1" ht="6.95" customHeight="1">
      <c r="B74" s="42"/>
      <c r="C74" s="43"/>
      <c r="D74" s="43"/>
      <c r="E74" s="43"/>
      <c r="F74" s="43"/>
      <c r="G74" s="43"/>
      <c r="H74" s="43"/>
      <c r="I74" s="43"/>
      <c r="J74" s="43"/>
      <c r="K74" s="43"/>
      <c r="L74" s="33"/>
    </row>
    <row r="78" spans="2:47" s="1" customFormat="1" ht="6.95" customHeight="1">
      <c r="B78" s="44"/>
      <c r="C78" s="45"/>
      <c r="D78" s="45"/>
      <c r="E78" s="45"/>
      <c r="F78" s="45"/>
      <c r="G78" s="45"/>
      <c r="H78" s="45"/>
      <c r="I78" s="45"/>
      <c r="J78" s="45"/>
      <c r="K78" s="45"/>
      <c r="L78" s="33"/>
    </row>
    <row r="79" spans="2:47" s="1" customFormat="1" ht="24.95" customHeight="1">
      <c r="B79" s="33"/>
      <c r="C79" s="22" t="s">
        <v>127</v>
      </c>
      <c r="L79" s="33"/>
    </row>
    <row r="80" spans="2:47" s="1" customFormat="1" ht="6.95" customHeight="1">
      <c r="B80" s="33"/>
      <c r="L80" s="33"/>
    </row>
    <row r="81" spans="2:63" s="1" customFormat="1" ht="12" customHeight="1">
      <c r="B81" s="33"/>
      <c r="C81" s="28" t="s">
        <v>16</v>
      </c>
      <c r="L81" s="33"/>
    </row>
    <row r="82" spans="2:63" s="1" customFormat="1" ht="26.25" customHeight="1">
      <c r="B82" s="33"/>
      <c r="E82" s="333" t="str">
        <f>E7</f>
        <v>AREÁL KLÍŠE, ÚSTÍ NAD LABEM – WELLNESS A FITNESS - POUZE VENKOVNÍ ODPOČÍVÁRNA</v>
      </c>
      <c r="F82" s="334"/>
      <c r="G82" s="334"/>
      <c r="H82" s="334"/>
      <c r="L82" s="33"/>
    </row>
    <row r="83" spans="2:63" ht="12" customHeight="1">
      <c r="B83" s="21"/>
      <c r="C83" s="28" t="s">
        <v>110</v>
      </c>
      <c r="L83" s="21"/>
    </row>
    <row r="84" spans="2:63" ht="16.5" customHeight="1">
      <c r="B84" s="21"/>
      <c r="E84" s="333" t="s">
        <v>111</v>
      </c>
      <c r="F84" s="318"/>
      <c r="G84" s="318"/>
      <c r="H84" s="318"/>
      <c r="L84" s="21"/>
    </row>
    <row r="85" spans="2:63" ht="12" customHeight="1">
      <c r="B85" s="21"/>
      <c r="C85" s="28" t="s">
        <v>112</v>
      </c>
      <c r="L85" s="21"/>
    </row>
    <row r="86" spans="2:63" s="1" customFormat="1" ht="16.5" customHeight="1">
      <c r="B86" s="33"/>
      <c r="E86" s="297" t="s">
        <v>537</v>
      </c>
      <c r="F86" s="335"/>
      <c r="G86" s="335"/>
      <c r="H86" s="335"/>
      <c r="L86" s="33"/>
    </row>
    <row r="87" spans="2:63" s="1" customFormat="1" ht="12" customHeight="1">
      <c r="B87" s="33"/>
      <c r="C87" s="28" t="s">
        <v>114</v>
      </c>
      <c r="L87" s="33"/>
    </row>
    <row r="88" spans="2:63" s="1" customFormat="1" ht="30" customHeight="1">
      <c r="B88" s="33"/>
      <c r="E88" s="291" t="str">
        <f>E13</f>
        <v>D.1-02.4.4 - Zařízení silnoproudé elektrotechniky vč. bleskosvodů</v>
      </c>
      <c r="F88" s="335"/>
      <c r="G88" s="335"/>
      <c r="H88" s="335"/>
      <c r="L88" s="33"/>
    </row>
    <row r="89" spans="2:63" s="1" customFormat="1" ht="6.95" customHeight="1">
      <c r="B89" s="33"/>
      <c r="L89" s="33"/>
    </row>
    <row r="90" spans="2:63" s="1" customFormat="1" ht="12" customHeight="1">
      <c r="B90" s="33"/>
      <c r="C90" s="28" t="s">
        <v>21</v>
      </c>
      <c r="F90" s="26" t="str">
        <f>F16</f>
        <v>ÚSTÍ NAD LABEM</v>
      </c>
      <c r="I90" s="28" t="s">
        <v>23</v>
      </c>
      <c r="J90" s="50" t="str">
        <f>IF(J16="","",J16)</f>
        <v>10. 7. 2024</v>
      </c>
      <c r="L90" s="33"/>
    </row>
    <row r="91" spans="2:63" s="1" customFormat="1" ht="6.95" customHeight="1">
      <c r="B91" s="33"/>
      <c r="L91" s="33"/>
    </row>
    <row r="92" spans="2:63" s="1" customFormat="1" ht="15.2" customHeight="1">
      <c r="B92" s="33"/>
      <c r="C92" s="28" t="s">
        <v>25</v>
      </c>
      <c r="F92" s="26" t="str">
        <f>E19</f>
        <v>Městské služby Ústí nad Labem p.o.</v>
      </c>
      <c r="I92" s="28" t="s">
        <v>33</v>
      </c>
      <c r="J92" s="31" t="str">
        <f>E25</f>
        <v>Specta s.r.o.</v>
      </c>
      <c r="L92" s="33"/>
    </row>
    <row r="93" spans="2:63" s="1" customFormat="1" ht="15.2" customHeight="1">
      <c r="B93" s="33"/>
      <c r="C93" s="28" t="s">
        <v>31</v>
      </c>
      <c r="F93" s="26" t="str">
        <f>IF(E22="","",E22)</f>
        <v>Vyplň údaj</v>
      </c>
      <c r="I93" s="28" t="s">
        <v>38</v>
      </c>
      <c r="J93" s="31" t="str">
        <f>E28</f>
        <v>Specta s.r.o.</v>
      </c>
      <c r="L93" s="33"/>
    </row>
    <row r="94" spans="2:63" s="1" customFormat="1" ht="10.35" customHeight="1">
      <c r="B94" s="33"/>
      <c r="L94" s="33"/>
    </row>
    <row r="95" spans="2:63" s="10" customFormat="1" ht="29.25" customHeight="1">
      <c r="B95" s="112"/>
      <c r="C95" s="113" t="s">
        <v>128</v>
      </c>
      <c r="D95" s="114" t="s">
        <v>60</v>
      </c>
      <c r="E95" s="114" t="s">
        <v>56</v>
      </c>
      <c r="F95" s="114" t="s">
        <v>57</v>
      </c>
      <c r="G95" s="114" t="s">
        <v>129</v>
      </c>
      <c r="H95" s="114" t="s">
        <v>130</v>
      </c>
      <c r="I95" s="114" t="s">
        <v>131</v>
      </c>
      <c r="J95" s="114" t="s">
        <v>118</v>
      </c>
      <c r="K95" s="115" t="s">
        <v>132</v>
      </c>
      <c r="L95" s="112"/>
      <c r="M95" s="57" t="s">
        <v>19</v>
      </c>
      <c r="N95" s="58" t="s">
        <v>45</v>
      </c>
      <c r="O95" s="58" t="s">
        <v>133</v>
      </c>
      <c r="P95" s="58" t="s">
        <v>134</v>
      </c>
      <c r="Q95" s="58" t="s">
        <v>135</v>
      </c>
      <c r="R95" s="58" t="s">
        <v>136</v>
      </c>
      <c r="S95" s="58" t="s">
        <v>137</v>
      </c>
      <c r="T95" s="59" t="s">
        <v>138</v>
      </c>
    </row>
    <row r="96" spans="2:63" s="1" customFormat="1" ht="22.9" customHeight="1">
      <c r="B96" s="33"/>
      <c r="C96" s="62" t="s">
        <v>139</v>
      </c>
      <c r="J96" s="116">
        <f>BK96</f>
        <v>0</v>
      </c>
      <c r="L96" s="33"/>
      <c r="M96" s="60"/>
      <c r="N96" s="51"/>
      <c r="O96" s="51"/>
      <c r="P96" s="117">
        <f>P97</f>
        <v>0</v>
      </c>
      <c r="Q96" s="51"/>
      <c r="R96" s="117">
        <f>R97</f>
        <v>0</v>
      </c>
      <c r="S96" s="51"/>
      <c r="T96" s="118">
        <f>T97</f>
        <v>0</v>
      </c>
      <c r="AT96" s="18" t="s">
        <v>74</v>
      </c>
      <c r="AU96" s="18" t="s">
        <v>119</v>
      </c>
      <c r="BK96" s="119">
        <f>BK97</f>
        <v>0</v>
      </c>
    </row>
    <row r="97" spans="2:65" s="11" customFormat="1" ht="25.9" customHeight="1">
      <c r="B97" s="120"/>
      <c r="D97" s="121" t="s">
        <v>74</v>
      </c>
      <c r="E97" s="122" t="s">
        <v>264</v>
      </c>
      <c r="F97" s="122" t="s">
        <v>265</v>
      </c>
      <c r="I97" s="123"/>
      <c r="J97" s="124">
        <f>BK97</f>
        <v>0</v>
      </c>
      <c r="L97" s="120"/>
      <c r="M97" s="125"/>
      <c r="P97" s="126">
        <f>P98+P104+P108+P110</f>
        <v>0</v>
      </c>
      <c r="R97" s="126">
        <f>R98+R104+R108+R110</f>
        <v>0</v>
      </c>
      <c r="T97" s="127">
        <f>T98+T104+T108+T110</f>
        <v>0</v>
      </c>
      <c r="AR97" s="121" t="s">
        <v>84</v>
      </c>
      <c r="AT97" s="128" t="s">
        <v>74</v>
      </c>
      <c r="AU97" s="128" t="s">
        <v>75</v>
      </c>
      <c r="AY97" s="121" t="s">
        <v>142</v>
      </c>
      <c r="BK97" s="129">
        <f>BK98+BK104+BK108+BK110</f>
        <v>0</v>
      </c>
    </row>
    <row r="98" spans="2:65" s="11" customFormat="1" ht="22.9" customHeight="1">
      <c r="B98" s="120"/>
      <c r="D98" s="121" t="s">
        <v>74</v>
      </c>
      <c r="E98" s="130" t="s">
        <v>621</v>
      </c>
      <c r="F98" s="130" t="s">
        <v>622</v>
      </c>
      <c r="I98" s="123"/>
      <c r="J98" s="131">
        <f>BK98</f>
        <v>0</v>
      </c>
      <c r="L98" s="120"/>
      <c r="M98" s="125"/>
      <c r="P98" s="126">
        <f>SUM(P99:P103)</f>
        <v>0</v>
      </c>
      <c r="R98" s="126">
        <f>SUM(R99:R103)</f>
        <v>0</v>
      </c>
      <c r="T98" s="127">
        <f>SUM(T99:T103)</f>
        <v>0</v>
      </c>
      <c r="AR98" s="121" t="s">
        <v>84</v>
      </c>
      <c r="AT98" s="128" t="s">
        <v>74</v>
      </c>
      <c r="AU98" s="128" t="s">
        <v>82</v>
      </c>
      <c r="AY98" s="121" t="s">
        <v>142</v>
      </c>
      <c r="BK98" s="129">
        <f>SUM(BK99:BK103)</f>
        <v>0</v>
      </c>
    </row>
    <row r="99" spans="2:65" s="1" customFormat="1" ht="16.5" customHeight="1">
      <c r="B99" s="33"/>
      <c r="C99" s="132" t="s">
        <v>82</v>
      </c>
      <c r="D99" s="132" t="s">
        <v>144</v>
      </c>
      <c r="E99" s="133" t="s">
        <v>623</v>
      </c>
      <c r="F99" s="134" t="s">
        <v>624</v>
      </c>
      <c r="G99" s="135" t="s">
        <v>165</v>
      </c>
      <c r="H99" s="136">
        <v>20</v>
      </c>
      <c r="I99" s="137"/>
      <c r="J99" s="138">
        <f>ROUND(I99*H99,2)</f>
        <v>0</v>
      </c>
      <c r="K99" s="134" t="s">
        <v>19</v>
      </c>
      <c r="L99" s="33"/>
      <c r="M99" s="139" t="s">
        <v>19</v>
      </c>
      <c r="N99" s="140" t="s">
        <v>46</v>
      </c>
      <c r="P99" s="141">
        <f>O99*H99</f>
        <v>0</v>
      </c>
      <c r="Q99" s="141">
        <v>0</v>
      </c>
      <c r="R99" s="141">
        <f>Q99*H99</f>
        <v>0</v>
      </c>
      <c r="S99" s="141">
        <v>0</v>
      </c>
      <c r="T99" s="142">
        <f>S99*H99</f>
        <v>0</v>
      </c>
      <c r="AR99" s="143" t="s">
        <v>247</v>
      </c>
      <c r="AT99" s="143" t="s">
        <v>144</v>
      </c>
      <c r="AU99" s="143" t="s">
        <v>84</v>
      </c>
      <c r="AY99" s="18" t="s">
        <v>142</v>
      </c>
      <c r="BE99" s="144">
        <f>IF(N99="základní",J99,0)</f>
        <v>0</v>
      </c>
      <c r="BF99" s="144">
        <f>IF(N99="snížená",J99,0)</f>
        <v>0</v>
      </c>
      <c r="BG99" s="144">
        <f>IF(N99="zákl. přenesená",J99,0)</f>
        <v>0</v>
      </c>
      <c r="BH99" s="144">
        <f>IF(N99="sníž. přenesená",J99,0)</f>
        <v>0</v>
      </c>
      <c r="BI99" s="144">
        <f>IF(N99="nulová",J99,0)</f>
        <v>0</v>
      </c>
      <c r="BJ99" s="18" t="s">
        <v>82</v>
      </c>
      <c r="BK99" s="144">
        <f>ROUND(I99*H99,2)</f>
        <v>0</v>
      </c>
      <c r="BL99" s="18" t="s">
        <v>247</v>
      </c>
      <c r="BM99" s="143" t="s">
        <v>625</v>
      </c>
    </row>
    <row r="100" spans="2:65" s="1" customFormat="1" ht="16.5" customHeight="1">
      <c r="B100" s="33"/>
      <c r="C100" s="132" t="s">
        <v>84</v>
      </c>
      <c r="D100" s="132" t="s">
        <v>144</v>
      </c>
      <c r="E100" s="133" t="s">
        <v>626</v>
      </c>
      <c r="F100" s="134" t="s">
        <v>627</v>
      </c>
      <c r="G100" s="135" t="s">
        <v>165</v>
      </c>
      <c r="H100" s="136">
        <v>20</v>
      </c>
      <c r="I100" s="137"/>
      <c r="J100" s="138">
        <f>ROUND(I100*H100,2)</f>
        <v>0</v>
      </c>
      <c r="K100" s="134" t="s">
        <v>19</v>
      </c>
      <c r="L100" s="33"/>
      <c r="M100" s="139" t="s">
        <v>19</v>
      </c>
      <c r="N100" s="140" t="s">
        <v>46</v>
      </c>
      <c r="P100" s="141">
        <f>O100*H100</f>
        <v>0</v>
      </c>
      <c r="Q100" s="141">
        <v>0</v>
      </c>
      <c r="R100" s="141">
        <f>Q100*H100</f>
        <v>0</v>
      </c>
      <c r="S100" s="141">
        <v>0</v>
      </c>
      <c r="T100" s="142">
        <f>S100*H100</f>
        <v>0</v>
      </c>
      <c r="AR100" s="143" t="s">
        <v>247</v>
      </c>
      <c r="AT100" s="143" t="s">
        <v>144</v>
      </c>
      <c r="AU100" s="143" t="s">
        <v>84</v>
      </c>
      <c r="AY100" s="18" t="s">
        <v>142</v>
      </c>
      <c r="BE100" s="144">
        <f>IF(N100="základní",J100,0)</f>
        <v>0</v>
      </c>
      <c r="BF100" s="144">
        <f>IF(N100="snížená",J100,0)</f>
        <v>0</v>
      </c>
      <c r="BG100" s="144">
        <f>IF(N100="zákl. přenesená",J100,0)</f>
        <v>0</v>
      </c>
      <c r="BH100" s="144">
        <f>IF(N100="sníž. přenesená",J100,0)</f>
        <v>0</v>
      </c>
      <c r="BI100" s="144">
        <f>IF(N100="nulová",J100,0)</f>
        <v>0</v>
      </c>
      <c r="BJ100" s="18" t="s">
        <v>82</v>
      </c>
      <c r="BK100" s="144">
        <f>ROUND(I100*H100,2)</f>
        <v>0</v>
      </c>
      <c r="BL100" s="18" t="s">
        <v>247</v>
      </c>
      <c r="BM100" s="143" t="s">
        <v>628</v>
      </c>
    </row>
    <row r="101" spans="2:65" s="1" customFormat="1" ht="16.5" customHeight="1">
      <c r="B101" s="33"/>
      <c r="C101" s="132" t="s">
        <v>92</v>
      </c>
      <c r="D101" s="132" t="s">
        <v>144</v>
      </c>
      <c r="E101" s="133" t="s">
        <v>629</v>
      </c>
      <c r="F101" s="134" t="s">
        <v>630</v>
      </c>
      <c r="G101" s="135" t="s">
        <v>631</v>
      </c>
      <c r="H101" s="136">
        <v>10</v>
      </c>
      <c r="I101" s="137"/>
      <c r="J101" s="138">
        <f>ROUND(I101*H101,2)</f>
        <v>0</v>
      </c>
      <c r="K101" s="134" t="s">
        <v>19</v>
      </c>
      <c r="L101" s="33"/>
      <c r="M101" s="139" t="s">
        <v>19</v>
      </c>
      <c r="N101" s="140" t="s">
        <v>46</v>
      </c>
      <c r="P101" s="141">
        <f>O101*H101</f>
        <v>0</v>
      </c>
      <c r="Q101" s="141">
        <v>0</v>
      </c>
      <c r="R101" s="141">
        <f>Q101*H101</f>
        <v>0</v>
      </c>
      <c r="S101" s="141">
        <v>0</v>
      </c>
      <c r="T101" s="142">
        <f>S101*H101</f>
        <v>0</v>
      </c>
      <c r="AR101" s="143" t="s">
        <v>247</v>
      </c>
      <c r="AT101" s="143" t="s">
        <v>144</v>
      </c>
      <c r="AU101" s="143" t="s">
        <v>84</v>
      </c>
      <c r="AY101" s="18" t="s">
        <v>142</v>
      </c>
      <c r="BE101" s="144">
        <f>IF(N101="základní",J101,0)</f>
        <v>0</v>
      </c>
      <c r="BF101" s="144">
        <f>IF(N101="snížená",J101,0)</f>
        <v>0</v>
      </c>
      <c r="BG101" s="144">
        <f>IF(N101="zákl. přenesená",J101,0)</f>
        <v>0</v>
      </c>
      <c r="BH101" s="144">
        <f>IF(N101="sníž. přenesená",J101,0)</f>
        <v>0</v>
      </c>
      <c r="BI101" s="144">
        <f>IF(N101="nulová",J101,0)</f>
        <v>0</v>
      </c>
      <c r="BJ101" s="18" t="s">
        <v>82</v>
      </c>
      <c r="BK101" s="144">
        <f>ROUND(I101*H101,2)</f>
        <v>0</v>
      </c>
      <c r="BL101" s="18" t="s">
        <v>247</v>
      </c>
      <c r="BM101" s="143" t="s">
        <v>632</v>
      </c>
    </row>
    <row r="102" spans="2:65" s="1" customFormat="1" ht="21.75" customHeight="1">
      <c r="B102" s="33"/>
      <c r="C102" s="132" t="s">
        <v>149</v>
      </c>
      <c r="D102" s="132" t="s">
        <v>144</v>
      </c>
      <c r="E102" s="133" t="s">
        <v>633</v>
      </c>
      <c r="F102" s="134" t="s">
        <v>634</v>
      </c>
      <c r="G102" s="135" t="s">
        <v>631</v>
      </c>
      <c r="H102" s="136">
        <v>4</v>
      </c>
      <c r="I102" s="137"/>
      <c r="J102" s="138">
        <f>ROUND(I102*H102,2)</f>
        <v>0</v>
      </c>
      <c r="K102" s="134" t="s">
        <v>19</v>
      </c>
      <c r="L102" s="33"/>
      <c r="M102" s="139" t="s">
        <v>19</v>
      </c>
      <c r="N102" s="140" t="s">
        <v>46</v>
      </c>
      <c r="P102" s="141">
        <f>O102*H102</f>
        <v>0</v>
      </c>
      <c r="Q102" s="141">
        <v>0</v>
      </c>
      <c r="R102" s="141">
        <f>Q102*H102</f>
        <v>0</v>
      </c>
      <c r="S102" s="141">
        <v>0</v>
      </c>
      <c r="T102" s="142">
        <f>S102*H102</f>
        <v>0</v>
      </c>
      <c r="AR102" s="143" t="s">
        <v>247</v>
      </c>
      <c r="AT102" s="143" t="s">
        <v>144</v>
      </c>
      <c r="AU102" s="143" t="s">
        <v>84</v>
      </c>
      <c r="AY102" s="18" t="s">
        <v>142</v>
      </c>
      <c r="BE102" s="144">
        <f>IF(N102="základní",J102,0)</f>
        <v>0</v>
      </c>
      <c r="BF102" s="144">
        <f>IF(N102="snížená",J102,0)</f>
        <v>0</v>
      </c>
      <c r="BG102" s="144">
        <f>IF(N102="zákl. přenesená",J102,0)</f>
        <v>0</v>
      </c>
      <c r="BH102" s="144">
        <f>IF(N102="sníž. přenesená",J102,0)</f>
        <v>0</v>
      </c>
      <c r="BI102" s="144">
        <f>IF(N102="nulová",J102,0)</f>
        <v>0</v>
      </c>
      <c r="BJ102" s="18" t="s">
        <v>82</v>
      </c>
      <c r="BK102" s="144">
        <f>ROUND(I102*H102,2)</f>
        <v>0</v>
      </c>
      <c r="BL102" s="18" t="s">
        <v>247</v>
      </c>
      <c r="BM102" s="143" t="s">
        <v>635</v>
      </c>
    </row>
    <row r="103" spans="2:65" s="1" customFormat="1" ht="16.5" customHeight="1">
      <c r="B103" s="33"/>
      <c r="C103" s="132" t="s">
        <v>175</v>
      </c>
      <c r="D103" s="132" t="s">
        <v>144</v>
      </c>
      <c r="E103" s="133" t="s">
        <v>636</v>
      </c>
      <c r="F103" s="134" t="s">
        <v>637</v>
      </c>
      <c r="G103" s="135" t="s">
        <v>631</v>
      </c>
      <c r="H103" s="136">
        <v>2</v>
      </c>
      <c r="I103" s="137"/>
      <c r="J103" s="138">
        <f>ROUND(I103*H103,2)</f>
        <v>0</v>
      </c>
      <c r="K103" s="134" t="s">
        <v>19</v>
      </c>
      <c r="L103" s="33"/>
      <c r="M103" s="139" t="s">
        <v>19</v>
      </c>
      <c r="N103" s="140" t="s">
        <v>46</v>
      </c>
      <c r="P103" s="141">
        <f>O103*H103</f>
        <v>0</v>
      </c>
      <c r="Q103" s="141">
        <v>0</v>
      </c>
      <c r="R103" s="141">
        <f>Q103*H103</f>
        <v>0</v>
      </c>
      <c r="S103" s="141">
        <v>0</v>
      </c>
      <c r="T103" s="142">
        <f>S103*H103</f>
        <v>0</v>
      </c>
      <c r="AR103" s="143" t="s">
        <v>247</v>
      </c>
      <c r="AT103" s="143" t="s">
        <v>144</v>
      </c>
      <c r="AU103" s="143" t="s">
        <v>84</v>
      </c>
      <c r="AY103" s="18" t="s">
        <v>142</v>
      </c>
      <c r="BE103" s="144">
        <f>IF(N103="základní",J103,0)</f>
        <v>0</v>
      </c>
      <c r="BF103" s="144">
        <f>IF(N103="snížená",J103,0)</f>
        <v>0</v>
      </c>
      <c r="BG103" s="144">
        <f>IF(N103="zákl. přenesená",J103,0)</f>
        <v>0</v>
      </c>
      <c r="BH103" s="144">
        <f>IF(N103="sníž. přenesená",J103,0)</f>
        <v>0</v>
      </c>
      <c r="BI103" s="144">
        <f>IF(N103="nulová",J103,0)</f>
        <v>0</v>
      </c>
      <c r="BJ103" s="18" t="s">
        <v>82</v>
      </c>
      <c r="BK103" s="144">
        <f>ROUND(I103*H103,2)</f>
        <v>0</v>
      </c>
      <c r="BL103" s="18" t="s">
        <v>247</v>
      </c>
      <c r="BM103" s="143" t="s">
        <v>638</v>
      </c>
    </row>
    <row r="104" spans="2:65" s="11" customFormat="1" ht="22.9" customHeight="1">
      <c r="B104" s="120"/>
      <c r="D104" s="121" t="s">
        <v>74</v>
      </c>
      <c r="E104" s="130" t="s">
        <v>639</v>
      </c>
      <c r="F104" s="130" t="s">
        <v>640</v>
      </c>
      <c r="I104" s="123"/>
      <c r="J104" s="131">
        <f>BK104</f>
        <v>0</v>
      </c>
      <c r="L104" s="120"/>
      <c r="M104" s="125"/>
      <c r="P104" s="126">
        <f>SUM(P105:P107)</f>
        <v>0</v>
      </c>
      <c r="R104" s="126">
        <f>SUM(R105:R107)</f>
        <v>0</v>
      </c>
      <c r="T104" s="127">
        <f>SUM(T105:T107)</f>
        <v>0</v>
      </c>
      <c r="AR104" s="121" t="s">
        <v>84</v>
      </c>
      <c r="AT104" s="128" t="s">
        <v>74</v>
      </c>
      <c r="AU104" s="128" t="s">
        <v>82</v>
      </c>
      <c r="AY104" s="121" t="s">
        <v>142</v>
      </c>
      <c r="BK104" s="129">
        <f>SUM(BK105:BK107)</f>
        <v>0</v>
      </c>
    </row>
    <row r="105" spans="2:65" s="1" customFormat="1" ht="16.5" customHeight="1">
      <c r="B105" s="33"/>
      <c r="C105" s="132" t="s">
        <v>185</v>
      </c>
      <c r="D105" s="132" t="s">
        <v>144</v>
      </c>
      <c r="E105" s="133" t="s">
        <v>623</v>
      </c>
      <c r="F105" s="134" t="s">
        <v>624</v>
      </c>
      <c r="G105" s="135" t="s">
        <v>165</v>
      </c>
      <c r="H105" s="136">
        <v>20</v>
      </c>
      <c r="I105" s="137"/>
      <c r="J105" s="138">
        <f>ROUND(I105*H105,2)</f>
        <v>0</v>
      </c>
      <c r="K105" s="134" t="s">
        <v>19</v>
      </c>
      <c r="L105" s="33"/>
      <c r="M105" s="139" t="s">
        <v>19</v>
      </c>
      <c r="N105" s="140" t="s">
        <v>46</v>
      </c>
      <c r="P105" s="141">
        <f>O105*H105</f>
        <v>0</v>
      </c>
      <c r="Q105" s="141">
        <v>0</v>
      </c>
      <c r="R105" s="141">
        <f>Q105*H105</f>
        <v>0</v>
      </c>
      <c r="S105" s="141">
        <v>0</v>
      </c>
      <c r="T105" s="142">
        <f>S105*H105</f>
        <v>0</v>
      </c>
      <c r="AR105" s="143" t="s">
        <v>247</v>
      </c>
      <c r="AT105" s="143" t="s">
        <v>144</v>
      </c>
      <c r="AU105" s="143" t="s">
        <v>84</v>
      </c>
      <c r="AY105" s="18" t="s">
        <v>142</v>
      </c>
      <c r="BE105" s="144">
        <f>IF(N105="základní",J105,0)</f>
        <v>0</v>
      </c>
      <c r="BF105" s="144">
        <f>IF(N105="snížená",J105,0)</f>
        <v>0</v>
      </c>
      <c r="BG105" s="144">
        <f>IF(N105="zákl. přenesená",J105,0)</f>
        <v>0</v>
      </c>
      <c r="BH105" s="144">
        <f>IF(N105="sníž. přenesená",J105,0)</f>
        <v>0</v>
      </c>
      <c r="BI105" s="144">
        <f>IF(N105="nulová",J105,0)</f>
        <v>0</v>
      </c>
      <c r="BJ105" s="18" t="s">
        <v>82</v>
      </c>
      <c r="BK105" s="144">
        <f>ROUND(I105*H105,2)</f>
        <v>0</v>
      </c>
      <c r="BL105" s="18" t="s">
        <v>247</v>
      </c>
      <c r="BM105" s="143" t="s">
        <v>641</v>
      </c>
    </row>
    <row r="106" spans="2:65" s="1" customFormat="1" ht="16.5" customHeight="1">
      <c r="B106" s="33"/>
      <c r="C106" s="132" t="s">
        <v>191</v>
      </c>
      <c r="D106" s="132" t="s">
        <v>144</v>
      </c>
      <c r="E106" s="133" t="s">
        <v>642</v>
      </c>
      <c r="F106" s="134" t="s">
        <v>643</v>
      </c>
      <c r="G106" s="135" t="s">
        <v>165</v>
      </c>
      <c r="H106" s="136">
        <v>30</v>
      </c>
      <c r="I106" s="137"/>
      <c r="J106" s="138">
        <f>ROUND(I106*H106,2)</f>
        <v>0</v>
      </c>
      <c r="K106" s="134" t="s">
        <v>19</v>
      </c>
      <c r="L106" s="33"/>
      <c r="M106" s="139" t="s">
        <v>19</v>
      </c>
      <c r="N106" s="140" t="s">
        <v>46</v>
      </c>
      <c r="P106" s="141">
        <f>O106*H106</f>
        <v>0</v>
      </c>
      <c r="Q106" s="141">
        <v>0</v>
      </c>
      <c r="R106" s="141">
        <f>Q106*H106</f>
        <v>0</v>
      </c>
      <c r="S106" s="141">
        <v>0</v>
      </c>
      <c r="T106" s="142">
        <f>S106*H106</f>
        <v>0</v>
      </c>
      <c r="AR106" s="143" t="s">
        <v>247</v>
      </c>
      <c r="AT106" s="143" t="s">
        <v>144</v>
      </c>
      <c r="AU106" s="143" t="s">
        <v>84</v>
      </c>
      <c r="AY106" s="18" t="s">
        <v>142</v>
      </c>
      <c r="BE106" s="144">
        <f>IF(N106="základní",J106,0)</f>
        <v>0</v>
      </c>
      <c r="BF106" s="144">
        <f>IF(N106="snížená",J106,0)</f>
        <v>0</v>
      </c>
      <c r="BG106" s="144">
        <f>IF(N106="zákl. přenesená",J106,0)</f>
        <v>0</v>
      </c>
      <c r="BH106" s="144">
        <f>IF(N106="sníž. přenesená",J106,0)</f>
        <v>0</v>
      </c>
      <c r="BI106" s="144">
        <f>IF(N106="nulová",J106,0)</f>
        <v>0</v>
      </c>
      <c r="BJ106" s="18" t="s">
        <v>82</v>
      </c>
      <c r="BK106" s="144">
        <f>ROUND(I106*H106,2)</f>
        <v>0</v>
      </c>
      <c r="BL106" s="18" t="s">
        <v>247</v>
      </c>
      <c r="BM106" s="143" t="s">
        <v>644</v>
      </c>
    </row>
    <row r="107" spans="2:65" s="1" customFormat="1" ht="16.5" customHeight="1">
      <c r="B107" s="33"/>
      <c r="C107" s="132" t="s">
        <v>198</v>
      </c>
      <c r="D107" s="132" t="s">
        <v>144</v>
      </c>
      <c r="E107" s="133" t="s">
        <v>645</v>
      </c>
      <c r="F107" s="134" t="s">
        <v>646</v>
      </c>
      <c r="G107" s="135" t="s">
        <v>631</v>
      </c>
      <c r="H107" s="136">
        <v>16</v>
      </c>
      <c r="I107" s="137"/>
      <c r="J107" s="138">
        <f>ROUND(I107*H107,2)</f>
        <v>0</v>
      </c>
      <c r="K107" s="134" t="s">
        <v>19</v>
      </c>
      <c r="L107" s="33"/>
      <c r="M107" s="139" t="s">
        <v>19</v>
      </c>
      <c r="N107" s="140" t="s">
        <v>46</v>
      </c>
      <c r="P107" s="141">
        <f>O107*H107</f>
        <v>0</v>
      </c>
      <c r="Q107" s="141">
        <v>0</v>
      </c>
      <c r="R107" s="141">
        <f>Q107*H107</f>
        <v>0</v>
      </c>
      <c r="S107" s="141">
        <v>0</v>
      </c>
      <c r="T107" s="142">
        <f>S107*H107</f>
        <v>0</v>
      </c>
      <c r="AR107" s="143" t="s">
        <v>247</v>
      </c>
      <c r="AT107" s="143" t="s">
        <v>144</v>
      </c>
      <c r="AU107" s="143" t="s">
        <v>84</v>
      </c>
      <c r="AY107" s="18" t="s">
        <v>142</v>
      </c>
      <c r="BE107" s="144">
        <f>IF(N107="základní",J107,0)</f>
        <v>0</v>
      </c>
      <c r="BF107" s="144">
        <f>IF(N107="snížená",J107,0)</f>
        <v>0</v>
      </c>
      <c r="BG107" s="144">
        <f>IF(N107="zákl. přenesená",J107,0)</f>
        <v>0</v>
      </c>
      <c r="BH107" s="144">
        <f>IF(N107="sníž. přenesená",J107,0)</f>
        <v>0</v>
      </c>
      <c r="BI107" s="144">
        <f>IF(N107="nulová",J107,0)</f>
        <v>0</v>
      </c>
      <c r="BJ107" s="18" t="s">
        <v>82</v>
      </c>
      <c r="BK107" s="144">
        <f>ROUND(I107*H107,2)</f>
        <v>0</v>
      </c>
      <c r="BL107" s="18" t="s">
        <v>247</v>
      </c>
      <c r="BM107" s="143" t="s">
        <v>647</v>
      </c>
    </row>
    <row r="108" spans="2:65" s="11" customFormat="1" ht="22.9" customHeight="1">
      <c r="B108" s="120"/>
      <c r="D108" s="121" t="s">
        <v>74</v>
      </c>
      <c r="E108" s="130" t="s">
        <v>648</v>
      </c>
      <c r="F108" s="130" t="s">
        <v>649</v>
      </c>
      <c r="I108" s="123"/>
      <c r="J108" s="131">
        <f>BK108</f>
        <v>0</v>
      </c>
      <c r="L108" s="120"/>
      <c r="M108" s="125"/>
      <c r="P108" s="126">
        <f>P109</f>
        <v>0</v>
      </c>
      <c r="R108" s="126">
        <f>R109</f>
        <v>0</v>
      </c>
      <c r="T108" s="127">
        <f>T109</f>
        <v>0</v>
      </c>
      <c r="AR108" s="121" t="s">
        <v>84</v>
      </c>
      <c r="AT108" s="128" t="s">
        <v>74</v>
      </c>
      <c r="AU108" s="128" t="s">
        <v>82</v>
      </c>
      <c r="AY108" s="121" t="s">
        <v>142</v>
      </c>
      <c r="BK108" s="129">
        <f>BK109</f>
        <v>0</v>
      </c>
    </row>
    <row r="109" spans="2:65" s="1" customFormat="1" ht="21.75" customHeight="1">
      <c r="B109" s="33"/>
      <c r="C109" s="132" t="s">
        <v>196</v>
      </c>
      <c r="D109" s="132" t="s">
        <v>144</v>
      </c>
      <c r="E109" s="133" t="s">
        <v>650</v>
      </c>
      <c r="F109" s="134" t="s">
        <v>651</v>
      </c>
      <c r="G109" s="135" t="s">
        <v>652</v>
      </c>
      <c r="H109" s="194"/>
      <c r="I109" s="137"/>
      <c r="J109" s="138">
        <f>ROUND(I109*H109,2)</f>
        <v>0</v>
      </c>
      <c r="K109" s="134" t="s">
        <v>19</v>
      </c>
      <c r="L109" s="33"/>
      <c r="M109" s="139" t="s">
        <v>19</v>
      </c>
      <c r="N109" s="140" t="s">
        <v>46</v>
      </c>
      <c r="P109" s="141">
        <f>O109*H109</f>
        <v>0</v>
      </c>
      <c r="Q109" s="141">
        <v>0</v>
      </c>
      <c r="R109" s="141">
        <f>Q109*H109</f>
        <v>0</v>
      </c>
      <c r="S109" s="141">
        <v>0</v>
      </c>
      <c r="T109" s="142">
        <f>S109*H109</f>
        <v>0</v>
      </c>
      <c r="AR109" s="143" t="s">
        <v>247</v>
      </c>
      <c r="AT109" s="143" t="s">
        <v>144</v>
      </c>
      <c r="AU109" s="143" t="s">
        <v>84</v>
      </c>
      <c r="AY109" s="18" t="s">
        <v>142</v>
      </c>
      <c r="BE109" s="144">
        <f>IF(N109="základní",J109,0)</f>
        <v>0</v>
      </c>
      <c r="BF109" s="144">
        <f>IF(N109="snížená",J109,0)</f>
        <v>0</v>
      </c>
      <c r="BG109" s="144">
        <f>IF(N109="zákl. přenesená",J109,0)</f>
        <v>0</v>
      </c>
      <c r="BH109" s="144">
        <f>IF(N109="sníž. přenesená",J109,0)</f>
        <v>0</v>
      </c>
      <c r="BI109" s="144">
        <f>IF(N109="nulová",J109,0)</f>
        <v>0</v>
      </c>
      <c r="BJ109" s="18" t="s">
        <v>82</v>
      </c>
      <c r="BK109" s="144">
        <f>ROUND(I109*H109,2)</f>
        <v>0</v>
      </c>
      <c r="BL109" s="18" t="s">
        <v>247</v>
      </c>
      <c r="BM109" s="143" t="s">
        <v>653</v>
      </c>
    </row>
    <row r="110" spans="2:65" s="11" customFormat="1" ht="22.9" customHeight="1">
      <c r="B110" s="120"/>
      <c r="D110" s="121" t="s">
        <v>74</v>
      </c>
      <c r="E110" s="130" t="s">
        <v>654</v>
      </c>
      <c r="F110" s="130" t="s">
        <v>655</v>
      </c>
      <c r="I110" s="123"/>
      <c r="J110" s="131">
        <f>BK110</f>
        <v>0</v>
      </c>
      <c r="L110" s="120"/>
      <c r="M110" s="125"/>
      <c r="P110" s="126">
        <f>SUM(P111:P114)</f>
        <v>0</v>
      </c>
      <c r="R110" s="126">
        <f>SUM(R111:R114)</f>
        <v>0</v>
      </c>
      <c r="T110" s="127">
        <f>SUM(T111:T114)</f>
        <v>0</v>
      </c>
      <c r="AR110" s="121" t="s">
        <v>84</v>
      </c>
      <c r="AT110" s="128" t="s">
        <v>74</v>
      </c>
      <c r="AU110" s="128" t="s">
        <v>82</v>
      </c>
      <c r="AY110" s="121" t="s">
        <v>142</v>
      </c>
      <c r="BK110" s="129">
        <f>SUM(BK111:BK114)</f>
        <v>0</v>
      </c>
    </row>
    <row r="111" spans="2:65" s="1" customFormat="1" ht="16.5" customHeight="1">
      <c r="B111" s="33"/>
      <c r="C111" s="132" t="s">
        <v>211</v>
      </c>
      <c r="D111" s="132" t="s">
        <v>144</v>
      </c>
      <c r="E111" s="133" t="s">
        <v>656</v>
      </c>
      <c r="F111" s="134" t="s">
        <v>657</v>
      </c>
      <c r="G111" s="135" t="s">
        <v>658</v>
      </c>
      <c r="H111" s="136">
        <v>1</v>
      </c>
      <c r="I111" s="137"/>
      <c r="J111" s="138">
        <f>ROUND(I111*H111,2)</f>
        <v>0</v>
      </c>
      <c r="K111" s="134" t="s">
        <v>19</v>
      </c>
      <c r="L111" s="33"/>
      <c r="M111" s="139" t="s">
        <v>19</v>
      </c>
      <c r="N111" s="140" t="s">
        <v>46</v>
      </c>
      <c r="P111" s="141">
        <f>O111*H111</f>
        <v>0</v>
      </c>
      <c r="Q111" s="141">
        <v>0</v>
      </c>
      <c r="R111" s="141">
        <f>Q111*H111</f>
        <v>0</v>
      </c>
      <c r="S111" s="141">
        <v>0</v>
      </c>
      <c r="T111" s="142">
        <f>S111*H111</f>
        <v>0</v>
      </c>
      <c r="AR111" s="143" t="s">
        <v>247</v>
      </c>
      <c r="AT111" s="143" t="s">
        <v>144</v>
      </c>
      <c r="AU111" s="143" t="s">
        <v>84</v>
      </c>
      <c r="AY111" s="18" t="s">
        <v>142</v>
      </c>
      <c r="BE111" s="144">
        <f>IF(N111="základní",J111,0)</f>
        <v>0</v>
      </c>
      <c r="BF111" s="144">
        <f>IF(N111="snížená",J111,0)</f>
        <v>0</v>
      </c>
      <c r="BG111" s="144">
        <f>IF(N111="zákl. přenesená",J111,0)</f>
        <v>0</v>
      </c>
      <c r="BH111" s="144">
        <f>IF(N111="sníž. přenesená",J111,0)</f>
        <v>0</v>
      </c>
      <c r="BI111" s="144">
        <f>IF(N111="nulová",J111,0)</f>
        <v>0</v>
      </c>
      <c r="BJ111" s="18" t="s">
        <v>82</v>
      </c>
      <c r="BK111" s="144">
        <f>ROUND(I111*H111,2)</f>
        <v>0</v>
      </c>
      <c r="BL111" s="18" t="s">
        <v>247</v>
      </c>
      <c r="BM111" s="143" t="s">
        <v>659</v>
      </c>
    </row>
    <row r="112" spans="2:65" s="1" customFormat="1" ht="16.5" customHeight="1">
      <c r="B112" s="33"/>
      <c r="C112" s="132" t="s">
        <v>217</v>
      </c>
      <c r="D112" s="132" t="s">
        <v>144</v>
      </c>
      <c r="E112" s="133" t="s">
        <v>660</v>
      </c>
      <c r="F112" s="134" t="s">
        <v>661</v>
      </c>
      <c r="G112" s="135" t="s">
        <v>658</v>
      </c>
      <c r="H112" s="136">
        <v>1</v>
      </c>
      <c r="I112" s="137"/>
      <c r="J112" s="138">
        <f>ROUND(I112*H112,2)</f>
        <v>0</v>
      </c>
      <c r="K112" s="134" t="s">
        <v>19</v>
      </c>
      <c r="L112" s="33"/>
      <c r="M112" s="139" t="s">
        <v>19</v>
      </c>
      <c r="N112" s="140" t="s">
        <v>46</v>
      </c>
      <c r="P112" s="141">
        <f>O112*H112</f>
        <v>0</v>
      </c>
      <c r="Q112" s="141">
        <v>0</v>
      </c>
      <c r="R112" s="141">
        <f>Q112*H112</f>
        <v>0</v>
      </c>
      <c r="S112" s="141">
        <v>0</v>
      </c>
      <c r="T112" s="142">
        <f>S112*H112</f>
        <v>0</v>
      </c>
      <c r="AR112" s="143" t="s">
        <v>247</v>
      </c>
      <c r="AT112" s="143" t="s">
        <v>144</v>
      </c>
      <c r="AU112" s="143" t="s">
        <v>84</v>
      </c>
      <c r="AY112" s="18" t="s">
        <v>142</v>
      </c>
      <c r="BE112" s="144">
        <f>IF(N112="základní",J112,0)</f>
        <v>0</v>
      </c>
      <c r="BF112" s="144">
        <f>IF(N112="snížená",J112,0)</f>
        <v>0</v>
      </c>
      <c r="BG112" s="144">
        <f>IF(N112="zákl. přenesená",J112,0)</f>
        <v>0</v>
      </c>
      <c r="BH112" s="144">
        <f>IF(N112="sníž. přenesená",J112,0)</f>
        <v>0</v>
      </c>
      <c r="BI112" s="144">
        <f>IF(N112="nulová",J112,0)</f>
        <v>0</v>
      </c>
      <c r="BJ112" s="18" t="s">
        <v>82</v>
      </c>
      <c r="BK112" s="144">
        <f>ROUND(I112*H112,2)</f>
        <v>0</v>
      </c>
      <c r="BL112" s="18" t="s">
        <v>247</v>
      </c>
      <c r="BM112" s="143" t="s">
        <v>662</v>
      </c>
    </row>
    <row r="113" spans="2:65" s="1" customFormat="1" ht="16.5" customHeight="1">
      <c r="B113" s="33"/>
      <c r="C113" s="132" t="s">
        <v>8</v>
      </c>
      <c r="D113" s="132" t="s">
        <v>144</v>
      </c>
      <c r="E113" s="133" t="s">
        <v>663</v>
      </c>
      <c r="F113" s="134" t="s">
        <v>664</v>
      </c>
      <c r="G113" s="135" t="s">
        <v>658</v>
      </c>
      <c r="H113" s="136">
        <v>1</v>
      </c>
      <c r="I113" s="137"/>
      <c r="J113" s="138">
        <f>ROUND(I113*H113,2)</f>
        <v>0</v>
      </c>
      <c r="K113" s="134" t="s">
        <v>19</v>
      </c>
      <c r="L113" s="33"/>
      <c r="M113" s="139" t="s">
        <v>19</v>
      </c>
      <c r="N113" s="140" t="s">
        <v>46</v>
      </c>
      <c r="P113" s="141">
        <f>O113*H113</f>
        <v>0</v>
      </c>
      <c r="Q113" s="141">
        <v>0</v>
      </c>
      <c r="R113" s="141">
        <f>Q113*H113</f>
        <v>0</v>
      </c>
      <c r="S113" s="141">
        <v>0</v>
      </c>
      <c r="T113" s="142">
        <f>S113*H113</f>
        <v>0</v>
      </c>
      <c r="AR113" s="143" t="s">
        <v>247</v>
      </c>
      <c r="AT113" s="143" t="s">
        <v>144</v>
      </c>
      <c r="AU113" s="143" t="s">
        <v>84</v>
      </c>
      <c r="AY113" s="18" t="s">
        <v>142</v>
      </c>
      <c r="BE113" s="144">
        <f>IF(N113="základní",J113,0)</f>
        <v>0</v>
      </c>
      <c r="BF113" s="144">
        <f>IF(N113="snížená",J113,0)</f>
        <v>0</v>
      </c>
      <c r="BG113" s="144">
        <f>IF(N113="zákl. přenesená",J113,0)</f>
        <v>0</v>
      </c>
      <c r="BH113" s="144">
        <f>IF(N113="sníž. přenesená",J113,0)</f>
        <v>0</v>
      </c>
      <c r="BI113" s="144">
        <f>IF(N113="nulová",J113,0)</f>
        <v>0</v>
      </c>
      <c r="BJ113" s="18" t="s">
        <v>82</v>
      </c>
      <c r="BK113" s="144">
        <f>ROUND(I113*H113,2)</f>
        <v>0</v>
      </c>
      <c r="BL113" s="18" t="s">
        <v>247</v>
      </c>
      <c r="BM113" s="143" t="s">
        <v>665</v>
      </c>
    </row>
    <row r="114" spans="2:65" s="1" customFormat="1" ht="16.5" customHeight="1">
      <c r="B114" s="33"/>
      <c r="C114" s="132" t="s">
        <v>230</v>
      </c>
      <c r="D114" s="132" t="s">
        <v>144</v>
      </c>
      <c r="E114" s="133" t="s">
        <v>666</v>
      </c>
      <c r="F114" s="134" t="s">
        <v>667</v>
      </c>
      <c r="G114" s="135" t="s">
        <v>658</v>
      </c>
      <c r="H114" s="136">
        <v>1</v>
      </c>
      <c r="I114" s="137"/>
      <c r="J114" s="138">
        <f>ROUND(I114*H114,2)</f>
        <v>0</v>
      </c>
      <c r="K114" s="134" t="s">
        <v>19</v>
      </c>
      <c r="L114" s="33"/>
      <c r="M114" s="195" t="s">
        <v>19</v>
      </c>
      <c r="N114" s="196" t="s">
        <v>46</v>
      </c>
      <c r="O114" s="192"/>
      <c r="P114" s="197">
        <f>O114*H114</f>
        <v>0</v>
      </c>
      <c r="Q114" s="197">
        <v>0</v>
      </c>
      <c r="R114" s="197">
        <f>Q114*H114</f>
        <v>0</v>
      </c>
      <c r="S114" s="197">
        <v>0</v>
      </c>
      <c r="T114" s="198">
        <f>S114*H114</f>
        <v>0</v>
      </c>
      <c r="AR114" s="143" t="s">
        <v>247</v>
      </c>
      <c r="AT114" s="143" t="s">
        <v>144</v>
      </c>
      <c r="AU114" s="143" t="s">
        <v>84</v>
      </c>
      <c r="AY114" s="18" t="s">
        <v>142</v>
      </c>
      <c r="BE114" s="144">
        <f>IF(N114="základní",J114,0)</f>
        <v>0</v>
      </c>
      <c r="BF114" s="144">
        <f>IF(N114="snížená",J114,0)</f>
        <v>0</v>
      </c>
      <c r="BG114" s="144">
        <f>IF(N114="zákl. přenesená",J114,0)</f>
        <v>0</v>
      </c>
      <c r="BH114" s="144">
        <f>IF(N114="sníž. přenesená",J114,0)</f>
        <v>0</v>
      </c>
      <c r="BI114" s="144">
        <f>IF(N114="nulová",J114,0)</f>
        <v>0</v>
      </c>
      <c r="BJ114" s="18" t="s">
        <v>82</v>
      </c>
      <c r="BK114" s="144">
        <f>ROUND(I114*H114,2)</f>
        <v>0</v>
      </c>
      <c r="BL114" s="18" t="s">
        <v>247</v>
      </c>
      <c r="BM114" s="143" t="s">
        <v>668</v>
      </c>
    </row>
    <row r="115" spans="2:65" s="1" customFormat="1" ht="6.95" customHeight="1">
      <c r="B115" s="42"/>
      <c r="C115" s="43"/>
      <c r="D115" s="43"/>
      <c r="E115" s="43"/>
      <c r="F115" s="43"/>
      <c r="G115" s="43"/>
      <c r="H115" s="43"/>
      <c r="I115" s="43"/>
      <c r="J115" s="43"/>
      <c r="K115" s="43"/>
      <c r="L115" s="33"/>
    </row>
  </sheetData>
  <sheetProtection algorithmName="SHA-512" hashValue="Pe8Uq+5Lj5sF7GFpCN6Y2taoUWXx6B2DDeR1Ez2tPKZ5Zi15gGAJFw/Ne5fBMIrB2Apn3NVfXav4qV5ZZeXyPA==" saltValue="m3onA7gR6a3tqWeZ45d67Nwm5VwYmpk0yiWd76MSx2XVagJkczYwxvG9/w4Le0Sx5IoEg8CokiyqXIVTQUk6lA==" spinCount="100000" sheet="1" objects="1" scenarios="1" formatColumns="0" formatRows="0" autoFilter="0"/>
  <autoFilter ref="C95:K114" xr:uid="{00000000-0009-0000-0000-000004000000}"/>
  <mergeCells count="15">
    <mergeCell ref="E82:H82"/>
    <mergeCell ref="E86:H86"/>
    <mergeCell ref="E84:H84"/>
    <mergeCell ref="E88:H88"/>
    <mergeCell ref="L2:V2"/>
    <mergeCell ref="E31:H31"/>
    <mergeCell ref="E52:H52"/>
    <mergeCell ref="E56:H56"/>
    <mergeCell ref="E54:H54"/>
    <mergeCell ref="E58:H58"/>
    <mergeCell ref="E7:H7"/>
    <mergeCell ref="E11:H11"/>
    <mergeCell ref="E9:H9"/>
    <mergeCell ref="E13:H13"/>
    <mergeCell ref="E22:H22"/>
  </mergeCells>
  <pageMargins left="0.39374999999999999" right="0.39374999999999999" top="0.39374999999999999" bottom="0.39374999999999999" header="0" footer="0"/>
  <pageSetup paperSize="9" fitToHeight="100" orientation="portrait" blackAndWhite="1"/>
  <headerFooter>
    <oddFooter>&amp;CStrana &amp;P z &amp;N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BM106"/>
  <sheetViews>
    <sheetView showGridLines="0" workbookViewId="0"/>
  </sheetViews>
  <sheetFormatPr defaultRowHeight="15"/>
  <cols>
    <col min="1" max="1" width="8.33203125" customWidth="1"/>
    <col min="2" max="2" width="1.1640625" customWidth="1"/>
    <col min="3" max="3" width="4.1640625" customWidth="1"/>
    <col min="4" max="4" width="4.33203125" customWidth="1"/>
    <col min="5" max="5" width="17.1640625" customWidth="1"/>
    <col min="6" max="6" width="50.83203125" customWidth="1"/>
    <col min="7" max="7" width="7.5" customWidth="1"/>
    <col min="8" max="8" width="14" customWidth="1"/>
    <col min="9" max="9" width="15.83203125" customWidth="1"/>
    <col min="10" max="11" width="22.33203125" customWidth="1"/>
    <col min="12" max="12" width="9.33203125" customWidth="1"/>
    <col min="13" max="13" width="10.83203125" hidden="1" customWidth="1"/>
    <col min="14" max="14" width="9.33203125" hidden="1"/>
    <col min="15" max="20" width="14.1640625" hidden="1" customWidth="1"/>
    <col min="21" max="21" width="16.33203125" hidden="1" customWidth="1"/>
    <col min="22" max="22" width="12.33203125" customWidth="1"/>
    <col min="23" max="23" width="16.33203125" customWidth="1"/>
    <col min="24" max="24" width="12.33203125" customWidth="1"/>
    <col min="25" max="25" width="15" customWidth="1"/>
    <col min="26" max="26" width="11" customWidth="1"/>
    <col min="27" max="27" width="15" customWidth="1"/>
    <col min="28" max="28" width="16.33203125" customWidth="1"/>
    <col min="29" max="29" width="11" customWidth="1"/>
    <col min="30" max="30" width="15" customWidth="1"/>
    <col min="31" max="31" width="16.33203125" customWidth="1"/>
    <col min="44" max="65" width="9.33203125" hidden="1"/>
  </cols>
  <sheetData>
    <row r="2" spans="2:46" ht="36.950000000000003" customHeight="1">
      <c r="L2" s="318"/>
      <c r="M2" s="318"/>
      <c r="N2" s="318"/>
      <c r="O2" s="318"/>
      <c r="P2" s="318"/>
      <c r="Q2" s="318"/>
      <c r="R2" s="318"/>
      <c r="S2" s="318"/>
      <c r="T2" s="318"/>
      <c r="U2" s="318"/>
      <c r="V2" s="318"/>
      <c r="AT2" s="18" t="s">
        <v>108</v>
      </c>
    </row>
    <row r="3" spans="2:46" ht="6.95" customHeight="1">
      <c r="B3" s="19"/>
      <c r="C3" s="20"/>
      <c r="D3" s="20"/>
      <c r="E3" s="20"/>
      <c r="F3" s="20"/>
      <c r="G3" s="20"/>
      <c r="H3" s="20"/>
      <c r="I3" s="20"/>
      <c r="J3" s="20"/>
      <c r="K3" s="20"/>
      <c r="L3" s="21"/>
      <c r="AT3" s="18" t="s">
        <v>84</v>
      </c>
    </row>
    <row r="4" spans="2:46" ht="24.95" customHeight="1">
      <c r="B4" s="21"/>
      <c r="D4" s="22" t="s">
        <v>109</v>
      </c>
      <c r="L4" s="21"/>
      <c r="M4" s="91" t="s">
        <v>10</v>
      </c>
      <c r="AT4" s="18" t="s">
        <v>4</v>
      </c>
    </row>
    <row r="5" spans="2:46" ht="6.95" customHeight="1">
      <c r="B5" s="21"/>
      <c r="L5" s="21"/>
    </row>
    <row r="6" spans="2:46" ht="12" customHeight="1">
      <c r="B6" s="21"/>
      <c r="D6" s="28" t="s">
        <v>16</v>
      </c>
      <c r="L6" s="21"/>
    </row>
    <row r="7" spans="2:46" ht="26.25" customHeight="1">
      <c r="B7" s="21"/>
      <c r="E7" s="333" t="str">
        <f>'Rekapitulace stavby'!K6</f>
        <v>AREÁL KLÍŠE, ÚSTÍ NAD LABEM – WELLNESS A FITNESS - POUZE VENKOVNÍ ODPOČÍVÁRNA</v>
      </c>
      <c r="F7" s="334"/>
      <c r="G7" s="334"/>
      <c r="H7" s="334"/>
      <c r="L7" s="21"/>
    </row>
    <row r="8" spans="2:46" s="1" customFormat="1" ht="12" customHeight="1">
      <c r="B8" s="33"/>
      <c r="D8" s="28" t="s">
        <v>110</v>
      </c>
      <c r="L8" s="33"/>
    </row>
    <row r="9" spans="2:46" s="1" customFormat="1" ht="16.5" customHeight="1">
      <c r="B9" s="33"/>
      <c r="E9" s="291" t="s">
        <v>669</v>
      </c>
      <c r="F9" s="335"/>
      <c r="G9" s="335"/>
      <c r="H9" s="335"/>
      <c r="L9" s="33"/>
    </row>
    <row r="10" spans="2:46" s="1" customFormat="1" ht="11.25">
      <c r="B10" s="33"/>
      <c r="L10" s="33"/>
    </row>
    <row r="11" spans="2:46" s="1" customFormat="1" ht="12" customHeight="1">
      <c r="B11" s="33"/>
      <c r="D11" s="28" t="s">
        <v>18</v>
      </c>
      <c r="F11" s="26" t="s">
        <v>19</v>
      </c>
      <c r="I11" s="28" t="s">
        <v>20</v>
      </c>
      <c r="J11" s="26" t="s">
        <v>19</v>
      </c>
      <c r="L11" s="33"/>
    </row>
    <row r="12" spans="2:46" s="1" customFormat="1" ht="12" customHeight="1">
      <c r="B12" s="33"/>
      <c r="D12" s="28" t="s">
        <v>21</v>
      </c>
      <c r="F12" s="26" t="s">
        <v>22</v>
      </c>
      <c r="I12" s="28" t="s">
        <v>23</v>
      </c>
      <c r="J12" s="50" t="str">
        <f>'Rekapitulace stavby'!AN8</f>
        <v>10. 7. 2024</v>
      </c>
      <c r="L12" s="33"/>
    </row>
    <row r="13" spans="2:46" s="1" customFormat="1" ht="10.9" customHeight="1">
      <c r="B13" s="33"/>
      <c r="L13" s="33"/>
    </row>
    <row r="14" spans="2:46" s="1" customFormat="1" ht="12" customHeight="1">
      <c r="B14" s="33"/>
      <c r="D14" s="28" t="s">
        <v>25</v>
      </c>
      <c r="I14" s="28" t="s">
        <v>26</v>
      </c>
      <c r="J14" s="26" t="s">
        <v>27</v>
      </c>
      <c r="L14" s="33"/>
    </row>
    <row r="15" spans="2:46" s="1" customFormat="1" ht="18" customHeight="1">
      <c r="B15" s="33"/>
      <c r="E15" s="26" t="s">
        <v>28</v>
      </c>
      <c r="I15" s="28" t="s">
        <v>29</v>
      </c>
      <c r="J15" s="26" t="s">
        <v>30</v>
      </c>
      <c r="L15" s="33"/>
    </row>
    <row r="16" spans="2:46" s="1" customFormat="1" ht="6.95" customHeight="1">
      <c r="B16" s="33"/>
      <c r="L16" s="33"/>
    </row>
    <row r="17" spans="2:12" s="1" customFormat="1" ht="12" customHeight="1">
      <c r="B17" s="33"/>
      <c r="D17" s="28" t="s">
        <v>31</v>
      </c>
      <c r="I17" s="28" t="s">
        <v>26</v>
      </c>
      <c r="J17" s="29" t="str">
        <f>'Rekapitulace stavby'!AN13</f>
        <v>Vyplň údaj</v>
      </c>
      <c r="L17" s="33"/>
    </row>
    <row r="18" spans="2:12" s="1" customFormat="1" ht="18" customHeight="1">
      <c r="B18" s="33"/>
      <c r="E18" s="336" t="str">
        <f>'Rekapitulace stavby'!E14</f>
        <v>Vyplň údaj</v>
      </c>
      <c r="F18" s="317"/>
      <c r="G18" s="317"/>
      <c r="H18" s="317"/>
      <c r="I18" s="28" t="s">
        <v>29</v>
      </c>
      <c r="J18" s="29" t="str">
        <f>'Rekapitulace stavby'!AN14</f>
        <v>Vyplň údaj</v>
      </c>
      <c r="L18" s="33"/>
    </row>
    <row r="19" spans="2:12" s="1" customFormat="1" ht="6.95" customHeight="1">
      <c r="B19" s="33"/>
      <c r="L19" s="33"/>
    </row>
    <row r="20" spans="2:12" s="1" customFormat="1" ht="12" customHeight="1">
      <c r="B20" s="33"/>
      <c r="D20" s="28" t="s">
        <v>33</v>
      </c>
      <c r="I20" s="28" t="s">
        <v>26</v>
      </c>
      <c r="J20" s="26" t="s">
        <v>34</v>
      </c>
      <c r="L20" s="33"/>
    </row>
    <row r="21" spans="2:12" s="1" customFormat="1" ht="18" customHeight="1">
      <c r="B21" s="33"/>
      <c r="E21" s="26" t="s">
        <v>35</v>
      </c>
      <c r="I21" s="28" t="s">
        <v>29</v>
      </c>
      <c r="J21" s="26" t="s">
        <v>36</v>
      </c>
      <c r="L21" s="33"/>
    </row>
    <row r="22" spans="2:12" s="1" customFormat="1" ht="6.95" customHeight="1">
      <c r="B22" s="33"/>
      <c r="L22" s="33"/>
    </row>
    <row r="23" spans="2:12" s="1" customFormat="1" ht="12" customHeight="1">
      <c r="B23" s="33"/>
      <c r="D23" s="28" t="s">
        <v>38</v>
      </c>
      <c r="I23" s="28" t="s">
        <v>26</v>
      </c>
      <c r="J23" s="26" t="s">
        <v>34</v>
      </c>
      <c r="L23" s="33"/>
    </row>
    <row r="24" spans="2:12" s="1" customFormat="1" ht="18" customHeight="1">
      <c r="B24" s="33"/>
      <c r="E24" s="26" t="s">
        <v>35</v>
      </c>
      <c r="I24" s="28" t="s">
        <v>29</v>
      </c>
      <c r="J24" s="26" t="s">
        <v>36</v>
      </c>
      <c r="L24" s="33"/>
    </row>
    <row r="25" spans="2:12" s="1" customFormat="1" ht="6.95" customHeight="1">
      <c r="B25" s="33"/>
      <c r="L25" s="33"/>
    </row>
    <row r="26" spans="2:12" s="1" customFormat="1" ht="12" customHeight="1">
      <c r="B26" s="33"/>
      <c r="D26" s="28" t="s">
        <v>39</v>
      </c>
      <c r="L26" s="33"/>
    </row>
    <row r="27" spans="2:12" s="7" customFormat="1" ht="16.5" customHeight="1">
      <c r="B27" s="92"/>
      <c r="E27" s="322" t="s">
        <v>19</v>
      </c>
      <c r="F27" s="322"/>
      <c r="G27" s="322"/>
      <c r="H27" s="322"/>
      <c r="L27" s="92"/>
    </row>
    <row r="28" spans="2:12" s="1" customFormat="1" ht="6.95" customHeight="1">
      <c r="B28" s="33"/>
      <c r="L28" s="33"/>
    </row>
    <row r="29" spans="2:12" s="1" customFormat="1" ht="6.95" customHeight="1">
      <c r="B29" s="33"/>
      <c r="D29" s="51"/>
      <c r="E29" s="51"/>
      <c r="F29" s="51"/>
      <c r="G29" s="51"/>
      <c r="H29" s="51"/>
      <c r="I29" s="51"/>
      <c r="J29" s="51"/>
      <c r="K29" s="51"/>
      <c r="L29" s="33"/>
    </row>
    <row r="30" spans="2:12" s="1" customFormat="1" ht="25.35" customHeight="1">
      <c r="B30" s="33"/>
      <c r="D30" s="93" t="s">
        <v>41</v>
      </c>
      <c r="J30" s="64">
        <f>ROUND(J86, 2)</f>
        <v>0</v>
      </c>
      <c r="L30" s="33"/>
    </row>
    <row r="31" spans="2:12" s="1" customFormat="1" ht="6.95" customHeight="1">
      <c r="B31" s="33"/>
      <c r="D31" s="51"/>
      <c r="E31" s="51"/>
      <c r="F31" s="51"/>
      <c r="G31" s="51"/>
      <c r="H31" s="51"/>
      <c r="I31" s="51"/>
      <c r="J31" s="51"/>
      <c r="K31" s="51"/>
      <c r="L31" s="33"/>
    </row>
    <row r="32" spans="2:12" s="1" customFormat="1" ht="14.45" customHeight="1">
      <c r="B32" s="33"/>
      <c r="F32" s="36" t="s">
        <v>43</v>
      </c>
      <c r="I32" s="36" t="s">
        <v>42</v>
      </c>
      <c r="J32" s="36" t="s">
        <v>44</v>
      </c>
      <c r="L32" s="33"/>
    </row>
    <row r="33" spans="2:12" s="1" customFormat="1" ht="14.45" customHeight="1">
      <c r="B33" s="33"/>
      <c r="D33" s="53" t="s">
        <v>45</v>
      </c>
      <c r="E33" s="28" t="s">
        <v>46</v>
      </c>
      <c r="F33" s="83">
        <f>ROUND((SUM(BE86:BE105)),  2)</f>
        <v>0</v>
      </c>
      <c r="I33" s="94">
        <v>0.21</v>
      </c>
      <c r="J33" s="83">
        <f>ROUND(((SUM(BE86:BE105))*I33),  2)</f>
        <v>0</v>
      </c>
      <c r="L33" s="33"/>
    </row>
    <row r="34" spans="2:12" s="1" customFormat="1" ht="14.45" customHeight="1">
      <c r="B34" s="33"/>
      <c r="E34" s="28" t="s">
        <v>47</v>
      </c>
      <c r="F34" s="83">
        <f>ROUND((SUM(BF86:BF105)),  2)</f>
        <v>0</v>
      </c>
      <c r="I34" s="94">
        <v>0.12</v>
      </c>
      <c r="J34" s="83">
        <f>ROUND(((SUM(BF86:BF105))*I34),  2)</f>
        <v>0</v>
      </c>
      <c r="L34" s="33"/>
    </row>
    <row r="35" spans="2:12" s="1" customFormat="1" ht="14.45" hidden="1" customHeight="1">
      <c r="B35" s="33"/>
      <c r="E35" s="28" t="s">
        <v>48</v>
      </c>
      <c r="F35" s="83">
        <f>ROUND((SUM(BG86:BG105)),  2)</f>
        <v>0</v>
      </c>
      <c r="I35" s="94">
        <v>0.21</v>
      </c>
      <c r="J35" s="83">
        <f>0</f>
        <v>0</v>
      </c>
      <c r="L35" s="33"/>
    </row>
    <row r="36" spans="2:12" s="1" customFormat="1" ht="14.45" hidden="1" customHeight="1">
      <c r="B36" s="33"/>
      <c r="E36" s="28" t="s">
        <v>49</v>
      </c>
      <c r="F36" s="83">
        <f>ROUND((SUM(BH86:BH105)),  2)</f>
        <v>0</v>
      </c>
      <c r="I36" s="94">
        <v>0.12</v>
      </c>
      <c r="J36" s="83">
        <f>0</f>
        <v>0</v>
      </c>
      <c r="L36" s="33"/>
    </row>
    <row r="37" spans="2:12" s="1" customFormat="1" ht="14.45" hidden="1" customHeight="1">
      <c r="B37" s="33"/>
      <c r="E37" s="28" t="s">
        <v>50</v>
      </c>
      <c r="F37" s="83">
        <f>ROUND((SUM(BI86:BI105)),  2)</f>
        <v>0</v>
      </c>
      <c r="I37" s="94">
        <v>0</v>
      </c>
      <c r="J37" s="83">
        <f>0</f>
        <v>0</v>
      </c>
      <c r="L37" s="33"/>
    </row>
    <row r="38" spans="2:12" s="1" customFormat="1" ht="6.95" customHeight="1">
      <c r="B38" s="33"/>
      <c r="L38" s="33"/>
    </row>
    <row r="39" spans="2:12" s="1" customFormat="1" ht="25.35" customHeight="1">
      <c r="B39" s="33"/>
      <c r="C39" s="95"/>
      <c r="D39" s="96" t="s">
        <v>51</v>
      </c>
      <c r="E39" s="55"/>
      <c r="F39" s="55"/>
      <c r="G39" s="97" t="s">
        <v>52</v>
      </c>
      <c r="H39" s="98" t="s">
        <v>53</v>
      </c>
      <c r="I39" s="55"/>
      <c r="J39" s="99">
        <f>SUM(J30:J37)</f>
        <v>0</v>
      </c>
      <c r="K39" s="100"/>
      <c r="L39" s="33"/>
    </row>
    <row r="40" spans="2:12" s="1" customFormat="1" ht="14.45" customHeight="1">
      <c r="B40" s="42"/>
      <c r="C40" s="43"/>
      <c r="D40" s="43"/>
      <c r="E40" s="43"/>
      <c r="F40" s="43"/>
      <c r="G40" s="43"/>
      <c r="H40" s="43"/>
      <c r="I40" s="43"/>
      <c r="J40" s="43"/>
      <c r="K40" s="43"/>
      <c r="L40" s="33"/>
    </row>
    <row r="44" spans="2:12" s="1" customFormat="1" ht="6.95" customHeight="1">
      <c r="B44" s="44"/>
      <c r="C44" s="45"/>
      <c r="D44" s="45"/>
      <c r="E44" s="45"/>
      <c r="F44" s="45"/>
      <c r="G44" s="45"/>
      <c r="H44" s="45"/>
      <c r="I44" s="45"/>
      <c r="J44" s="45"/>
      <c r="K44" s="45"/>
      <c r="L44" s="33"/>
    </row>
    <row r="45" spans="2:12" s="1" customFormat="1" ht="24.95" customHeight="1">
      <c r="B45" s="33"/>
      <c r="C45" s="22" t="s">
        <v>116</v>
      </c>
      <c r="L45" s="33"/>
    </row>
    <row r="46" spans="2:12" s="1" customFormat="1" ht="6.95" customHeight="1">
      <c r="B46" s="33"/>
      <c r="L46" s="33"/>
    </row>
    <row r="47" spans="2:12" s="1" customFormat="1" ht="12" customHeight="1">
      <c r="B47" s="33"/>
      <c r="C47" s="28" t="s">
        <v>16</v>
      </c>
      <c r="L47" s="33"/>
    </row>
    <row r="48" spans="2:12" s="1" customFormat="1" ht="26.25" customHeight="1">
      <c r="B48" s="33"/>
      <c r="E48" s="333" t="str">
        <f>E7</f>
        <v>AREÁL KLÍŠE, ÚSTÍ NAD LABEM – WELLNESS A FITNESS - POUZE VENKOVNÍ ODPOČÍVÁRNA</v>
      </c>
      <c r="F48" s="334"/>
      <c r="G48" s="334"/>
      <c r="H48" s="334"/>
      <c r="L48" s="33"/>
    </row>
    <row r="49" spans="2:47" s="1" customFormat="1" ht="12" customHeight="1">
      <c r="B49" s="33"/>
      <c r="C49" s="28" t="s">
        <v>110</v>
      </c>
      <c r="L49" s="33"/>
    </row>
    <row r="50" spans="2:47" s="1" customFormat="1" ht="16.5" customHeight="1">
      <c r="B50" s="33"/>
      <c r="E50" s="291" t="str">
        <f>E9</f>
        <v>99 - Vedlejší a ostatní náklady</v>
      </c>
      <c r="F50" s="335"/>
      <c r="G50" s="335"/>
      <c r="H50" s="335"/>
      <c r="L50" s="33"/>
    </row>
    <row r="51" spans="2:47" s="1" customFormat="1" ht="6.95" customHeight="1">
      <c r="B51" s="33"/>
      <c r="L51" s="33"/>
    </row>
    <row r="52" spans="2:47" s="1" customFormat="1" ht="12" customHeight="1">
      <c r="B52" s="33"/>
      <c r="C52" s="28" t="s">
        <v>21</v>
      </c>
      <c r="F52" s="26" t="str">
        <f>F12</f>
        <v>ÚSTÍ NAD LABEM</v>
      </c>
      <c r="I52" s="28" t="s">
        <v>23</v>
      </c>
      <c r="J52" s="50" t="str">
        <f>IF(J12="","",J12)</f>
        <v>10. 7. 2024</v>
      </c>
      <c r="L52" s="33"/>
    </row>
    <row r="53" spans="2:47" s="1" customFormat="1" ht="6.95" customHeight="1">
      <c r="B53" s="33"/>
      <c r="L53" s="33"/>
    </row>
    <row r="54" spans="2:47" s="1" customFormat="1" ht="15.2" customHeight="1">
      <c r="B54" s="33"/>
      <c r="C54" s="28" t="s">
        <v>25</v>
      </c>
      <c r="F54" s="26" t="str">
        <f>E15</f>
        <v>Městské služby Ústí nad Labem p.o.</v>
      </c>
      <c r="I54" s="28" t="s">
        <v>33</v>
      </c>
      <c r="J54" s="31" t="str">
        <f>E21</f>
        <v>Specta s.r.o.</v>
      </c>
      <c r="L54" s="33"/>
    </row>
    <row r="55" spans="2:47" s="1" customFormat="1" ht="15.2" customHeight="1">
      <c r="B55" s="33"/>
      <c r="C55" s="28" t="s">
        <v>31</v>
      </c>
      <c r="F55" s="26" t="str">
        <f>IF(E18="","",E18)</f>
        <v>Vyplň údaj</v>
      </c>
      <c r="I55" s="28" t="s">
        <v>38</v>
      </c>
      <c r="J55" s="31" t="str">
        <f>E24</f>
        <v>Specta s.r.o.</v>
      </c>
      <c r="L55" s="33"/>
    </row>
    <row r="56" spans="2:47" s="1" customFormat="1" ht="10.35" customHeight="1">
      <c r="B56" s="33"/>
      <c r="L56" s="33"/>
    </row>
    <row r="57" spans="2:47" s="1" customFormat="1" ht="29.25" customHeight="1">
      <c r="B57" s="33"/>
      <c r="C57" s="101" t="s">
        <v>117</v>
      </c>
      <c r="D57" s="95"/>
      <c r="E57" s="95"/>
      <c r="F57" s="95"/>
      <c r="G57" s="95"/>
      <c r="H57" s="95"/>
      <c r="I57" s="95"/>
      <c r="J57" s="102" t="s">
        <v>118</v>
      </c>
      <c r="K57" s="95"/>
      <c r="L57" s="33"/>
    </row>
    <row r="58" spans="2:47" s="1" customFormat="1" ht="10.35" customHeight="1">
      <c r="B58" s="33"/>
      <c r="L58" s="33"/>
    </row>
    <row r="59" spans="2:47" s="1" customFormat="1" ht="22.9" customHeight="1">
      <c r="B59" s="33"/>
      <c r="C59" s="103" t="s">
        <v>73</v>
      </c>
      <c r="J59" s="64">
        <f>J86</f>
        <v>0</v>
      </c>
      <c r="L59" s="33"/>
      <c r="AU59" s="18" t="s">
        <v>119</v>
      </c>
    </row>
    <row r="60" spans="2:47" s="8" customFormat="1" ht="24.95" customHeight="1">
      <c r="B60" s="104"/>
      <c r="D60" s="105" t="s">
        <v>670</v>
      </c>
      <c r="E60" s="106"/>
      <c r="F60" s="106"/>
      <c r="G60" s="106"/>
      <c r="H60" s="106"/>
      <c r="I60" s="106"/>
      <c r="J60" s="107">
        <f>J87</f>
        <v>0</v>
      </c>
      <c r="L60" s="104"/>
    </row>
    <row r="61" spans="2:47" s="9" customFormat="1" ht="19.899999999999999" customHeight="1">
      <c r="B61" s="108"/>
      <c r="D61" s="109" t="s">
        <v>671</v>
      </c>
      <c r="E61" s="110"/>
      <c r="F61" s="110"/>
      <c r="G61" s="110"/>
      <c r="H61" s="110"/>
      <c r="I61" s="110"/>
      <c r="J61" s="111">
        <f>J88</f>
        <v>0</v>
      </c>
      <c r="L61" s="108"/>
    </row>
    <row r="62" spans="2:47" s="8" customFormat="1" ht="24.95" customHeight="1">
      <c r="B62" s="104"/>
      <c r="D62" s="105" t="s">
        <v>672</v>
      </c>
      <c r="E62" s="106"/>
      <c r="F62" s="106"/>
      <c r="G62" s="106"/>
      <c r="H62" s="106"/>
      <c r="I62" s="106"/>
      <c r="J62" s="107">
        <f>J91</f>
        <v>0</v>
      </c>
      <c r="L62" s="104"/>
    </row>
    <row r="63" spans="2:47" s="9" customFormat="1" ht="19.899999999999999" customHeight="1">
      <c r="B63" s="108"/>
      <c r="D63" s="109" t="s">
        <v>673</v>
      </c>
      <c r="E63" s="110"/>
      <c r="F63" s="110"/>
      <c r="G63" s="110"/>
      <c r="H63" s="110"/>
      <c r="I63" s="110"/>
      <c r="J63" s="111">
        <f>J92</f>
        <v>0</v>
      </c>
      <c r="L63" s="108"/>
    </row>
    <row r="64" spans="2:47" s="9" customFormat="1" ht="19.899999999999999" customHeight="1">
      <c r="B64" s="108"/>
      <c r="D64" s="109" t="s">
        <v>674</v>
      </c>
      <c r="E64" s="110"/>
      <c r="F64" s="110"/>
      <c r="G64" s="110"/>
      <c r="H64" s="110"/>
      <c r="I64" s="110"/>
      <c r="J64" s="111">
        <f>J95</f>
        <v>0</v>
      </c>
      <c r="L64" s="108"/>
    </row>
    <row r="65" spans="2:12" s="9" customFormat="1" ht="19.899999999999999" customHeight="1">
      <c r="B65" s="108"/>
      <c r="D65" s="109" t="s">
        <v>675</v>
      </c>
      <c r="E65" s="110"/>
      <c r="F65" s="110"/>
      <c r="G65" s="110"/>
      <c r="H65" s="110"/>
      <c r="I65" s="110"/>
      <c r="J65" s="111">
        <f>J100</f>
        <v>0</v>
      </c>
      <c r="L65" s="108"/>
    </row>
    <row r="66" spans="2:12" s="9" customFormat="1" ht="19.899999999999999" customHeight="1">
      <c r="B66" s="108"/>
      <c r="D66" s="109" t="s">
        <v>676</v>
      </c>
      <c r="E66" s="110"/>
      <c r="F66" s="110"/>
      <c r="G66" s="110"/>
      <c r="H66" s="110"/>
      <c r="I66" s="110"/>
      <c r="J66" s="111">
        <f>J103</f>
        <v>0</v>
      </c>
      <c r="L66" s="108"/>
    </row>
    <row r="67" spans="2:12" s="1" customFormat="1" ht="21.75" customHeight="1">
      <c r="B67" s="33"/>
      <c r="L67" s="33"/>
    </row>
    <row r="68" spans="2:12" s="1" customFormat="1" ht="6.95" customHeight="1">
      <c r="B68" s="42"/>
      <c r="C68" s="43"/>
      <c r="D68" s="43"/>
      <c r="E68" s="43"/>
      <c r="F68" s="43"/>
      <c r="G68" s="43"/>
      <c r="H68" s="43"/>
      <c r="I68" s="43"/>
      <c r="J68" s="43"/>
      <c r="K68" s="43"/>
      <c r="L68" s="33"/>
    </row>
    <row r="72" spans="2:12" s="1" customFormat="1" ht="6.95" customHeight="1">
      <c r="B72" s="44"/>
      <c r="C72" s="45"/>
      <c r="D72" s="45"/>
      <c r="E72" s="45"/>
      <c r="F72" s="45"/>
      <c r="G72" s="45"/>
      <c r="H72" s="45"/>
      <c r="I72" s="45"/>
      <c r="J72" s="45"/>
      <c r="K72" s="45"/>
      <c r="L72" s="33"/>
    </row>
    <row r="73" spans="2:12" s="1" customFormat="1" ht="24.95" customHeight="1">
      <c r="B73" s="33"/>
      <c r="C73" s="22" t="s">
        <v>127</v>
      </c>
      <c r="L73" s="33"/>
    </row>
    <row r="74" spans="2:12" s="1" customFormat="1" ht="6.95" customHeight="1">
      <c r="B74" s="33"/>
      <c r="L74" s="33"/>
    </row>
    <row r="75" spans="2:12" s="1" customFormat="1" ht="12" customHeight="1">
      <c r="B75" s="33"/>
      <c r="C75" s="28" t="s">
        <v>16</v>
      </c>
      <c r="L75" s="33"/>
    </row>
    <row r="76" spans="2:12" s="1" customFormat="1" ht="26.25" customHeight="1">
      <c r="B76" s="33"/>
      <c r="E76" s="333" t="str">
        <f>E7</f>
        <v>AREÁL KLÍŠE, ÚSTÍ NAD LABEM – WELLNESS A FITNESS - POUZE VENKOVNÍ ODPOČÍVÁRNA</v>
      </c>
      <c r="F76" s="334"/>
      <c r="G76" s="334"/>
      <c r="H76" s="334"/>
      <c r="L76" s="33"/>
    </row>
    <row r="77" spans="2:12" s="1" customFormat="1" ht="12" customHeight="1">
      <c r="B77" s="33"/>
      <c r="C77" s="28" t="s">
        <v>110</v>
      </c>
      <c r="L77" s="33"/>
    </row>
    <row r="78" spans="2:12" s="1" customFormat="1" ht="16.5" customHeight="1">
      <c r="B78" s="33"/>
      <c r="E78" s="291" t="str">
        <f>E9</f>
        <v>99 - Vedlejší a ostatní náklady</v>
      </c>
      <c r="F78" s="335"/>
      <c r="G78" s="335"/>
      <c r="H78" s="335"/>
      <c r="L78" s="33"/>
    </row>
    <row r="79" spans="2:12" s="1" customFormat="1" ht="6.95" customHeight="1">
      <c r="B79" s="33"/>
      <c r="L79" s="33"/>
    </row>
    <row r="80" spans="2:12" s="1" customFormat="1" ht="12" customHeight="1">
      <c r="B80" s="33"/>
      <c r="C80" s="28" t="s">
        <v>21</v>
      </c>
      <c r="F80" s="26" t="str">
        <f>F12</f>
        <v>ÚSTÍ NAD LABEM</v>
      </c>
      <c r="I80" s="28" t="s">
        <v>23</v>
      </c>
      <c r="J80" s="50" t="str">
        <f>IF(J12="","",J12)</f>
        <v>10. 7. 2024</v>
      </c>
      <c r="L80" s="33"/>
    </row>
    <row r="81" spans="2:65" s="1" customFormat="1" ht="6.95" customHeight="1">
      <c r="B81" s="33"/>
      <c r="L81" s="33"/>
    </row>
    <row r="82" spans="2:65" s="1" customFormat="1" ht="15.2" customHeight="1">
      <c r="B82" s="33"/>
      <c r="C82" s="28" t="s">
        <v>25</v>
      </c>
      <c r="F82" s="26" t="str">
        <f>E15</f>
        <v>Městské služby Ústí nad Labem p.o.</v>
      </c>
      <c r="I82" s="28" t="s">
        <v>33</v>
      </c>
      <c r="J82" s="31" t="str">
        <f>E21</f>
        <v>Specta s.r.o.</v>
      </c>
      <c r="L82" s="33"/>
    </row>
    <row r="83" spans="2:65" s="1" customFormat="1" ht="15.2" customHeight="1">
      <c r="B83" s="33"/>
      <c r="C83" s="28" t="s">
        <v>31</v>
      </c>
      <c r="F83" s="26" t="str">
        <f>IF(E18="","",E18)</f>
        <v>Vyplň údaj</v>
      </c>
      <c r="I83" s="28" t="s">
        <v>38</v>
      </c>
      <c r="J83" s="31" t="str">
        <f>E24</f>
        <v>Specta s.r.o.</v>
      </c>
      <c r="L83" s="33"/>
    </row>
    <row r="84" spans="2:65" s="1" customFormat="1" ht="10.35" customHeight="1">
      <c r="B84" s="33"/>
      <c r="L84" s="33"/>
    </row>
    <row r="85" spans="2:65" s="10" customFormat="1" ht="29.25" customHeight="1">
      <c r="B85" s="112"/>
      <c r="C85" s="113" t="s">
        <v>128</v>
      </c>
      <c r="D85" s="114" t="s">
        <v>60</v>
      </c>
      <c r="E85" s="114" t="s">
        <v>56</v>
      </c>
      <c r="F85" s="114" t="s">
        <v>57</v>
      </c>
      <c r="G85" s="114" t="s">
        <v>129</v>
      </c>
      <c r="H85" s="114" t="s">
        <v>130</v>
      </c>
      <c r="I85" s="114" t="s">
        <v>131</v>
      </c>
      <c r="J85" s="114" t="s">
        <v>118</v>
      </c>
      <c r="K85" s="115" t="s">
        <v>132</v>
      </c>
      <c r="L85" s="112"/>
      <c r="M85" s="57" t="s">
        <v>19</v>
      </c>
      <c r="N85" s="58" t="s">
        <v>45</v>
      </c>
      <c r="O85" s="58" t="s">
        <v>133</v>
      </c>
      <c r="P85" s="58" t="s">
        <v>134</v>
      </c>
      <c r="Q85" s="58" t="s">
        <v>135</v>
      </c>
      <c r="R85" s="58" t="s">
        <v>136</v>
      </c>
      <c r="S85" s="58" t="s">
        <v>137</v>
      </c>
      <c r="T85" s="59" t="s">
        <v>138</v>
      </c>
    </row>
    <row r="86" spans="2:65" s="1" customFormat="1" ht="22.9" customHeight="1">
      <c r="B86" s="33"/>
      <c r="C86" s="62" t="s">
        <v>139</v>
      </c>
      <c r="J86" s="116">
        <f>BK86</f>
        <v>0</v>
      </c>
      <c r="L86" s="33"/>
      <c r="M86" s="60"/>
      <c r="N86" s="51"/>
      <c r="O86" s="51"/>
      <c r="P86" s="117">
        <f>P87+P91</f>
        <v>0</v>
      </c>
      <c r="Q86" s="51"/>
      <c r="R86" s="117">
        <f>R87+R91</f>
        <v>0</v>
      </c>
      <c r="S86" s="51"/>
      <c r="T86" s="118">
        <f>T87+T91</f>
        <v>0</v>
      </c>
      <c r="AT86" s="18" t="s">
        <v>74</v>
      </c>
      <c r="AU86" s="18" t="s">
        <v>119</v>
      </c>
      <c r="BK86" s="119">
        <f>BK87+BK91</f>
        <v>0</v>
      </c>
    </row>
    <row r="87" spans="2:65" s="11" customFormat="1" ht="25.9" customHeight="1">
      <c r="B87" s="120"/>
      <c r="D87" s="121" t="s">
        <v>74</v>
      </c>
      <c r="E87" s="122" t="s">
        <v>649</v>
      </c>
      <c r="F87" s="122" t="s">
        <v>649</v>
      </c>
      <c r="I87" s="123"/>
      <c r="J87" s="124">
        <f>BK87</f>
        <v>0</v>
      </c>
      <c r="L87" s="120"/>
      <c r="M87" s="125"/>
      <c r="P87" s="126">
        <f>P88</f>
        <v>0</v>
      </c>
      <c r="R87" s="126">
        <f>R88</f>
        <v>0</v>
      </c>
      <c r="T87" s="127">
        <f>T88</f>
        <v>0</v>
      </c>
      <c r="AR87" s="121" t="s">
        <v>149</v>
      </c>
      <c r="AT87" s="128" t="s">
        <v>74</v>
      </c>
      <c r="AU87" s="128" t="s">
        <v>75</v>
      </c>
      <c r="AY87" s="121" t="s">
        <v>142</v>
      </c>
      <c r="BK87" s="129">
        <f>BK88</f>
        <v>0</v>
      </c>
    </row>
    <row r="88" spans="2:65" s="11" customFormat="1" ht="22.9" customHeight="1">
      <c r="B88" s="120"/>
      <c r="D88" s="121" t="s">
        <v>74</v>
      </c>
      <c r="E88" s="130" t="s">
        <v>677</v>
      </c>
      <c r="F88" s="130" t="s">
        <v>678</v>
      </c>
      <c r="I88" s="123"/>
      <c r="J88" s="131">
        <f>BK88</f>
        <v>0</v>
      </c>
      <c r="L88" s="120"/>
      <c r="M88" s="125"/>
      <c r="P88" s="126">
        <f>SUM(P89:P90)</f>
        <v>0</v>
      </c>
      <c r="R88" s="126">
        <f>SUM(R89:R90)</f>
        <v>0</v>
      </c>
      <c r="T88" s="127">
        <f>SUM(T89:T90)</f>
        <v>0</v>
      </c>
      <c r="AR88" s="121" t="s">
        <v>149</v>
      </c>
      <c r="AT88" s="128" t="s">
        <v>74</v>
      </c>
      <c r="AU88" s="128" t="s">
        <v>82</v>
      </c>
      <c r="AY88" s="121" t="s">
        <v>142</v>
      </c>
      <c r="BK88" s="129">
        <f>SUM(BK89:BK90)</f>
        <v>0</v>
      </c>
    </row>
    <row r="89" spans="2:65" s="1" customFormat="1" ht="16.5" customHeight="1">
      <c r="B89" s="33"/>
      <c r="C89" s="132" t="s">
        <v>82</v>
      </c>
      <c r="D89" s="132" t="s">
        <v>144</v>
      </c>
      <c r="E89" s="133" t="s">
        <v>679</v>
      </c>
      <c r="F89" s="134" t="s">
        <v>680</v>
      </c>
      <c r="G89" s="135" t="s">
        <v>511</v>
      </c>
      <c r="H89" s="136">
        <v>1</v>
      </c>
      <c r="I89" s="137"/>
      <c r="J89" s="138">
        <f>ROUND(I89*H89,2)</f>
        <v>0</v>
      </c>
      <c r="K89" s="134" t="s">
        <v>19</v>
      </c>
      <c r="L89" s="33"/>
      <c r="M89" s="139" t="s">
        <v>19</v>
      </c>
      <c r="N89" s="140" t="s">
        <v>46</v>
      </c>
      <c r="P89" s="141">
        <f>O89*H89</f>
        <v>0</v>
      </c>
      <c r="Q89" s="141">
        <v>0</v>
      </c>
      <c r="R89" s="141">
        <f>Q89*H89</f>
        <v>0</v>
      </c>
      <c r="S89" s="141">
        <v>0</v>
      </c>
      <c r="T89" s="142">
        <f>S89*H89</f>
        <v>0</v>
      </c>
      <c r="AR89" s="143" t="s">
        <v>681</v>
      </c>
      <c r="AT89" s="143" t="s">
        <v>144</v>
      </c>
      <c r="AU89" s="143" t="s">
        <v>84</v>
      </c>
      <c r="AY89" s="18" t="s">
        <v>142</v>
      </c>
      <c r="BE89" s="144">
        <f>IF(N89="základní",J89,0)</f>
        <v>0</v>
      </c>
      <c r="BF89" s="144">
        <f>IF(N89="snížená",J89,0)</f>
        <v>0</v>
      </c>
      <c r="BG89" s="144">
        <f>IF(N89="zákl. přenesená",J89,0)</f>
        <v>0</v>
      </c>
      <c r="BH89" s="144">
        <f>IF(N89="sníž. přenesená",J89,0)</f>
        <v>0</v>
      </c>
      <c r="BI89" s="144">
        <f>IF(N89="nulová",J89,0)</f>
        <v>0</v>
      </c>
      <c r="BJ89" s="18" t="s">
        <v>82</v>
      </c>
      <c r="BK89" s="144">
        <f>ROUND(I89*H89,2)</f>
        <v>0</v>
      </c>
      <c r="BL89" s="18" t="s">
        <v>681</v>
      </c>
      <c r="BM89" s="143" t="s">
        <v>682</v>
      </c>
    </row>
    <row r="90" spans="2:65" s="1" customFormat="1" ht="16.5" customHeight="1">
      <c r="B90" s="33"/>
      <c r="C90" s="132" t="s">
        <v>84</v>
      </c>
      <c r="D90" s="132" t="s">
        <v>144</v>
      </c>
      <c r="E90" s="133" t="s">
        <v>683</v>
      </c>
      <c r="F90" s="134" t="s">
        <v>684</v>
      </c>
      <c r="G90" s="135" t="s">
        <v>511</v>
      </c>
      <c r="H90" s="136">
        <v>1</v>
      </c>
      <c r="I90" s="137"/>
      <c r="J90" s="138">
        <f>ROUND(I90*H90,2)</f>
        <v>0</v>
      </c>
      <c r="K90" s="134" t="s">
        <v>19</v>
      </c>
      <c r="L90" s="33"/>
      <c r="M90" s="139" t="s">
        <v>19</v>
      </c>
      <c r="N90" s="140" t="s">
        <v>46</v>
      </c>
      <c r="P90" s="141">
        <f>O90*H90</f>
        <v>0</v>
      </c>
      <c r="Q90" s="141">
        <v>0</v>
      </c>
      <c r="R90" s="141">
        <f>Q90*H90</f>
        <v>0</v>
      </c>
      <c r="S90" s="141">
        <v>0</v>
      </c>
      <c r="T90" s="142">
        <f>S90*H90</f>
        <v>0</v>
      </c>
      <c r="AR90" s="143" t="s">
        <v>681</v>
      </c>
      <c r="AT90" s="143" t="s">
        <v>144</v>
      </c>
      <c r="AU90" s="143" t="s">
        <v>84</v>
      </c>
      <c r="AY90" s="18" t="s">
        <v>142</v>
      </c>
      <c r="BE90" s="144">
        <f>IF(N90="základní",J90,0)</f>
        <v>0</v>
      </c>
      <c r="BF90" s="144">
        <f>IF(N90="snížená",J90,0)</f>
        <v>0</v>
      </c>
      <c r="BG90" s="144">
        <f>IF(N90="zákl. přenesená",J90,0)</f>
        <v>0</v>
      </c>
      <c r="BH90" s="144">
        <f>IF(N90="sníž. přenesená",J90,0)</f>
        <v>0</v>
      </c>
      <c r="BI90" s="144">
        <f>IF(N90="nulová",J90,0)</f>
        <v>0</v>
      </c>
      <c r="BJ90" s="18" t="s">
        <v>82</v>
      </c>
      <c r="BK90" s="144">
        <f>ROUND(I90*H90,2)</f>
        <v>0</v>
      </c>
      <c r="BL90" s="18" t="s">
        <v>681</v>
      </c>
      <c r="BM90" s="143" t="s">
        <v>685</v>
      </c>
    </row>
    <row r="91" spans="2:65" s="11" customFormat="1" ht="25.9" customHeight="1">
      <c r="B91" s="120"/>
      <c r="D91" s="121" t="s">
        <v>74</v>
      </c>
      <c r="E91" s="122" t="s">
        <v>686</v>
      </c>
      <c r="F91" s="122" t="s">
        <v>687</v>
      </c>
      <c r="I91" s="123"/>
      <c r="J91" s="124">
        <f>BK91</f>
        <v>0</v>
      </c>
      <c r="L91" s="120"/>
      <c r="M91" s="125"/>
      <c r="P91" s="126">
        <f>P92+P95+P100+P103</f>
        <v>0</v>
      </c>
      <c r="R91" s="126">
        <f>R92+R95+R100+R103</f>
        <v>0</v>
      </c>
      <c r="T91" s="127">
        <f>T92+T95+T100+T103</f>
        <v>0</v>
      </c>
      <c r="AR91" s="121" t="s">
        <v>175</v>
      </c>
      <c r="AT91" s="128" t="s">
        <v>74</v>
      </c>
      <c r="AU91" s="128" t="s">
        <v>75</v>
      </c>
      <c r="AY91" s="121" t="s">
        <v>142</v>
      </c>
      <c r="BK91" s="129">
        <f>BK92+BK95+BK100+BK103</f>
        <v>0</v>
      </c>
    </row>
    <row r="92" spans="2:65" s="11" customFormat="1" ht="22.9" customHeight="1">
      <c r="B92" s="120"/>
      <c r="D92" s="121" t="s">
        <v>74</v>
      </c>
      <c r="E92" s="130" t="s">
        <v>688</v>
      </c>
      <c r="F92" s="130" t="s">
        <v>689</v>
      </c>
      <c r="I92" s="123"/>
      <c r="J92" s="131">
        <f>BK92</f>
        <v>0</v>
      </c>
      <c r="L92" s="120"/>
      <c r="M92" s="125"/>
      <c r="P92" s="126">
        <f>SUM(P93:P94)</f>
        <v>0</v>
      </c>
      <c r="R92" s="126">
        <f>SUM(R93:R94)</f>
        <v>0</v>
      </c>
      <c r="T92" s="127">
        <f>SUM(T93:T94)</f>
        <v>0</v>
      </c>
      <c r="AR92" s="121" t="s">
        <v>175</v>
      </c>
      <c r="AT92" s="128" t="s">
        <v>74</v>
      </c>
      <c r="AU92" s="128" t="s">
        <v>82</v>
      </c>
      <c r="AY92" s="121" t="s">
        <v>142</v>
      </c>
      <c r="BK92" s="129">
        <f>SUM(BK93:BK94)</f>
        <v>0</v>
      </c>
    </row>
    <row r="93" spans="2:65" s="1" customFormat="1" ht="16.5" customHeight="1">
      <c r="B93" s="33"/>
      <c r="C93" s="132" t="s">
        <v>92</v>
      </c>
      <c r="D93" s="132" t="s">
        <v>144</v>
      </c>
      <c r="E93" s="133" t="s">
        <v>690</v>
      </c>
      <c r="F93" s="134" t="s">
        <v>691</v>
      </c>
      <c r="G93" s="135" t="s">
        <v>658</v>
      </c>
      <c r="H93" s="136">
        <v>1</v>
      </c>
      <c r="I93" s="137"/>
      <c r="J93" s="138">
        <f>ROUND(I93*H93,2)</f>
        <v>0</v>
      </c>
      <c r="K93" s="134" t="s">
        <v>148</v>
      </c>
      <c r="L93" s="33"/>
      <c r="M93" s="139" t="s">
        <v>19</v>
      </c>
      <c r="N93" s="140" t="s">
        <v>46</v>
      </c>
      <c r="P93" s="141">
        <f>O93*H93</f>
        <v>0</v>
      </c>
      <c r="Q93" s="141">
        <v>0</v>
      </c>
      <c r="R93" s="141">
        <f>Q93*H93</f>
        <v>0</v>
      </c>
      <c r="S93" s="141">
        <v>0</v>
      </c>
      <c r="T93" s="142">
        <f>S93*H93</f>
        <v>0</v>
      </c>
      <c r="AR93" s="143" t="s">
        <v>692</v>
      </c>
      <c r="AT93" s="143" t="s">
        <v>144</v>
      </c>
      <c r="AU93" s="143" t="s">
        <v>84</v>
      </c>
      <c r="AY93" s="18" t="s">
        <v>142</v>
      </c>
      <c r="BE93" s="144">
        <f>IF(N93="základní",J93,0)</f>
        <v>0</v>
      </c>
      <c r="BF93" s="144">
        <f>IF(N93="snížená",J93,0)</f>
        <v>0</v>
      </c>
      <c r="BG93" s="144">
        <f>IF(N93="zákl. přenesená",J93,0)</f>
        <v>0</v>
      </c>
      <c r="BH93" s="144">
        <f>IF(N93="sníž. přenesená",J93,0)</f>
        <v>0</v>
      </c>
      <c r="BI93" s="144">
        <f>IF(N93="nulová",J93,0)</f>
        <v>0</v>
      </c>
      <c r="BJ93" s="18" t="s">
        <v>82</v>
      </c>
      <c r="BK93" s="144">
        <f>ROUND(I93*H93,2)</f>
        <v>0</v>
      </c>
      <c r="BL93" s="18" t="s">
        <v>692</v>
      </c>
      <c r="BM93" s="143" t="s">
        <v>693</v>
      </c>
    </row>
    <row r="94" spans="2:65" s="1" customFormat="1" ht="11.25">
      <c r="B94" s="33"/>
      <c r="D94" s="145" t="s">
        <v>151</v>
      </c>
      <c r="F94" s="146" t="s">
        <v>694</v>
      </c>
      <c r="I94" s="147"/>
      <c r="L94" s="33"/>
      <c r="M94" s="148"/>
      <c r="T94" s="54"/>
      <c r="AT94" s="18" t="s">
        <v>151</v>
      </c>
      <c r="AU94" s="18" t="s">
        <v>84</v>
      </c>
    </row>
    <row r="95" spans="2:65" s="11" customFormat="1" ht="22.9" customHeight="1">
      <c r="B95" s="120"/>
      <c r="D95" s="121" t="s">
        <v>74</v>
      </c>
      <c r="E95" s="130" t="s">
        <v>695</v>
      </c>
      <c r="F95" s="130" t="s">
        <v>696</v>
      </c>
      <c r="I95" s="123"/>
      <c r="J95" s="131">
        <f>BK95</f>
        <v>0</v>
      </c>
      <c r="L95" s="120"/>
      <c r="M95" s="125"/>
      <c r="P95" s="126">
        <f>SUM(P96:P99)</f>
        <v>0</v>
      </c>
      <c r="R95" s="126">
        <f>SUM(R96:R99)</f>
        <v>0</v>
      </c>
      <c r="T95" s="127">
        <f>SUM(T96:T99)</f>
        <v>0</v>
      </c>
      <c r="AR95" s="121" t="s">
        <v>175</v>
      </c>
      <c r="AT95" s="128" t="s">
        <v>74</v>
      </c>
      <c r="AU95" s="128" t="s">
        <v>82</v>
      </c>
      <c r="AY95" s="121" t="s">
        <v>142</v>
      </c>
      <c r="BK95" s="129">
        <f>SUM(BK96:BK99)</f>
        <v>0</v>
      </c>
    </row>
    <row r="96" spans="2:65" s="1" customFormat="1" ht="16.5" customHeight="1">
      <c r="B96" s="33"/>
      <c r="C96" s="132" t="s">
        <v>149</v>
      </c>
      <c r="D96" s="132" t="s">
        <v>144</v>
      </c>
      <c r="E96" s="133" t="s">
        <v>697</v>
      </c>
      <c r="F96" s="134" t="s">
        <v>696</v>
      </c>
      <c r="G96" s="135" t="s">
        <v>698</v>
      </c>
      <c r="H96" s="136">
        <v>0.03</v>
      </c>
      <c r="I96" s="137"/>
      <c r="J96" s="138">
        <f>ROUND(I96*H96,2)</f>
        <v>0</v>
      </c>
      <c r="K96" s="134" t="s">
        <v>148</v>
      </c>
      <c r="L96" s="33"/>
      <c r="M96" s="139" t="s">
        <v>19</v>
      </c>
      <c r="N96" s="140" t="s">
        <v>46</v>
      </c>
      <c r="P96" s="141">
        <f>O96*H96</f>
        <v>0</v>
      </c>
      <c r="Q96" s="141">
        <v>0</v>
      </c>
      <c r="R96" s="141">
        <f>Q96*H96</f>
        <v>0</v>
      </c>
      <c r="S96" s="141">
        <v>0</v>
      </c>
      <c r="T96" s="142">
        <f>S96*H96</f>
        <v>0</v>
      </c>
      <c r="AR96" s="143" t="s">
        <v>692</v>
      </c>
      <c r="AT96" s="143" t="s">
        <v>144</v>
      </c>
      <c r="AU96" s="143" t="s">
        <v>84</v>
      </c>
      <c r="AY96" s="18" t="s">
        <v>142</v>
      </c>
      <c r="BE96" s="144">
        <f>IF(N96="základní",J96,0)</f>
        <v>0</v>
      </c>
      <c r="BF96" s="144">
        <f>IF(N96="snížená",J96,0)</f>
        <v>0</v>
      </c>
      <c r="BG96" s="144">
        <f>IF(N96="zákl. přenesená",J96,0)</f>
        <v>0</v>
      </c>
      <c r="BH96" s="144">
        <f>IF(N96="sníž. přenesená",J96,0)</f>
        <v>0</v>
      </c>
      <c r="BI96" s="144">
        <f>IF(N96="nulová",J96,0)</f>
        <v>0</v>
      </c>
      <c r="BJ96" s="18" t="s">
        <v>82</v>
      </c>
      <c r="BK96" s="144">
        <f>ROUND(I96*H96,2)</f>
        <v>0</v>
      </c>
      <c r="BL96" s="18" t="s">
        <v>692</v>
      </c>
      <c r="BM96" s="143" t="s">
        <v>699</v>
      </c>
    </row>
    <row r="97" spans="2:65" s="1" customFormat="1" ht="11.25">
      <c r="B97" s="33"/>
      <c r="D97" s="145" t="s">
        <v>151</v>
      </c>
      <c r="F97" s="146" t="s">
        <v>700</v>
      </c>
      <c r="I97" s="147"/>
      <c r="L97" s="33"/>
      <c r="M97" s="148"/>
      <c r="T97" s="54"/>
      <c r="AT97" s="18" t="s">
        <v>151</v>
      </c>
      <c r="AU97" s="18" t="s">
        <v>84</v>
      </c>
    </row>
    <row r="98" spans="2:65" s="1" customFormat="1" ht="29.25">
      <c r="B98" s="33"/>
      <c r="D98" s="150" t="s">
        <v>513</v>
      </c>
      <c r="F98" s="190" t="s">
        <v>701</v>
      </c>
      <c r="I98" s="147"/>
      <c r="L98" s="33"/>
      <c r="M98" s="148"/>
      <c r="T98" s="54"/>
      <c r="AT98" s="18" t="s">
        <v>513</v>
      </c>
      <c r="AU98" s="18" t="s">
        <v>84</v>
      </c>
    </row>
    <row r="99" spans="2:65" s="1" customFormat="1" ht="16.5" customHeight="1">
      <c r="B99" s="33"/>
      <c r="C99" s="132" t="s">
        <v>175</v>
      </c>
      <c r="D99" s="132" t="s">
        <v>144</v>
      </c>
      <c r="E99" s="133" t="s">
        <v>702</v>
      </c>
      <c r="F99" s="134" t="s">
        <v>703</v>
      </c>
      <c r="G99" s="135" t="s">
        <v>658</v>
      </c>
      <c r="H99" s="136">
        <v>1</v>
      </c>
      <c r="I99" s="137"/>
      <c r="J99" s="138">
        <f>ROUND(I99*H99,2)</f>
        <v>0</v>
      </c>
      <c r="K99" s="134" t="s">
        <v>19</v>
      </c>
      <c r="L99" s="33"/>
      <c r="M99" s="139" t="s">
        <v>19</v>
      </c>
      <c r="N99" s="140" t="s">
        <v>46</v>
      </c>
      <c r="P99" s="141">
        <f>O99*H99</f>
        <v>0</v>
      </c>
      <c r="Q99" s="141">
        <v>0</v>
      </c>
      <c r="R99" s="141">
        <f>Q99*H99</f>
        <v>0</v>
      </c>
      <c r="S99" s="141">
        <v>0</v>
      </c>
      <c r="T99" s="142">
        <f>S99*H99</f>
        <v>0</v>
      </c>
      <c r="AR99" s="143" t="s">
        <v>692</v>
      </c>
      <c r="AT99" s="143" t="s">
        <v>144</v>
      </c>
      <c r="AU99" s="143" t="s">
        <v>84</v>
      </c>
      <c r="AY99" s="18" t="s">
        <v>142</v>
      </c>
      <c r="BE99" s="144">
        <f>IF(N99="základní",J99,0)</f>
        <v>0</v>
      </c>
      <c r="BF99" s="144">
        <f>IF(N99="snížená",J99,0)</f>
        <v>0</v>
      </c>
      <c r="BG99" s="144">
        <f>IF(N99="zákl. přenesená",J99,0)</f>
        <v>0</v>
      </c>
      <c r="BH99" s="144">
        <f>IF(N99="sníž. přenesená",J99,0)</f>
        <v>0</v>
      </c>
      <c r="BI99" s="144">
        <f>IF(N99="nulová",J99,0)</f>
        <v>0</v>
      </c>
      <c r="BJ99" s="18" t="s">
        <v>82</v>
      </c>
      <c r="BK99" s="144">
        <f>ROUND(I99*H99,2)</f>
        <v>0</v>
      </c>
      <c r="BL99" s="18" t="s">
        <v>692</v>
      </c>
      <c r="BM99" s="143" t="s">
        <v>704</v>
      </c>
    </row>
    <row r="100" spans="2:65" s="11" customFormat="1" ht="22.9" customHeight="1">
      <c r="B100" s="120"/>
      <c r="D100" s="121" t="s">
        <v>74</v>
      </c>
      <c r="E100" s="130" t="s">
        <v>705</v>
      </c>
      <c r="F100" s="130" t="s">
        <v>706</v>
      </c>
      <c r="I100" s="123"/>
      <c r="J100" s="131">
        <f>BK100</f>
        <v>0</v>
      </c>
      <c r="L100" s="120"/>
      <c r="M100" s="125"/>
      <c r="P100" s="126">
        <f>SUM(P101:P102)</f>
        <v>0</v>
      </c>
      <c r="R100" s="126">
        <f>SUM(R101:R102)</f>
        <v>0</v>
      </c>
      <c r="T100" s="127">
        <f>SUM(T101:T102)</f>
        <v>0</v>
      </c>
      <c r="AR100" s="121" t="s">
        <v>175</v>
      </c>
      <c r="AT100" s="128" t="s">
        <v>74</v>
      </c>
      <c r="AU100" s="128" t="s">
        <v>82</v>
      </c>
      <c r="AY100" s="121" t="s">
        <v>142</v>
      </c>
      <c r="BK100" s="129">
        <f>SUM(BK101:BK102)</f>
        <v>0</v>
      </c>
    </row>
    <row r="101" spans="2:65" s="1" customFormat="1" ht="16.5" customHeight="1">
      <c r="B101" s="33"/>
      <c r="C101" s="132" t="s">
        <v>185</v>
      </c>
      <c r="D101" s="132" t="s">
        <v>144</v>
      </c>
      <c r="E101" s="133" t="s">
        <v>707</v>
      </c>
      <c r="F101" s="134" t="s">
        <v>706</v>
      </c>
      <c r="G101" s="135" t="s">
        <v>708</v>
      </c>
      <c r="H101" s="136">
        <v>0.03</v>
      </c>
      <c r="I101" s="137"/>
      <c r="J101" s="138">
        <f>ROUND(I101*H101,2)</f>
        <v>0</v>
      </c>
      <c r="K101" s="134" t="s">
        <v>148</v>
      </c>
      <c r="L101" s="33"/>
      <c r="M101" s="139" t="s">
        <v>19</v>
      </c>
      <c r="N101" s="140" t="s">
        <v>46</v>
      </c>
      <c r="P101" s="141">
        <f>O101*H101</f>
        <v>0</v>
      </c>
      <c r="Q101" s="141">
        <v>0</v>
      </c>
      <c r="R101" s="141">
        <f>Q101*H101</f>
        <v>0</v>
      </c>
      <c r="S101" s="141">
        <v>0</v>
      </c>
      <c r="T101" s="142">
        <f>S101*H101</f>
        <v>0</v>
      </c>
      <c r="AR101" s="143" t="s">
        <v>692</v>
      </c>
      <c r="AT101" s="143" t="s">
        <v>144</v>
      </c>
      <c r="AU101" s="143" t="s">
        <v>84</v>
      </c>
      <c r="AY101" s="18" t="s">
        <v>142</v>
      </c>
      <c r="BE101" s="144">
        <f>IF(N101="základní",J101,0)</f>
        <v>0</v>
      </c>
      <c r="BF101" s="144">
        <f>IF(N101="snížená",J101,0)</f>
        <v>0</v>
      </c>
      <c r="BG101" s="144">
        <f>IF(N101="zákl. přenesená",J101,0)</f>
        <v>0</v>
      </c>
      <c r="BH101" s="144">
        <f>IF(N101="sníž. přenesená",J101,0)</f>
        <v>0</v>
      </c>
      <c r="BI101" s="144">
        <f>IF(N101="nulová",J101,0)</f>
        <v>0</v>
      </c>
      <c r="BJ101" s="18" t="s">
        <v>82</v>
      </c>
      <c r="BK101" s="144">
        <f>ROUND(I101*H101,2)</f>
        <v>0</v>
      </c>
      <c r="BL101" s="18" t="s">
        <v>692</v>
      </c>
      <c r="BM101" s="143" t="s">
        <v>709</v>
      </c>
    </row>
    <row r="102" spans="2:65" s="1" customFormat="1" ht="11.25">
      <c r="B102" s="33"/>
      <c r="D102" s="145" t="s">
        <v>151</v>
      </c>
      <c r="F102" s="146" t="s">
        <v>710</v>
      </c>
      <c r="I102" s="147"/>
      <c r="L102" s="33"/>
      <c r="M102" s="148"/>
      <c r="T102" s="54"/>
      <c r="AT102" s="18" t="s">
        <v>151</v>
      </c>
      <c r="AU102" s="18" t="s">
        <v>84</v>
      </c>
    </row>
    <row r="103" spans="2:65" s="11" customFormat="1" ht="22.9" customHeight="1">
      <c r="B103" s="120"/>
      <c r="D103" s="121" t="s">
        <v>74</v>
      </c>
      <c r="E103" s="130" t="s">
        <v>711</v>
      </c>
      <c r="F103" s="130" t="s">
        <v>712</v>
      </c>
      <c r="I103" s="123"/>
      <c r="J103" s="131">
        <f>BK103</f>
        <v>0</v>
      </c>
      <c r="L103" s="120"/>
      <c r="M103" s="125"/>
      <c r="P103" s="126">
        <f>SUM(P104:P105)</f>
        <v>0</v>
      </c>
      <c r="R103" s="126">
        <f>SUM(R104:R105)</f>
        <v>0</v>
      </c>
      <c r="T103" s="127">
        <f>SUM(T104:T105)</f>
        <v>0</v>
      </c>
      <c r="AR103" s="121" t="s">
        <v>175</v>
      </c>
      <c r="AT103" s="128" t="s">
        <v>74</v>
      </c>
      <c r="AU103" s="128" t="s">
        <v>82</v>
      </c>
      <c r="AY103" s="121" t="s">
        <v>142</v>
      </c>
      <c r="BK103" s="129">
        <f>SUM(BK104:BK105)</f>
        <v>0</v>
      </c>
    </row>
    <row r="104" spans="2:65" s="1" customFormat="1" ht="16.5" customHeight="1">
      <c r="B104" s="33"/>
      <c r="C104" s="132" t="s">
        <v>191</v>
      </c>
      <c r="D104" s="132" t="s">
        <v>144</v>
      </c>
      <c r="E104" s="133" t="s">
        <v>713</v>
      </c>
      <c r="F104" s="134" t="s">
        <v>714</v>
      </c>
      <c r="G104" s="135" t="s">
        <v>715</v>
      </c>
      <c r="H104" s="136">
        <v>0.03</v>
      </c>
      <c r="I104" s="137"/>
      <c r="J104" s="138">
        <f>ROUND(I104*H104,2)</f>
        <v>0</v>
      </c>
      <c r="K104" s="134" t="s">
        <v>148</v>
      </c>
      <c r="L104" s="33"/>
      <c r="M104" s="139" t="s">
        <v>19</v>
      </c>
      <c r="N104" s="140" t="s">
        <v>46</v>
      </c>
      <c r="P104" s="141">
        <f>O104*H104</f>
        <v>0</v>
      </c>
      <c r="Q104" s="141">
        <v>0</v>
      </c>
      <c r="R104" s="141">
        <f>Q104*H104</f>
        <v>0</v>
      </c>
      <c r="S104" s="141">
        <v>0</v>
      </c>
      <c r="T104" s="142">
        <f>S104*H104</f>
        <v>0</v>
      </c>
      <c r="AR104" s="143" t="s">
        <v>692</v>
      </c>
      <c r="AT104" s="143" t="s">
        <v>144</v>
      </c>
      <c r="AU104" s="143" t="s">
        <v>84</v>
      </c>
      <c r="AY104" s="18" t="s">
        <v>142</v>
      </c>
      <c r="BE104" s="144">
        <f>IF(N104="základní",J104,0)</f>
        <v>0</v>
      </c>
      <c r="BF104" s="144">
        <f>IF(N104="snížená",J104,0)</f>
        <v>0</v>
      </c>
      <c r="BG104" s="144">
        <f>IF(N104="zákl. přenesená",J104,0)</f>
        <v>0</v>
      </c>
      <c r="BH104" s="144">
        <f>IF(N104="sníž. přenesená",J104,0)</f>
        <v>0</v>
      </c>
      <c r="BI104" s="144">
        <f>IF(N104="nulová",J104,0)</f>
        <v>0</v>
      </c>
      <c r="BJ104" s="18" t="s">
        <v>82</v>
      </c>
      <c r="BK104" s="144">
        <f>ROUND(I104*H104,2)</f>
        <v>0</v>
      </c>
      <c r="BL104" s="18" t="s">
        <v>692</v>
      </c>
      <c r="BM104" s="143" t="s">
        <v>716</v>
      </c>
    </row>
    <row r="105" spans="2:65" s="1" customFormat="1" ht="11.25">
      <c r="B105" s="33"/>
      <c r="D105" s="145" t="s">
        <v>151</v>
      </c>
      <c r="F105" s="146" t="s">
        <v>717</v>
      </c>
      <c r="I105" s="147"/>
      <c r="L105" s="33"/>
      <c r="M105" s="191"/>
      <c r="N105" s="192"/>
      <c r="O105" s="192"/>
      <c r="P105" s="192"/>
      <c r="Q105" s="192"/>
      <c r="R105" s="192"/>
      <c r="S105" s="192"/>
      <c r="T105" s="193"/>
      <c r="AT105" s="18" t="s">
        <v>151</v>
      </c>
      <c r="AU105" s="18" t="s">
        <v>84</v>
      </c>
    </row>
    <row r="106" spans="2:65" s="1" customFormat="1" ht="6.95" customHeight="1">
      <c r="B106" s="42"/>
      <c r="C106" s="43"/>
      <c r="D106" s="43"/>
      <c r="E106" s="43"/>
      <c r="F106" s="43"/>
      <c r="G106" s="43"/>
      <c r="H106" s="43"/>
      <c r="I106" s="43"/>
      <c r="J106" s="43"/>
      <c r="K106" s="43"/>
      <c r="L106" s="33"/>
    </row>
  </sheetData>
  <sheetProtection algorithmName="SHA-512" hashValue="4aoQcrLN7k6yMH1Wv8UkG/VEyxS0/BlDAKewwEE/ncNjyAl/NDvQYthcDU0LEaHGe2Xonr3+tVYnaYBhD7jt7A==" saltValue="K5/+UCUrgfvN1tw3Zq8mMZ53iYRsphBpjGGw9bMtJAvqGGmALt3R7SluWutXP+i6NHG1KY4oZRkbhRXaoO7zrA==" spinCount="100000" sheet="1" objects="1" scenarios="1" formatColumns="0" formatRows="0" autoFilter="0"/>
  <autoFilter ref="C85:K105" xr:uid="{00000000-0009-0000-0000-000005000000}"/>
  <mergeCells count="9">
    <mergeCell ref="E50:H50"/>
    <mergeCell ref="E76:H76"/>
    <mergeCell ref="E78:H78"/>
    <mergeCell ref="L2:V2"/>
    <mergeCell ref="E7:H7"/>
    <mergeCell ref="E9:H9"/>
    <mergeCell ref="E18:H18"/>
    <mergeCell ref="E27:H27"/>
    <mergeCell ref="E48:H48"/>
  </mergeCells>
  <hyperlinks>
    <hyperlink ref="F94" r:id="rId1" xr:uid="{00000000-0004-0000-0500-000000000000}"/>
    <hyperlink ref="F97" r:id="rId2" xr:uid="{00000000-0004-0000-0500-000001000000}"/>
    <hyperlink ref="F102" r:id="rId3" xr:uid="{00000000-0004-0000-0500-000002000000}"/>
    <hyperlink ref="F105" r:id="rId4" xr:uid="{00000000-0004-0000-0500-000003000000}"/>
  </hyperlinks>
  <pageMargins left="0.39374999999999999" right="0.39374999999999999" top="0.39374999999999999" bottom="0.39374999999999999" header="0" footer="0"/>
  <pageSetup paperSize="9" fitToHeight="100" orientation="portrait" blackAndWhite="1"/>
  <headerFooter>
    <oddFooter>&amp;CStrana &amp;P z &amp;N</oddFooter>
  </headerFooter>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1:H149"/>
  <sheetViews>
    <sheetView showGridLines="0" workbookViewId="0"/>
  </sheetViews>
  <sheetFormatPr defaultRowHeight="15"/>
  <cols>
    <col min="1" max="1" width="8.33203125" customWidth="1"/>
    <col min="2" max="2" width="1.6640625" customWidth="1"/>
    <col min="3" max="3" width="25" customWidth="1"/>
    <col min="4" max="4" width="75.83203125" customWidth="1"/>
    <col min="5" max="5" width="13.33203125" customWidth="1"/>
    <col min="6" max="6" width="20" customWidth="1"/>
    <col min="7" max="7" width="1.6640625" customWidth="1"/>
    <col min="8" max="8" width="8.33203125" customWidth="1"/>
  </cols>
  <sheetData>
    <row r="1" spans="2:8" ht="11.25" customHeight="1"/>
    <row r="2" spans="2:8" ht="36.950000000000003" customHeight="1"/>
    <row r="3" spans="2:8" ht="6.95" customHeight="1">
      <c r="B3" s="19"/>
      <c r="C3" s="20"/>
      <c r="D3" s="20"/>
      <c r="E3" s="20"/>
      <c r="F3" s="20"/>
      <c r="G3" s="20"/>
      <c r="H3" s="21"/>
    </row>
    <row r="4" spans="2:8" ht="24.95" customHeight="1">
      <c r="B4" s="21"/>
      <c r="C4" s="22" t="s">
        <v>718</v>
      </c>
      <c r="H4" s="21"/>
    </row>
    <row r="5" spans="2:8" ht="12" customHeight="1">
      <c r="B5" s="21"/>
      <c r="C5" s="25" t="s">
        <v>13</v>
      </c>
      <c r="D5" s="322" t="s">
        <v>14</v>
      </c>
      <c r="E5" s="318"/>
      <c r="F5" s="318"/>
      <c r="H5" s="21"/>
    </row>
    <row r="6" spans="2:8" ht="36.950000000000003" customHeight="1">
      <c r="B6" s="21"/>
      <c r="C6" s="27" t="s">
        <v>16</v>
      </c>
      <c r="D6" s="319" t="s">
        <v>17</v>
      </c>
      <c r="E6" s="318"/>
      <c r="F6" s="318"/>
      <c r="H6" s="21"/>
    </row>
    <row r="7" spans="2:8" ht="24.75" customHeight="1">
      <c r="B7" s="21"/>
      <c r="C7" s="28" t="s">
        <v>23</v>
      </c>
      <c r="D7" s="50" t="str">
        <f>'Rekapitulace stavby'!AN8</f>
        <v>10. 7. 2024</v>
      </c>
      <c r="H7" s="21"/>
    </row>
    <row r="8" spans="2:8" s="1" customFormat="1" ht="10.9" customHeight="1">
      <c r="B8" s="33"/>
      <c r="H8" s="33"/>
    </row>
    <row r="9" spans="2:8" s="10" customFormat="1" ht="29.25" customHeight="1">
      <c r="B9" s="112"/>
      <c r="C9" s="113" t="s">
        <v>56</v>
      </c>
      <c r="D9" s="114" t="s">
        <v>57</v>
      </c>
      <c r="E9" s="114" t="s">
        <v>129</v>
      </c>
      <c r="F9" s="115" t="s">
        <v>719</v>
      </c>
      <c r="H9" s="112"/>
    </row>
    <row r="10" spans="2:8" s="1" customFormat="1" ht="26.45" customHeight="1">
      <c r="B10" s="33"/>
      <c r="C10" s="199" t="s">
        <v>720</v>
      </c>
      <c r="D10" s="199" t="s">
        <v>95</v>
      </c>
      <c r="H10" s="33"/>
    </row>
    <row r="11" spans="2:8" s="1" customFormat="1" ht="16.899999999999999" customHeight="1">
      <c r="B11" s="33"/>
      <c r="C11" s="200" t="s">
        <v>721</v>
      </c>
      <c r="D11" s="201" t="s">
        <v>722</v>
      </c>
      <c r="E11" s="202" t="s">
        <v>19</v>
      </c>
      <c r="F11" s="203">
        <v>53.847000000000001</v>
      </c>
      <c r="H11" s="33"/>
    </row>
    <row r="12" spans="2:8" s="1" customFormat="1" ht="16.899999999999999" customHeight="1">
      <c r="B12" s="33"/>
      <c r="C12" s="204" t="s">
        <v>19</v>
      </c>
      <c r="D12" s="204" t="s">
        <v>298</v>
      </c>
      <c r="E12" s="18" t="s">
        <v>19</v>
      </c>
      <c r="F12" s="205">
        <v>0</v>
      </c>
      <c r="H12" s="33"/>
    </row>
    <row r="13" spans="2:8" s="1" customFormat="1" ht="16.899999999999999" customHeight="1">
      <c r="B13" s="33"/>
      <c r="C13" s="204" t="s">
        <v>19</v>
      </c>
      <c r="D13" s="204" t="s">
        <v>723</v>
      </c>
      <c r="E13" s="18" t="s">
        <v>19</v>
      </c>
      <c r="F13" s="205">
        <v>17.515000000000001</v>
      </c>
      <c r="H13" s="33"/>
    </row>
    <row r="14" spans="2:8" s="1" customFormat="1" ht="16.899999999999999" customHeight="1">
      <c r="B14" s="33"/>
      <c r="C14" s="204" t="s">
        <v>19</v>
      </c>
      <c r="D14" s="204" t="s">
        <v>724</v>
      </c>
      <c r="E14" s="18" t="s">
        <v>19</v>
      </c>
      <c r="F14" s="205">
        <v>16.492000000000001</v>
      </c>
      <c r="H14" s="33"/>
    </row>
    <row r="15" spans="2:8" s="1" customFormat="1" ht="16.899999999999999" customHeight="1">
      <c r="B15" s="33"/>
      <c r="C15" s="204" t="s">
        <v>19</v>
      </c>
      <c r="D15" s="204" t="s">
        <v>725</v>
      </c>
      <c r="E15" s="18" t="s">
        <v>19</v>
      </c>
      <c r="F15" s="205">
        <v>16.739999999999998</v>
      </c>
      <c r="H15" s="33"/>
    </row>
    <row r="16" spans="2:8" s="1" customFormat="1" ht="16.899999999999999" customHeight="1">
      <c r="B16" s="33"/>
      <c r="C16" s="204" t="s">
        <v>19</v>
      </c>
      <c r="D16" s="204" t="s">
        <v>726</v>
      </c>
      <c r="E16" s="18" t="s">
        <v>19</v>
      </c>
      <c r="F16" s="205">
        <v>3.1</v>
      </c>
      <c r="H16" s="33"/>
    </row>
    <row r="17" spans="2:8" s="1" customFormat="1" ht="16.899999999999999" customHeight="1">
      <c r="B17" s="33"/>
      <c r="C17" s="204" t="s">
        <v>721</v>
      </c>
      <c r="D17" s="204" t="s">
        <v>157</v>
      </c>
      <c r="E17" s="18" t="s">
        <v>19</v>
      </c>
      <c r="F17" s="205">
        <v>53.847000000000001</v>
      </c>
      <c r="H17" s="33"/>
    </row>
    <row r="18" spans="2:8" s="1" customFormat="1" ht="16.899999999999999" customHeight="1">
      <c r="B18" s="33"/>
      <c r="C18" s="200" t="s">
        <v>727</v>
      </c>
      <c r="D18" s="201" t="s">
        <v>728</v>
      </c>
      <c r="E18" s="202" t="s">
        <v>19</v>
      </c>
      <c r="F18" s="203">
        <v>151.59399999999999</v>
      </c>
      <c r="H18" s="33"/>
    </row>
    <row r="19" spans="2:8" s="1" customFormat="1" ht="16.899999999999999" customHeight="1">
      <c r="B19" s="33"/>
      <c r="C19" s="204" t="s">
        <v>19</v>
      </c>
      <c r="D19" s="204" t="s">
        <v>298</v>
      </c>
      <c r="E19" s="18" t="s">
        <v>19</v>
      </c>
      <c r="F19" s="205">
        <v>0</v>
      </c>
      <c r="H19" s="33"/>
    </row>
    <row r="20" spans="2:8" s="1" customFormat="1" ht="16.899999999999999" customHeight="1">
      <c r="B20" s="33"/>
      <c r="C20" s="204" t="s">
        <v>19</v>
      </c>
      <c r="D20" s="204" t="s">
        <v>729</v>
      </c>
      <c r="E20" s="18" t="s">
        <v>19</v>
      </c>
      <c r="F20" s="205">
        <v>5.27</v>
      </c>
      <c r="H20" s="33"/>
    </row>
    <row r="21" spans="2:8" s="1" customFormat="1" ht="16.899999999999999" customHeight="1">
      <c r="B21" s="33"/>
      <c r="C21" s="204" t="s">
        <v>19</v>
      </c>
      <c r="D21" s="204" t="s">
        <v>730</v>
      </c>
      <c r="E21" s="18" t="s">
        <v>19</v>
      </c>
      <c r="F21" s="205">
        <v>21.370999999999999</v>
      </c>
      <c r="H21" s="33"/>
    </row>
    <row r="22" spans="2:8" s="1" customFormat="1" ht="16.899999999999999" customHeight="1">
      <c r="B22" s="33"/>
      <c r="C22" s="204" t="s">
        <v>19</v>
      </c>
      <c r="D22" s="204" t="s">
        <v>731</v>
      </c>
      <c r="E22" s="18" t="s">
        <v>19</v>
      </c>
      <c r="F22" s="205">
        <v>25.92</v>
      </c>
      <c r="H22" s="33"/>
    </row>
    <row r="23" spans="2:8" s="1" customFormat="1" ht="16.899999999999999" customHeight="1">
      <c r="B23" s="33"/>
      <c r="C23" s="204" t="s">
        <v>19</v>
      </c>
      <c r="D23" s="204" t="s">
        <v>732</v>
      </c>
      <c r="E23" s="18" t="s">
        <v>19</v>
      </c>
      <c r="F23" s="205">
        <v>17.515000000000001</v>
      </c>
      <c r="H23" s="33"/>
    </row>
    <row r="24" spans="2:8" s="1" customFormat="1" ht="16.899999999999999" customHeight="1">
      <c r="B24" s="33"/>
      <c r="C24" s="204" t="s">
        <v>19</v>
      </c>
      <c r="D24" s="204" t="s">
        <v>733</v>
      </c>
      <c r="E24" s="18" t="s">
        <v>19</v>
      </c>
      <c r="F24" s="205">
        <v>11.625</v>
      </c>
      <c r="H24" s="33"/>
    </row>
    <row r="25" spans="2:8" s="1" customFormat="1" ht="16.899999999999999" customHeight="1">
      <c r="B25" s="33"/>
      <c r="C25" s="204" t="s">
        <v>19</v>
      </c>
      <c r="D25" s="204" t="s">
        <v>734</v>
      </c>
      <c r="E25" s="18" t="s">
        <v>19</v>
      </c>
      <c r="F25" s="205">
        <v>32.561999999999998</v>
      </c>
      <c r="H25" s="33"/>
    </row>
    <row r="26" spans="2:8" s="1" customFormat="1" ht="16.899999999999999" customHeight="1">
      <c r="B26" s="33"/>
      <c r="C26" s="204" t="s">
        <v>19</v>
      </c>
      <c r="D26" s="204" t="s">
        <v>735</v>
      </c>
      <c r="E26" s="18" t="s">
        <v>19</v>
      </c>
      <c r="F26" s="205">
        <v>37.331000000000003</v>
      </c>
      <c r="H26" s="33"/>
    </row>
    <row r="27" spans="2:8" s="1" customFormat="1" ht="16.899999999999999" customHeight="1">
      <c r="B27" s="33"/>
      <c r="C27" s="204" t="s">
        <v>727</v>
      </c>
      <c r="D27" s="204" t="s">
        <v>157</v>
      </c>
      <c r="E27" s="18" t="s">
        <v>19</v>
      </c>
      <c r="F27" s="205">
        <v>151.59399999999999</v>
      </c>
      <c r="H27" s="33"/>
    </row>
    <row r="28" spans="2:8" s="1" customFormat="1" ht="16.899999999999999" customHeight="1">
      <c r="B28" s="33"/>
      <c r="C28" s="200" t="s">
        <v>736</v>
      </c>
      <c r="D28" s="201" t="s">
        <v>737</v>
      </c>
      <c r="E28" s="202" t="s">
        <v>19</v>
      </c>
      <c r="F28" s="203">
        <v>3.6360000000000001</v>
      </c>
      <c r="H28" s="33"/>
    </row>
    <row r="29" spans="2:8" s="1" customFormat="1" ht="16.899999999999999" customHeight="1">
      <c r="B29" s="33"/>
      <c r="C29" s="204" t="s">
        <v>19</v>
      </c>
      <c r="D29" s="204" t="s">
        <v>298</v>
      </c>
      <c r="E29" s="18" t="s">
        <v>19</v>
      </c>
      <c r="F29" s="205">
        <v>0</v>
      </c>
      <c r="H29" s="33"/>
    </row>
    <row r="30" spans="2:8" s="1" customFormat="1" ht="16.899999999999999" customHeight="1">
      <c r="B30" s="33"/>
      <c r="C30" s="204" t="s">
        <v>19</v>
      </c>
      <c r="D30" s="204" t="s">
        <v>738</v>
      </c>
      <c r="E30" s="18" t="s">
        <v>19</v>
      </c>
      <c r="F30" s="205">
        <v>1.8180000000000001</v>
      </c>
      <c r="H30" s="33"/>
    </row>
    <row r="31" spans="2:8" s="1" customFormat="1" ht="16.899999999999999" customHeight="1">
      <c r="B31" s="33"/>
      <c r="C31" s="204" t="s">
        <v>19</v>
      </c>
      <c r="D31" s="204" t="s">
        <v>739</v>
      </c>
      <c r="E31" s="18" t="s">
        <v>19</v>
      </c>
      <c r="F31" s="205">
        <v>1.8180000000000001</v>
      </c>
      <c r="H31" s="33"/>
    </row>
    <row r="32" spans="2:8" s="1" customFormat="1" ht="16.899999999999999" customHeight="1">
      <c r="B32" s="33"/>
      <c r="C32" s="204" t="s">
        <v>736</v>
      </c>
      <c r="D32" s="204" t="s">
        <v>157</v>
      </c>
      <c r="E32" s="18" t="s">
        <v>19</v>
      </c>
      <c r="F32" s="205">
        <v>3.6360000000000001</v>
      </c>
      <c r="H32" s="33"/>
    </row>
    <row r="33" spans="2:8" s="1" customFormat="1" ht="16.899999999999999" customHeight="1">
      <c r="B33" s="33"/>
      <c r="C33" s="200" t="s">
        <v>740</v>
      </c>
      <c r="D33" s="201" t="s">
        <v>741</v>
      </c>
      <c r="E33" s="202" t="s">
        <v>19</v>
      </c>
      <c r="F33" s="203">
        <v>300.36</v>
      </c>
      <c r="H33" s="33"/>
    </row>
    <row r="34" spans="2:8" s="1" customFormat="1" ht="16.899999999999999" customHeight="1">
      <c r="B34" s="33"/>
      <c r="C34" s="204" t="s">
        <v>19</v>
      </c>
      <c r="D34" s="204" t="s">
        <v>298</v>
      </c>
      <c r="E34" s="18" t="s">
        <v>19</v>
      </c>
      <c r="F34" s="205">
        <v>0</v>
      </c>
      <c r="H34" s="33"/>
    </row>
    <row r="35" spans="2:8" s="1" customFormat="1" ht="16.899999999999999" customHeight="1">
      <c r="B35" s="33"/>
      <c r="C35" s="204" t="s">
        <v>19</v>
      </c>
      <c r="D35" s="204" t="s">
        <v>742</v>
      </c>
      <c r="E35" s="18" t="s">
        <v>19</v>
      </c>
      <c r="F35" s="205">
        <v>14.8</v>
      </c>
      <c r="H35" s="33"/>
    </row>
    <row r="36" spans="2:8" s="1" customFormat="1" ht="16.899999999999999" customHeight="1">
      <c r="B36" s="33"/>
      <c r="C36" s="204" t="s">
        <v>19</v>
      </c>
      <c r="D36" s="204" t="s">
        <v>743</v>
      </c>
      <c r="E36" s="18" t="s">
        <v>19</v>
      </c>
      <c r="F36" s="205">
        <v>66.36</v>
      </c>
      <c r="H36" s="33"/>
    </row>
    <row r="37" spans="2:8" s="1" customFormat="1" ht="16.899999999999999" customHeight="1">
      <c r="B37" s="33"/>
      <c r="C37" s="204" t="s">
        <v>19</v>
      </c>
      <c r="D37" s="204" t="s">
        <v>744</v>
      </c>
      <c r="E37" s="18" t="s">
        <v>19</v>
      </c>
      <c r="F37" s="205">
        <v>77.27</v>
      </c>
      <c r="H37" s="33"/>
    </row>
    <row r="38" spans="2:8" s="1" customFormat="1" ht="16.899999999999999" customHeight="1">
      <c r="B38" s="33"/>
      <c r="C38" s="204" t="s">
        <v>19</v>
      </c>
      <c r="D38" s="204" t="s">
        <v>745</v>
      </c>
      <c r="E38" s="18" t="s">
        <v>19</v>
      </c>
      <c r="F38" s="205">
        <v>35.81</v>
      </c>
      <c r="H38" s="33"/>
    </row>
    <row r="39" spans="2:8" s="1" customFormat="1" ht="16.899999999999999" customHeight="1">
      <c r="B39" s="33"/>
      <c r="C39" s="204" t="s">
        <v>19</v>
      </c>
      <c r="D39" s="204" t="s">
        <v>746</v>
      </c>
      <c r="E39" s="18" t="s">
        <v>19</v>
      </c>
      <c r="F39" s="205">
        <v>41.78</v>
      </c>
      <c r="H39" s="33"/>
    </row>
    <row r="40" spans="2:8" s="1" customFormat="1" ht="16.899999999999999" customHeight="1">
      <c r="B40" s="33"/>
      <c r="C40" s="204" t="s">
        <v>19</v>
      </c>
      <c r="D40" s="204" t="s">
        <v>747</v>
      </c>
      <c r="E40" s="18" t="s">
        <v>19</v>
      </c>
      <c r="F40" s="205">
        <v>64.34</v>
      </c>
      <c r="H40" s="33"/>
    </row>
    <row r="41" spans="2:8" s="1" customFormat="1" ht="16.899999999999999" customHeight="1">
      <c r="B41" s="33"/>
      <c r="C41" s="204" t="s">
        <v>740</v>
      </c>
      <c r="D41" s="204" t="s">
        <v>157</v>
      </c>
      <c r="E41" s="18" t="s">
        <v>19</v>
      </c>
      <c r="F41" s="205">
        <v>300.36</v>
      </c>
      <c r="H41" s="33"/>
    </row>
    <row r="42" spans="2:8" s="1" customFormat="1" ht="16.899999999999999" customHeight="1">
      <c r="B42" s="33"/>
      <c r="C42" s="200" t="s">
        <v>748</v>
      </c>
      <c r="D42" s="201" t="s">
        <v>749</v>
      </c>
      <c r="E42" s="202" t="s">
        <v>19</v>
      </c>
      <c r="F42" s="203">
        <v>52.52</v>
      </c>
      <c r="H42" s="33"/>
    </row>
    <row r="43" spans="2:8" s="1" customFormat="1" ht="16.899999999999999" customHeight="1">
      <c r="B43" s="33"/>
      <c r="C43" s="204" t="s">
        <v>19</v>
      </c>
      <c r="D43" s="204" t="s">
        <v>298</v>
      </c>
      <c r="E43" s="18" t="s">
        <v>19</v>
      </c>
      <c r="F43" s="205">
        <v>0</v>
      </c>
      <c r="H43" s="33"/>
    </row>
    <row r="44" spans="2:8" s="1" customFormat="1" ht="16.899999999999999" customHeight="1">
      <c r="B44" s="33"/>
      <c r="C44" s="204" t="s">
        <v>19</v>
      </c>
      <c r="D44" s="204" t="s">
        <v>750</v>
      </c>
      <c r="E44" s="18" t="s">
        <v>19</v>
      </c>
      <c r="F44" s="205">
        <v>29.16</v>
      </c>
      <c r="H44" s="33"/>
    </row>
    <row r="45" spans="2:8" s="1" customFormat="1" ht="16.899999999999999" customHeight="1">
      <c r="B45" s="33"/>
      <c r="C45" s="204" t="s">
        <v>19</v>
      </c>
      <c r="D45" s="204" t="s">
        <v>751</v>
      </c>
      <c r="E45" s="18" t="s">
        <v>19</v>
      </c>
      <c r="F45" s="205">
        <v>7.86</v>
      </c>
      <c r="H45" s="33"/>
    </row>
    <row r="46" spans="2:8" s="1" customFormat="1" ht="16.899999999999999" customHeight="1">
      <c r="B46" s="33"/>
      <c r="C46" s="204" t="s">
        <v>19</v>
      </c>
      <c r="D46" s="204" t="s">
        <v>752</v>
      </c>
      <c r="E46" s="18" t="s">
        <v>19</v>
      </c>
      <c r="F46" s="205">
        <v>10.38</v>
      </c>
      <c r="H46" s="33"/>
    </row>
    <row r="47" spans="2:8" s="1" customFormat="1" ht="16.899999999999999" customHeight="1">
      <c r="B47" s="33"/>
      <c r="C47" s="204" t="s">
        <v>19</v>
      </c>
      <c r="D47" s="204" t="s">
        <v>753</v>
      </c>
      <c r="E47" s="18" t="s">
        <v>19</v>
      </c>
      <c r="F47" s="205">
        <v>5.12</v>
      </c>
      <c r="H47" s="33"/>
    </row>
    <row r="48" spans="2:8" s="1" customFormat="1" ht="16.899999999999999" customHeight="1">
      <c r="B48" s="33"/>
      <c r="C48" s="204" t="s">
        <v>748</v>
      </c>
      <c r="D48" s="204" t="s">
        <v>157</v>
      </c>
      <c r="E48" s="18" t="s">
        <v>19</v>
      </c>
      <c r="F48" s="205">
        <v>52.52</v>
      </c>
      <c r="H48" s="33"/>
    </row>
    <row r="49" spans="2:8" s="1" customFormat="1" ht="16.899999999999999" customHeight="1">
      <c r="B49" s="33"/>
      <c r="C49" s="200" t="s">
        <v>754</v>
      </c>
      <c r="D49" s="201" t="s">
        <v>755</v>
      </c>
      <c r="E49" s="202" t="s">
        <v>19</v>
      </c>
      <c r="F49" s="203">
        <v>23.28</v>
      </c>
      <c r="H49" s="33"/>
    </row>
    <row r="50" spans="2:8" s="1" customFormat="1" ht="16.899999999999999" customHeight="1">
      <c r="B50" s="33"/>
      <c r="C50" s="204" t="s">
        <v>19</v>
      </c>
      <c r="D50" s="204" t="s">
        <v>298</v>
      </c>
      <c r="E50" s="18" t="s">
        <v>19</v>
      </c>
      <c r="F50" s="205">
        <v>0</v>
      </c>
      <c r="H50" s="33"/>
    </row>
    <row r="51" spans="2:8" s="1" customFormat="1" ht="16.899999999999999" customHeight="1">
      <c r="B51" s="33"/>
      <c r="C51" s="204" t="s">
        <v>19</v>
      </c>
      <c r="D51" s="204" t="s">
        <v>756</v>
      </c>
      <c r="E51" s="18" t="s">
        <v>19</v>
      </c>
      <c r="F51" s="205">
        <v>10</v>
      </c>
      <c r="H51" s="33"/>
    </row>
    <row r="52" spans="2:8" s="1" customFormat="1" ht="16.899999999999999" customHeight="1">
      <c r="B52" s="33"/>
      <c r="C52" s="204" t="s">
        <v>19</v>
      </c>
      <c r="D52" s="204" t="s">
        <v>757</v>
      </c>
      <c r="E52" s="18" t="s">
        <v>19</v>
      </c>
      <c r="F52" s="205">
        <v>5.48</v>
      </c>
      <c r="H52" s="33"/>
    </row>
    <row r="53" spans="2:8" s="1" customFormat="1" ht="16.899999999999999" customHeight="1">
      <c r="B53" s="33"/>
      <c r="C53" s="204" t="s">
        <v>19</v>
      </c>
      <c r="D53" s="204" t="s">
        <v>758</v>
      </c>
      <c r="E53" s="18" t="s">
        <v>19</v>
      </c>
      <c r="F53" s="205">
        <v>5.32</v>
      </c>
      <c r="H53" s="33"/>
    </row>
    <row r="54" spans="2:8" s="1" customFormat="1" ht="16.899999999999999" customHeight="1">
      <c r="B54" s="33"/>
      <c r="C54" s="204" t="s">
        <v>19</v>
      </c>
      <c r="D54" s="204" t="s">
        <v>759</v>
      </c>
      <c r="E54" s="18" t="s">
        <v>19</v>
      </c>
      <c r="F54" s="205">
        <v>2.48</v>
      </c>
      <c r="H54" s="33"/>
    </row>
    <row r="55" spans="2:8" s="1" customFormat="1" ht="16.899999999999999" customHeight="1">
      <c r="B55" s="33"/>
      <c r="C55" s="204" t="s">
        <v>754</v>
      </c>
      <c r="D55" s="204" t="s">
        <v>157</v>
      </c>
      <c r="E55" s="18" t="s">
        <v>19</v>
      </c>
      <c r="F55" s="205">
        <v>23.28</v>
      </c>
      <c r="H55" s="33"/>
    </row>
    <row r="56" spans="2:8" s="1" customFormat="1" ht="16.899999999999999" customHeight="1">
      <c r="B56" s="33"/>
      <c r="C56" s="200" t="s">
        <v>760</v>
      </c>
      <c r="D56" s="201" t="s">
        <v>761</v>
      </c>
      <c r="E56" s="202" t="s">
        <v>19</v>
      </c>
      <c r="F56" s="203">
        <v>352.17</v>
      </c>
      <c r="H56" s="33"/>
    </row>
    <row r="57" spans="2:8" s="1" customFormat="1" ht="16.899999999999999" customHeight="1">
      <c r="B57" s="33"/>
      <c r="C57" s="204" t="s">
        <v>19</v>
      </c>
      <c r="D57" s="204" t="s">
        <v>298</v>
      </c>
      <c r="E57" s="18" t="s">
        <v>19</v>
      </c>
      <c r="F57" s="205">
        <v>0</v>
      </c>
      <c r="H57" s="33"/>
    </row>
    <row r="58" spans="2:8" s="1" customFormat="1" ht="16.899999999999999" customHeight="1">
      <c r="B58" s="33"/>
      <c r="C58" s="204" t="s">
        <v>19</v>
      </c>
      <c r="D58" s="204" t="s">
        <v>762</v>
      </c>
      <c r="E58" s="18" t="s">
        <v>19</v>
      </c>
      <c r="F58" s="205">
        <v>14.8</v>
      </c>
      <c r="H58" s="33"/>
    </row>
    <row r="59" spans="2:8" s="1" customFormat="1" ht="16.899999999999999" customHeight="1">
      <c r="B59" s="33"/>
      <c r="C59" s="204" t="s">
        <v>19</v>
      </c>
      <c r="D59" s="204" t="s">
        <v>743</v>
      </c>
      <c r="E59" s="18" t="s">
        <v>19</v>
      </c>
      <c r="F59" s="205">
        <v>66.36</v>
      </c>
      <c r="H59" s="33"/>
    </row>
    <row r="60" spans="2:8" s="1" customFormat="1" ht="16.899999999999999" customHeight="1">
      <c r="B60" s="33"/>
      <c r="C60" s="204" t="s">
        <v>19</v>
      </c>
      <c r="D60" s="204" t="s">
        <v>763</v>
      </c>
      <c r="E60" s="18" t="s">
        <v>19</v>
      </c>
      <c r="F60" s="205">
        <v>77.27</v>
      </c>
      <c r="H60" s="33"/>
    </row>
    <row r="61" spans="2:8" s="1" customFormat="1" ht="16.899999999999999" customHeight="1">
      <c r="B61" s="33"/>
      <c r="C61" s="204" t="s">
        <v>19</v>
      </c>
      <c r="D61" s="204" t="s">
        <v>764</v>
      </c>
      <c r="E61" s="18" t="s">
        <v>19</v>
      </c>
      <c r="F61" s="205">
        <v>35.81</v>
      </c>
      <c r="H61" s="33"/>
    </row>
    <row r="62" spans="2:8" s="1" customFormat="1" ht="16.899999999999999" customHeight="1">
      <c r="B62" s="33"/>
      <c r="C62" s="204" t="s">
        <v>19</v>
      </c>
      <c r="D62" s="204" t="s">
        <v>765</v>
      </c>
      <c r="E62" s="18" t="s">
        <v>19</v>
      </c>
      <c r="F62" s="205">
        <v>3.61</v>
      </c>
      <c r="H62" s="33"/>
    </row>
    <row r="63" spans="2:8" s="1" customFormat="1" ht="16.899999999999999" customHeight="1">
      <c r="B63" s="33"/>
      <c r="C63" s="204" t="s">
        <v>19</v>
      </c>
      <c r="D63" s="204" t="s">
        <v>766</v>
      </c>
      <c r="E63" s="18" t="s">
        <v>19</v>
      </c>
      <c r="F63" s="205">
        <v>41.78</v>
      </c>
      <c r="H63" s="33"/>
    </row>
    <row r="64" spans="2:8" s="1" customFormat="1" ht="16.899999999999999" customHeight="1">
      <c r="B64" s="33"/>
      <c r="C64" s="204" t="s">
        <v>19</v>
      </c>
      <c r="D64" s="204" t="s">
        <v>750</v>
      </c>
      <c r="E64" s="18" t="s">
        <v>19</v>
      </c>
      <c r="F64" s="205">
        <v>29.16</v>
      </c>
      <c r="H64" s="33"/>
    </row>
    <row r="65" spans="2:8" s="1" customFormat="1" ht="16.899999999999999" customHeight="1">
      <c r="B65" s="33"/>
      <c r="C65" s="204" t="s">
        <v>19</v>
      </c>
      <c r="D65" s="204" t="s">
        <v>751</v>
      </c>
      <c r="E65" s="18" t="s">
        <v>19</v>
      </c>
      <c r="F65" s="205">
        <v>7.86</v>
      </c>
      <c r="H65" s="33"/>
    </row>
    <row r="66" spans="2:8" s="1" customFormat="1" ht="16.899999999999999" customHeight="1">
      <c r="B66" s="33"/>
      <c r="C66" s="204" t="s">
        <v>19</v>
      </c>
      <c r="D66" s="204" t="s">
        <v>752</v>
      </c>
      <c r="E66" s="18" t="s">
        <v>19</v>
      </c>
      <c r="F66" s="205">
        <v>10.38</v>
      </c>
      <c r="H66" s="33"/>
    </row>
    <row r="67" spans="2:8" s="1" customFormat="1" ht="16.899999999999999" customHeight="1">
      <c r="B67" s="33"/>
      <c r="C67" s="204" t="s">
        <v>19</v>
      </c>
      <c r="D67" s="204" t="s">
        <v>767</v>
      </c>
      <c r="E67" s="18" t="s">
        <v>19</v>
      </c>
      <c r="F67" s="205">
        <v>0.8</v>
      </c>
      <c r="H67" s="33"/>
    </row>
    <row r="68" spans="2:8" s="1" customFormat="1" ht="16.899999999999999" customHeight="1">
      <c r="B68" s="33"/>
      <c r="C68" s="204" t="s">
        <v>19</v>
      </c>
      <c r="D68" s="204" t="s">
        <v>768</v>
      </c>
      <c r="E68" s="18" t="s">
        <v>19</v>
      </c>
      <c r="F68" s="205">
        <v>64.34</v>
      </c>
      <c r="H68" s="33"/>
    </row>
    <row r="69" spans="2:8" s="1" customFormat="1" ht="16.899999999999999" customHeight="1">
      <c r="B69" s="33"/>
      <c r="C69" s="204" t="s">
        <v>760</v>
      </c>
      <c r="D69" s="204" t="s">
        <v>157</v>
      </c>
      <c r="E69" s="18" t="s">
        <v>19</v>
      </c>
      <c r="F69" s="205">
        <v>352.17</v>
      </c>
      <c r="H69" s="33"/>
    </row>
    <row r="70" spans="2:8" s="1" customFormat="1" ht="16.899999999999999" customHeight="1">
      <c r="B70" s="33"/>
      <c r="C70" s="200" t="s">
        <v>769</v>
      </c>
      <c r="D70" s="201" t="s">
        <v>770</v>
      </c>
      <c r="E70" s="202" t="s">
        <v>19</v>
      </c>
      <c r="F70" s="203">
        <v>54.015000000000001</v>
      </c>
      <c r="H70" s="33"/>
    </row>
    <row r="71" spans="2:8" s="1" customFormat="1" ht="16.899999999999999" customHeight="1">
      <c r="B71" s="33"/>
      <c r="C71" s="204" t="s">
        <v>19</v>
      </c>
      <c r="D71" s="204" t="s">
        <v>298</v>
      </c>
      <c r="E71" s="18" t="s">
        <v>19</v>
      </c>
      <c r="F71" s="205">
        <v>0</v>
      </c>
      <c r="H71" s="33"/>
    </row>
    <row r="72" spans="2:8" s="1" customFormat="1" ht="16.899999999999999" customHeight="1">
      <c r="B72" s="33"/>
      <c r="C72" s="204" t="s">
        <v>19</v>
      </c>
      <c r="D72" s="204" t="s">
        <v>771</v>
      </c>
      <c r="E72" s="18" t="s">
        <v>19</v>
      </c>
      <c r="F72" s="205">
        <v>28.16</v>
      </c>
      <c r="H72" s="33"/>
    </row>
    <row r="73" spans="2:8" s="1" customFormat="1" ht="16.899999999999999" customHeight="1">
      <c r="B73" s="33"/>
      <c r="C73" s="204" t="s">
        <v>19</v>
      </c>
      <c r="D73" s="204" t="s">
        <v>772</v>
      </c>
      <c r="E73" s="18" t="s">
        <v>19</v>
      </c>
      <c r="F73" s="205">
        <v>12.09</v>
      </c>
      <c r="H73" s="33"/>
    </row>
    <row r="74" spans="2:8" s="1" customFormat="1" ht="16.899999999999999" customHeight="1">
      <c r="B74" s="33"/>
      <c r="C74" s="204" t="s">
        <v>19</v>
      </c>
      <c r="D74" s="204" t="s">
        <v>773</v>
      </c>
      <c r="E74" s="18" t="s">
        <v>19</v>
      </c>
      <c r="F74" s="205">
        <v>7.46</v>
      </c>
      <c r="H74" s="33"/>
    </row>
    <row r="75" spans="2:8" s="1" customFormat="1" ht="16.899999999999999" customHeight="1">
      <c r="B75" s="33"/>
      <c r="C75" s="204" t="s">
        <v>19</v>
      </c>
      <c r="D75" s="204" t="s">
        <v>759</v>
      </c>
      <c r="E75" s="18" t="s">
        <v>19</v>
      </c>
      <c r="F75" s="205">
        <v>2.48</v>
      </c>
      <c r="H75" s="33"/>
    </row>
    <row r="76" spans="2:8" s="1" customFormat="1" ht="16.899999999999999" customHeight="1">
      <c r="B76" s="33"/>
      <c r="C76" s="204" t="s">
        <v>19</v>
      </c>
      <c r="D76" s="204" t="s">
        <v>774</v>
      </c>
      <c r="E76" s="18" t="s">
        <v>19</v>
      </c>
      <c r="F76" s="205">
        <v>2.02</v>
      </c>
      <c r="H76" s="33"/>
    </row>
    <row r="77" spans="2:8" s="1" customFormat="1" ht="16.899999999999999" customHeight="1">
      <c r="B77" s="33"/>
      <c r="C77" s="204" t="s">
        <v>19</v>
      </c>
      <c r="D77" s="204" t="s">
        <v>775</v>
      </c>
      <c r="E77" s="18" t="s">
        <v>19</v>
      </c>
      <c r="F77" s="205">
        <v>1.4</v>
      </c>
      <c r="H77" s="33"/>
    </row>
    <row r="78" spans="2:8" s="1" customFormat="1" ht="16.899999999999999" customHeight="1">
      <c r="B78" s="33"/>
      <c r="C78" s="204" t="s">
        <v>19</v>
      </c>
      <c r="D78" s="204" t="s">
        <v>776</v>
      </c>
      <c r="E78" s="18" t="s">
        <v>19</v>
      </c>
      <c r="F78" s="205">
        <v>0.40500000000000003</v>
      </c>
      <c r="H78" s="33"/>
    </row>
    <row r="79" spans="2:8" s="1" customFormat="1" ht="16.899999999999999" customHeight="1">
      <c r="B79" s="33"/>
      <c r="C79" s="204" t="s">
        <v>769</v>
      </c>
      <c r="D79" s="204" t="s">
        <v>157</v>
      </c>
      <c r="E79" s="18" t="s">
        <v>19</v>
      </c>
      <c r="F79" s="205">
        <v>54.015000000000001</v>
      </c>
      <c r="H79" s="33"/>
    </row>
    <row r="80" spans="2:8" s="1" customFormat="1" ht="16.899999999999999" customHeight="1">
      <c r="B80" s="33"/>
      <c r="C80" s="200" t="s">
        <v>777</v>
      </c>
      <c r="D80" s="201" t="s">
        <v>778</v>
      </c>
      <c r="E80" s="202" t="s">
        <v>19</v>
      </c>
      <c r="F80" s="203">
        <v>12.332000000000001</v>
      </c>
      <c r="H80" s="33"/>
    </row>
    <row r="81" spans="2:8" s="1" customFormat="1" ht="16.899999999999999" customHeight="1">
      <c r="B81" s="33"/>
      <c r="C81" s="204" t="s">
        <v>19</v>
      </c>
      <c r="D81" s="204" t="s">
        <v>298</v>
      </c>
      <c r="E81" s="18" t="s">
        <v>19</v>
      </c>
      <c r="F81" s="205">
        <v>0</v>
      </c>
      <c r="H81" s="33"/>
    </row>
    <row r="82" spans="2:8" s="1" customFormat="1" ht="16.899999999999999" customHeight="1">
      <c r="B82" s="33"/>
      <c r="C82" s="204" t="s">
        <v>19</v>
      </c>
      <c r="D82" s="204" t="s">
        <v>779</v>
      </c>
      <c r="E82" s="18" t="s">
        <v>19</v>
      </c>
      <c r="F82" s="205">
        <v>2.1019999999999999</v>
      </c>
      <c r="H82" s="33"/>
    </row>
    <row r="83" spans="2:8" s="1" customFormat="1" ht="16.899999999999999" customHeight="1">
      <c r="B83" s="33"/>
      <c r="C83" s="204" t="s">
        <v>19</v>
      </c>
      <c r="D83" s="204" t="s">
        <v>780</v>
      </c>
      <c r="E83" s="18" t="s">
        <v>19</v>
      </c>
      <c r="F83" s="205">
        <v>3.15</v>
      </c>
      <c r="H83" s="33"/>
    </row>
    <row r="84" spans="2:8" s="1" customFormat="1" ht="16.899999999999999" customHeight="1">
      <c r="B84" s="33"/>
      <c r="C84" s="204" t="s">
        <v>19</v>
      </c>
      <c r="D84" s="204" t="s">
        <v>781</v>
      </c>
      <c r="E84" s="18" t="s">
        <v>19</v>
      </c>
      <c r="F84" s="205">
        <v>3.78</v>
      </c>
      <c r="H84" s="33"/>
    </row>
    <row r="85" spans="2:8" s="1" customFormat="1" ht="16.899999999999999" customHeight="1">
      <c r="B85" s="33"/>
      <c r="C85" s="204" t="s">
        <v>19</v>
      </c>
      <c r="D85" s="204" t="s">
        <v>782</v>
      </c>
      <c r="E85" s="18" t="s">
        <v>19</v>
      </c>
      <c r="F85" s="205">
        <v>3.3</v>
      </c>
      <c r="H85" s="33"/>
    </row>
    <row r="86" spans="2:8" s="1" customFormat="1" ht="16.899999999999999" customHeight="1">
      <c r="B86" s="33"/>
      <c r="C86" s="204" t="s">
        <v>777</v>
      </c>
      <c r="D86" s="204" t="s">
        <v>157</v>
      </c>
      <c r="E86" s="18" t="s">
        <v>19</v>
      </c>
      <c r="F86" s="205">
        <v>12.332000000000001</v>
      </c>
      <c r="H86" s="33"/>
    </row>
    <row r="87" spans="2:8" s="1" customFormat="1" ht="16.899999999999999" customHeight="1">
      <c r="B87" s="33"/>
      <c r="C87" s="200" t="s">
        <v>783</v>
      </c>
      <c r="D87" s="201" t="s">
        <v>784</v>
      </c>
      <c r="E87" s="202" t="s">
        <v>19</v>
      </c>
      <c r="F87" s="203">
        <v>24.41</v>
      </c>
      <c r="H87" s="33"/>
    </row>
    <row r="88" spans="2:8" s="1" customFormat="1" ht="16.899999999999999" customHeight="1">
      <c r="B88" s="33"/>
      <c r="C88" s="204" t="s">
        <v>19</v>
      </c>
      <c r="D88" s="204" t="s">
        <v>298</v>
      </c>
      <c r="E88" s="18" t="s">
        <v>19</v>
      </c>
      <c r="F88" s="205">
        <v>0</v>
      </c>
      <c r="H88" s="33"/>
    </row>
    <row r="89" spans="2:8" s="1" customFormat="1" ht="16.899999999999999" customHeight="1">
      <c r="B89" s="33"/>
      <c r="C89" s="204" t="s">
        <v>19</v>
      </c>
      <c r="D89" s="204" t="s">
        <v>785</v>
      </c>
      <c r="E89" s="18" t="s">
        <v>19</v>
      </c>
      <c r="F89" s="205">
        <v>10</v>
      </c>
      <c r="H89" s="33"/>
    </row>
    <row r="90" spans="2:8" s="1" customFormat="1" ht="16.899999999999999" customHeight="1">
      <c r="B90" s="33"/>
      <c r="C90" s="204" t="s">
        <v>19</v>
      </c>
      <c r="D90" s="204" t="s">
        <v>786</v>
      </c>
      <c r="E90" s="18" t="s">
        <v>19</v>
      </c>
      <c r="F90" s="205">
        <v>5.48</v>
      </c>
      <c r="H90" s="33"/>
    </row>
    <row r="91" spans="2:8" s="1" customFormat="1" ht="16.899999999999999" customHeight="1">
      <c r="B91" s="33"/>
      <c r="C91" s="204" t="s">
        <v>19</v>
      </c>
      <c r="D91" s="204" t="s">
        <v>787</v>
      </c>
      <c r="E91" s="18" t="s">
        <v>19</v>
      </c>
      <c r="F91" s="205">
        <v>5.32</v>
      </c>
      <c r="H91" s="33"/>
    </row>
    <row r="92" spans="2:8" s="1" customFormat="1" ht="16.899999999999999" customHeight="1">
      <c r="B92" s="33"/>
      <c r="C92" s="204" t="s">
        <v>19</v>
      </c>
      <c r="D92" s="204" t="s">
        <v>788</v>
      </c>
      <c r="E92" s="18" t="s">
        <v>19</v>
      </c>
      <c r="F92" s="205">
        <v>3.61</v>
      </c>
      <c r="H92" s="33"/>
    </row>
    <row r="93" spans="2:8" s="1" customFormat="1" ht="16.899999999999999" customHeight="1">
      <c r="B93" s="33"/>
      <c r="C93" s="204" t="s">
        <v>783</v>
      </c>
      <c r="D93" s="204" t="s">
        <v>157</v>
      </c>
      <c r="E93" s="18" t="s">
        <v>19</v>
      </c>
      <c r="F93" s="205">
        <v>24.41</v>
      </c>
      <c r="H93" s="33"/>
    </row>
    <row r="94" spans="2:8" s="1" customFormat="1" ht="16.899999999999999" customHeight="1">
      <c r="B94" s="33"/>
      <c r="C94" s="200" t="s">
        <v>789</v>
      </c>
      <c r="D94" s="201" t="s">
        <v>790</v>
      </c>
      <c r="E94" s="202" t="s">
        <v>19</v>
      </c>
      <c r="F94" s="203">
        <v>30.58</v>
      </c>
      <c r="H94" s="33"/>
    </row>
    <row r="95" spans="2:8" s="1" customFormat="1" ht="16.899999999999999" customHeight="1">
      <c r="B95" s="33"/>
      <c r="C95" s="204" t="s">
        <v>19</v>
      </c>
      <c r="D95" s="204" t="s">
        <v>298</v>
      </c>
      <c r="E95" s="18" t="s">
        <v>19</v>
      </c>
      <c r="F95" s="205">
        <v>0</v>
      </c>
      <c r="H95" s="33"/>
    </row>
    <row r="96" spans="2:8" s="1" customFormat="1" ht="16.899999999999999" customHeight="1">
      <c r="B96" s="33"/>
      <c r="C96" s="204" t="s">
        <v>19</v>
      </c>
      <c r="D96" s="204" t="s">
        <v>791</v>
      </c>
      <c r="E96" s="18" t="s">
        <v>19</v>
      </c>
      <c r="F96" s="205">
        <v>8.8000000000000007</v>
      </c>
      <c r="H96" s="33"/>
    </row>
    <row r="97" spans="2:8" s="1" customFormat="1" ht="16.899999999999999" customHeight="1">
      <c r="B97" s="33"/>
      <c r="C97" s="204" t="s">
        <v>19</v>
      </c>
      <c r="D97" s="204" t="s">
        <v>792</v>
      </c>
      <c r="E97" s="18" t="s">
        <v>19</v>
      </c>
      <c r="F97" s="205">
        <v>8.6199999999999992</v>
      </c>
      <c r="H97" s="33"/>
    </row>
    <row r="98" spans="2:8" s="1" customFormat="1" ht="16.899999999999999" customHeight="1">
      <c r="B98" s="33"/>
      <c r="C98" s="204" t="s">
        <v>19</v>
      </c>
      <c r="D98" s="204" t="s">
        <v>793</v>
      </c>
      <c r="E98" s="18" t="s">
        <v>19</v>
      </c>
      <c r="F98" s="205">
        <v>8.36</v>
      </c>
      <c r="H98" s="33"/>
    </row>
    <row r="99" spans="2:8" s="1" customFormat="1" ht="16.899999999999999" customHeight="1">
      <c r="B99" s="33"/>
      <c r="C99" s="204" t="s">
        <v>19</v>
      </c>
      <c r="D99" s="204" t="s">
        <v>794</v>
      </c>
      <c r="E99" s="18" t="s">
        <v>19</v>
      </c>
      <c r="F99" s="205">
        <v>4.8</v>
      </c>
      <c r="H99" s="33"/>
    </row>
    <row r="100" spans="2:8" s="1" customFormat="1" ht="16.899999999999999" customHeight="1">
      <c r="B100" s="33"/>
      <c r="C100" s="204" t="s">
        <v>789</v>
      </c>
      <c r="D100" s="204" t="s">
        <v>157</v>
      </c>
      <c r="E100" s="18" t="s">
        <v>19</v>
      </c>
      <c r="F100" s="205">
        <v>30.58</v>
      </c>
      <c r="H100" s="33"/>
    </row>
    <row r="101" spans="2:8" s="1" customFormat="1" ht="16.899999999999999" customHeight="1">
      <c r="B101" s="33"/>
      <c r="C101" s="200" t="s">
        <v>795</v>
      </c>
      <c r="D101" s="201" t="s">
        <v>796</v>
      </c>
      <c r="E101" s="202" t="s">
        <v>19</v>
      </c>
      <c r="F101" s="203">
        <v>34.268000000000001</v>
      </c>
      <c r="H101" s="33"/>
    </row>
    <row r="102" spans="2:8" s="1" customFormat="1" ht="16.899999999999999" customHeight="1">
      <c r="B102" s="33"/>
      <c r="C102" s="204" t="s">
        <v>19</v>
      </c>
      <c r="D102" s="204" t="s">
        <v>797</v>
      </c>
      <c r="E102" s="18" t="s">
        <v>19</v>
      </c>
      <c r="F102" s="205">
        <v>10.907999999999999</v>
      </c>
      <c r="H102" s="33"/>
    </row>
    <row r="103" spans="2:8" s="1" customFormat="1" ht="16.899999999999999" customHeight="1">
      <c r="B103" s="33"/>
      <c r="C103" s="204" t="s">
        <v>19</v>
      </c>
      <c r="D103" s="204" t="s">
        <v>798</v>
      </c>
      <c r="E103" s="18" t="s">
        <v>19</v>
      </c>
      <c r="F103" s="205">
        <v>5.04</v>
      </c>
      <c r="H103" s="33"/>
    </row>
    <row r="104" spans="2:8" s="1" customFormat="1" ht="16.899999999999999" customHeight="1">
      <c r="B104" s="33"/>
      <c r="C104" s="204" t="s">
        <v>19</v>
      </c>
      <c r="D104" s="204" t="s">
        <v>799</v>
      </c>
      <c r="E104" s="18" t="s">
        <v>19</v>
      </c>
      <c r="F104" s="205">
        <v>8.48</v>
      </c>
      <c r="H104" s="33"/>
    </row>
    <row r="105" spans="2:8" s="1" customFormat="1" ht="16.899999999999999" customHeight="1">
      <c r="B105" s="33"/>
      <c r="C105" s="204" t="s">
        <v>19</v>
      </c>
      <c r="D105" s="204" t="s">
        <v>800</v>
      </c>
      <c r="E105" s="18" t="s">
        <v>19</v>
      </c>
      <c r="F105" s="205">
        <v>9.84</v>
      </c>
      <c r="H105" s="33"/>
    </row>
    <row r="106" spans="2:8" s="1" customFormat="1" ht="16.899999999999999" customHeight="1">
      <c r="B106" s="33"/>
      <c r="C106" s="204" t="s">
        <v>795</v>
      </c>
      <c r="D106" s="204" t="s">
        <v>157</v>
      </c>
      <c r="E106" s="18" t="s">
        <v>19</v>
      </c>
      <c r="F106" s="205">
        <v>34.268000000000001</v>
      </c>
      <c r="H106" s="33"/>
    </row>
    <row r="107" spans="2:8" s="1" customFormat="1" ht="16.899999999999999" customHeight="1">
      <c r="B107" s="33"/>
      <c r="C107" s="200" t="s">
        <v>801</v>
      </c>
      <c r="D107" s="201" t="s">
        <v>802</v>
      </c>
      <c r="E107" s="202" t="s">
        <v>19</v>
      </c>
      <c r="F107" s="203">
        <v>60.414999999999999</v>
      </c>
      <c r="H107" s="33"/>
    </row>
    <row r="108" spans="2:8" s="1" customFormat="1" ht="16.899999999999999" customHeight="1">
      <c r="B108" s="33"/>
      <c r="C108" s="204" t="s">
        <v>19</v>
      </c>
      <c r="D108" s="204" t="s">
        <v>803</v>
      </c>
      <c r="E108" s="18" t="s">
        <v>19</v>
      </c>
      <c r="F108" s="205">
        <v>30.344999999999999</v>
      </c>
      <c r="H108" s="33"/>
    </row>
    <row r="109" spans="2:8" s="1" customFormat="1" ht="16.899999999999999" customHeight="1">
      <c r="B109" s="33"/>
      <c r="C109" s="204" t="s">
        <v>19</v>
      </c>
      <c r="D109" s="204" t="s">
        <v>804</v>
      </c>
      <c r="E109" s="18" t="s">
        <v>19</v>
      </c>
      <c r="F109" s="205">
        <v>16.600000000000001</v>
      </c>
      <c r="H109" s="33"/>
    </row>
    <row r="110" spans="2:8" s="1" customFormat="1" ht="16.899999999999999" customHeight="1">
      <c r="B110" s="33"/>
      <c r="C110" s="204" t="s">
        <v>19</v>
      </c>
      <c r="D110" s="204" t="s">
        <v>805</v>
      </c>
      <c r="E110" s="18" t="s">
        <v>19</v>
      </c>
      <c r="F110" s="205">
        <v>13.47</v>
      </c>
      <c r="H110" s="33"/>
    </row>
    <row r="111" spans="2:8" s="1" customFormat="1" ht="16.899999999999999" customHeight="1">
      <c r="B111" s="33"/>
      <c r="C111" s="204" t="s">
        <v>801</v>
      </c>
      <c r="D111" s="204" t="s">
        <v>157</v>
      </c>
      <c r="E111" s="18" t="s">
        <v>19</v>
      </c>
      <c r="F111" s="205">
        <v>60.414999999999999</v>
      </c>
      <c r="H111" s="33"/>
    </row>
    <row r="112" spans="2:8" s="1" customFormat="1" ht="16.899999999999999" customHeight="1">
      <c r="B112" s="33"/>
      <c r="C112" s="200" t="s">
        <v>806</v>
      </c>
      <c r="D112" s="201" t="s">
        <v>807</v>
      </c>
      <c r="E112" s="202" t="s">
        <v>19</v>
      </c>
      <c r="F112" s="203">
        <v>171.398</v>
      </c>
      <c r="H112" s="33"/>
    </row>
    <row r="113" spans="2:8" s="1" customFormat="1" ht="22.5">
      <c r="B113" s="33"/>
      <c r="C113" s="204" t="s">
        <v>19</v>
      </c>
      <c r="D113" s="204" t="s">
        <v>808</v>
      </c>
      <c r="E113" s="18" t="s">
        <v>19</v>
      </c>
      <c r="F113" s="205">
        <v>49.093000000000004</v>
      </c>
      <c r="H113" s="33"/>
    </row>
    <row r="114" spans="2:8" s="1" customFormat="1" ht="22.5">
      <c r="B114" s="33"/>
      <c r="C114" s="204" t="s">
        <v>19</v>
      </c>
      <c r="D114" s="204" t="s">
        <v>809</v>
      </c>
      <c r="E114" s="18" t="s">
        <v>19</v>
      </c>
      <c r="F114" s="205">
        <v>24.707999999999998</v>
      </c>
      <c r="H114" s="33"/>
    </row>
    <row r="115" spans="2:8" s="1" customFormat="1" ht="22.5">
      <c r="B115" s="33"/>
      <c r="C115" s="204" t="s">
        <v>19</v>
      </c>
      <c r="D115" s="204" t="s">
        <v>810</v>
      </c>
      <c r="E115" s="18" t="s">
        <v>19</v>
      </c>
      <c r="F115" s="205">
        <v>38.052</v>
      </c>
      <c r="H115" s="33"/>
    </row>
    <row r="116" spans="2:8" s="1" customFormat="1" ht="22.5">
      <c r="B116" s="33"/>
      <c r="C116" s="204" t="s">
        <v>19</v>
      </c>
      <c r="D116" s="204" t="s">
        <v>811</v>
      </c>
      <c r="E116" s="18" t="s">
        <v>19</v>
      </c>
      <c r="F116" s="205">
        <v>44.100999999999999</v>
      </c>
      <c r="H116" s="33"/>
    </row>
    <row r="117" spans="2:8" s="1" customFormat="1" ht="16.899999999999999" customHeight="1">
      <c r="B117" s="33"/>
      <c r="C117" s="204" t="s">
        <v>19</v>
      </c>
      <c r="D117" s="204" t="s">
        <v>812</v>
      </c>
      <c r="E117" s="18" t="s">
        <v>19</v>
      </c>
      <c r="F117" s="205">
        <v>15.444000000000001</v>
      </c>
      <c r="H117" s="33"/>
    </row>
    <row r="118" spans="2:8" s="1" customFormat="1" ht="16.899999999999999" customHeight="1">
      <c r="B118" s="33"/>
      <c r="C118" s="204" t="s">
        <v>806</v>
      </c>
      <c r="D118" s="204" t="s">
        <v>157</v>
      </c>
      <c r="E118" s="18" t="s">
        <v>19</v>
      </c>
      <c r="F118" s="205">
        <v>171.398</v>
      </c>
      <c r="H118" s="33"/>
    </row>
    <row r="119" spans="2:8" s="1" customFormat="1" ht="16.899999999999999" customHeight="1">
      <c r="B119" s="33"/>
      <c r="C119" s="200" t="s">
        <v>813</v>
      </c>
      <c r="D119" s="201" t="s">
        <v>814</v>
      </c>
      <c r="E119" s="202" t="s">
        <v>19</v>
      </c>
      <c r="F119" s="203">
        <v>32.479999999999997</v>
      </c>
      <c r="H119" s="33"/>
    </row>
    <row r="120" spans="2:8" s="1" customFormat="1" ht="16.899999999999999" customHeight="1">
      <c r="B120" s="33"/>
      <c r="C120" s="204" t="s">
        <v>19</v>
      </c>
      <c r="D120" s="204" t="s">
        <v>298</v>
      </c>
      <c r="E120" s="18" t="s">
        <v>19</v>
      </c>
      <c r="F120" s="205">
        <v>0</v>
      </c>
      <c r="H120" s="33"/>
    </row>
    <row r="121" spans="2:8" s="1" customFormat="1" ht="16.899999999999999" customHeight="1">
      <c r="B121" s="33"/>
      <c r="C121" s="204" t="s">
        <v>813</v>
      </c>
      <c r="D121" s="204" t="s">
        <v>815</v>
      </c>
      <c r="E121" s="18" t="s">
        <v>19</v>
      </c>
      <c r="F121" s="205">
        <v>32.479999999999997</v>
      </c>
      <c r="H121" s="33"/>
    </row>
    <row r="122" spans="2:8" s="1" customFormat="1" ht="16.899999999999999" customHeight="1">
      <c r="B122" s="33"/>
      <c r="C122" s="200" t="s">
        <v>816</v>
      </c>
      <c r="D122" s="201" t="s">
        <v>817</v>
      </c>
      <c r="E122" s="202" t="s">
        <v>19</v>
      </c>
      <c r="F122" s="203">
        <v>51.831000000000003</v>
      </c>
      <c r="H122" s="33"/>
    </row>
    <row r="123" spans="2:8" s="1" customFormat="1" ht="16.899999999999999" customHeight="1">
      <c r="B123" s="33"/>
      <c r="C123" s="204" t="s">
        <v>19</v>
      </c>
      <c r="D123" s="204" t="s">
        <v>818</v>
      </c>
      <c r="E123" s="18" t="s">
        <v>19</v>
      </c>
      <c r="F123" s="205">
        <v>8.7840000000000007</v>
      </c>
      <c r="H123" s="33"/>
    </row>
    <row r="124" spans="2:8" s="1" customFormat="1" ht="16.899999999999999" customHeight="1">
      <c r="B124" s="33"/>
      <c r="C124" s="204" t="s">
        <v>19</v>
      </c>
      <c r="D124" s="204" t="s">
        <v>819</v>
      </c>
      <c r="E124" s="18" t="s">
        <v>19</v>
      </c>
      <c r="F124" s="205">
        <v>43.046999999999997</v>
      </c>
      <c r="H124" s="33"/>
    </row>
    <row r="125" spans="2:8" s="1" customFormat="1" ht="16.899999999999999" customHeight="1">
      <c r="B125" s="33"/>
      <c r="C125" s="204" t="s">
        <v>816</v>
      </c>
      <c r="D125" s="204" t="s">
        <v>157</v>
      </c>
      <c r="E125" s="18" t="s">
        <v>19</v>
      </c>
      <c r="F125" s="205">
        <v>51.831000000000003</v>
      </c>
      <c r="H125" s="33"/>
    </row>
    <row r="126" spans="2:8" s="1" customFormat="1" ht="16.899999999999999" customHeight="1">
      <c r="B126" s="33"/>
      <c r="C126" s="200" t="s">
        <v>820</v>
      </c>
      <c r="D126" s="201" t="s">
        <v>821</v>
      </c>
      <c r="E126" s="202" t="s">
        <v>19</v>
      </c>
      <c r="F126" s="203">
        <v>681.44500000000005</v>
      </c>
      <c r="H126" s="33"/>
    </row>
    <row r="127" spans="2:8" s="1" customFormat="1" ht="16.899999999999999" customHeight="1">
      <c r="B127" s="33"/>
      <c r="C127" s="204" t="s">
        <v>19</v>
      </c>
      <c r="D127" s="204" t="s">
        <v>822</v>
      </c>
      <c r="E127" s="18" t="s">
        <v>19</v>
      </c>
      <c r="F127" s="205">
        <v>152.84800000000001</v>
      </c>
      <c r="H127" s="33"/>
    </row>
    <row r="128" spans="2:8" s="1" customFormat="1" ht="16.899999999999999" customHeight="1">
      <c r="B128" s="33"/>
      <c r="C128" s="204" t="s">
        <v>19</v>
      </c>
      <c r="D128" s="204" t="s">
        <v>823</v>
      </c>
      <c r="E128" s="18" t="s">
        <v>19</v>
      </c>
      <c r="F128" s="205">
        <v>28.56</v>
      </c>
      <c r="H128" s="33"/>
    </row>
    <row r="129" spans="2:8" s="1" customFormat="1" ht="16.899999999999999" customHeight="1">
      <c r="B129" s="33"/>
      <c r="C129" s="204" t="s">
        <v>19</v>
      </c>
      <c r="D129" s="204" t="s">
        <v>824</v>
      </c>
      <c r="E129" s="18" t="s">
        <v>19</v>
      </c>
      <c r="F129" s="205">
        <v>23.4</v>
      </c>
      <c r="H129" s="33"/>
    </row>
    <row r="130" spans="2:8" s="1" customFormat="1" ht="16.899999999999999" customHeight="1">
      <c r="B130" s="33"/>
      <c r="C130" s="204" t="s">
        <v>19</v>
      </c>
      <c r="D130" s="204" t="s">
        <v>825</v>
      </c>
      <c r="E130" s="18" t="s">
        <v>19</v>
      </c>
      <c r="F130" s="205">
        <v>20.88</v>
      </c>
      <c r="H130" s="33"/>
    </row>
    <row r="131" spans="2:8" s="1" customFormat="1" ht="16.899999999999999" customHeight="1">
      <c r="B131" s="33"/>
      <c r="C131" s="204" t="s">
        <v>19</v>
      </c>
      <c r="D131" s="204" t="s">
        <v>826</v>
      </c>
      <c r="E131" s="18" t="s">
        <v>19</v>
      </c>
      <c r="F131" s="205">
        <v>42.470999999999997</v>
      </c>
      <c r="H131" s="33"/>
    </row>
    <row r="132" spans="2:8" s="1" customFormat="1" ht="16.899999999999999" customHeight="1">
      <c r="B132" s="33"/>
      <c r="C132" s="204" t="s">
        <v>19</v>
      </c>
      <c r="D132" s="204" t="s">
        <v>827</v>
      </c>
      <c r="E132" s="18" t="s">
        <v>19</v>
      </c>
      <c r="F132" s="205">
        <v>413.286</v>
      </c>
      <c r="H132" s="33"/>
    </row>
    <row r="133" spans="2:8" s="1" customFormat="1" ht="16.899999999999999" customHeight="1">
      <c r="B133" s="33"/>
      <c r="C133" s="204" t="s">
        <v>820</v>
      </c>
      <c r="D133" s="204" t="s">
        <v>157</v>
      </c>
      <c r="E133" s="18" t="s">
        <v>19</v>
      </c>
      <c r="F133" s="205">
        <v>681.44500000000005</v>
      </c>
      <c r="H133" s="33"/>
    </row>
    <row r="134" spans="2:8" s="1" customFormat="1" ht="16.899999999999999" customHeight="1">
      <c r="B134" s="33"/>
      <c r="C134" s="200" t="s">
        <v>828</v>
      </c>
      <c r="D134" s="201" t="s">
        <v>829</v>
      </c>
      <c r="E134" s="202" t="s">
        <v>19</v>
      </c>
      <c r="F134" s="203">
        <v>171.56899999999999</v>
      </c>
      <c r="H134" s="33"/>
    </row>
    <row r="135" spans="2:8" s="1" customFormat="1" ht="16.899999999999999" customHeight="1">
      <c r="B135" s="33"/>
      <c r="C135" s="204" t="s">
        <v>19</v>
      </c>
      <c r="D135" s="204" t="s">
        <v>830</v>
      </c>
      <c r="E135" s="18" t="s">
        <v>19</v>
      </c>
      <c r="F135" s="205">
        <v>35.802</v>
      </c>
      <c r="H135" s="33"/>
    </row>
    <row r="136" spans="2:8" s="1" customFormat="1" ht="16.899999999999999" customHeight="1">
      <c r="B136" s="33"/>
      <c r="C136" s="204" t="s">
        <v>19</v>
      </c>
      <c r="D136" s="204" t="s">
        <v>831</v>
      </c>
      <c r="E136" s="18" t="s">
        <v>19</v>
      </c>
      <c r="F136" s="205">
        <v>54.521999999999998</v>
      </c>
      <c r="H136" s="33"/>
    </row>
    <row r="137" spans="2:8" s="1" customFormat="1" ht="16.899999999999999" customHeight="1">
      <c r="B137" s="33"/>
      <c r="C137" s="204" t="s">
        <v>19</v>
      </c>
      <c r="D137" s="204" t="s">
        <v>832</v>
      </c>
      <c r="E137" s="18" t="s">
        <v>19</v>
      </c>
      <c r="F137" s="205">
        <v>28.725000000000001</v>
      </c>
      <c r="H137" s="33"/>
    </row>
    <row r="138" spans="2:8" s="1" customFormat="1" ht="16.899999999999999" customHeight="1">
      <c r="B138" s="33"/>
      <c r="C138" s="204" t="s">
        <v>19</v>
      </c>
      <c r="D138" s="204" t="s">
        <v>748</v>
      </c>
      <c r="E138" s="18" t="s">
        <v>19</v>
      </c>
      <c r="F138" s="205">
        <v>52.52</v>
      </c>
      <c r="H138" s="33"/>
    </row>
    <row r="139" spans="2:8" s="1" customFormat="1" ht="16.899999999999999" customHeight="1">
      <c r="B139" s="33"/>
      <c r="C139" s="204" t="s">
        <v>828</v>
      </c>
      <c r="D139" s="204" t="s">
        <v>157</v>
      </c>
      <c r="E139" s="18" t="s">
        <v>19</v>
      </c>
      <c r="F139" s="205">
        <v>171.56899999999999</v>
      </c>
      <c r="H139" s="33"/>
    </row>
    <row r="140" spans="2:8" s="1" customFormat="1" ht="16.899999999999999" customHeight="1">
      <c r="B140" s="33"/>
      <c r="C140" s="200" t="s">
        <v>833</v>
      </c>
      <c r="D140" s="201" t="s">
        <v>834</v>
      </c>
      <c r="E140" s="202" t="s">
        <v>19</v>
      </c>
      <c r="F140" s="203">
        <v>56.463000000000001</v>
      </c>
      <c r="H140" s="33"/>
    </row>
    <row r="141" spans="2:8" s="1" customFormat="1" ht="16.899999999999999" customHeight="1">
      <c r="B141" s="33"/>
      <c r="C141" s="204" t="s">
        <v>19</v>
      </c>
      <c r="D141" s="204" t="s">
        <v>298</v>
      </c>
      <c r="E141" s="18" t="s">
        <v>19</v>
      </c>
      <c r="F141" s="205">
        <v>0</v>
      </c>
      <c r="H141" s="33"/>
    </row>
    <row r="142" spans="2:8" s="1" customFormat="1" ht="16.899999999999999" customHeight="1">
      <c r="B142" s="33"/>
      <c r="C142" s="204" t="s">
        <v>19</v>
      </c>
      <c r="D142" s="204" t="s">
        <v>835</v>
      </c>
      <c r="E142" s="18" t="s">
        <v>19</v>
      </c>
      <c r="F142" s="205">
        <v>11.8</v>
      </c>
      <c r="H142" s="33"/>
    </row>
    <row r="143" spans="2:8" s="1" customFormat="1" ht="16.899999999999999" customHeight="1">
      <c r="B143" s="33"/>
      <c r="C143" s="204" t="s">
        <v>19</v>
      </c>
      <c r="D143" s="204" t="s">
        <v>836</v>
      </c>
      <c r="E143" s="18" t="s">
        <v>19</v>
      </c>
      <c r="F143" s="205">
        <v>7.3159999999999998</v>
      </c>
      <c r="H143" s="33"/>
    </row>
    <row r="144" spans="2:8" s="1" customFormat="1" ht="16.899999999999999" customHeight="1">
      <c r="B144" s="33"/>
      <c r="C144" s="204" t="s">
        <v>19</v>
      </c>
      <c r="D144" s="204" t="s">
        <v>837</v>
      </c>
      <c r="E144" s="18" t="s">
        <v>19</v>
      </c>
      <c r="F144" s="205">
        <v>14.632</v>
      </c>
      <c r="H144" s="33"/>
    </row>
    <row r="145" spans="2:8" s="1" customFormat="1" ht="16.899999999999999" customHeight="1">
      <c r="B145" s="33"/>
      <c r="C145" s="204" t="s">
        <v>19</v>
      </c>
      <c r="D145" s="204" t="s">
        <v>838</v>
      </c>
      <c r="E145" s="18" t="s">
        <v>19</v>
      </c>
      <c r="F145" s="205">
        <v>22.715</v>
      </c>
      <c r="H145" s="33"/>
    </row>
    <row r="146" spans="2:8" s="1" customFormat="1" ht="16.899999999999999" customHeight="1">
      <c r="B146" s="33"/>
      <c r="C146" s="204" t="s">
        <v>833</v>
      </c>
      <c r="D146" s="204" t="s">
        <v>157</v>
      </c>
      <c r="E146" s="18" t="s">
        <v>19</v>
      </c>
      <c r="F146" s="205">
        <v>56.463000000000001</v>
      </c>
      <c r="H146" s="33"/>
    </row>
    <row r="147" spans="2:8" s="1" customFormat="1" ht="16.899999999999999" customHeight="1">
      <c r="B147" s="33"/>
      <c r="C147" s="200" t="s">
        <v>839</v>
      </c>
      <c r="D147" s="201" t="s">
        <v>840</v>
      </c>
      <c r="E147" s="202" t="s">
        <v>19</v>
      </c>
      <c r="F147" s="203">
        <v>0.72799999999999998</v>
      </c>
      <c r="H147" s="33"/>
    </row>
    <row r="148" spans="2:8" s="1" customFormat="1" ht="7.35" customHeight="1">
      <c r="B148" s="42"/>
      <c r="C148" s="43"/>
      <c r="D148" s="43"/>
      <c r="E148" s="43"/>
      <c r="F148" s="43"/>
      <c r="G148" s="43"/>
      <c r="H148" s="33"/>
    </row>
    <row r="149" spans="2:8" s="1" customFormat="1" ht="11.25"/>
  </sheetData>
  <sheetProtection algorithmName="SHA-512" hashValue="UtM9+R+FNb4mos8PA+5lTwi4Vde8nnZcOtlF8j4IaKq9nex1rwOE+MJUT7BaMZMP1b20OGRGvE2N8mTEcLC+7g==" saltValue="/gWctvlNStxcpqbDL6zPC5goDUnecGm1hOvGnQftlQvekyoXtJjedRoFp8zXoNnEQA0CyxxnCkBkJS+fiYr9Ww==" spinCount="100000" sheet="1" objects="1" scenarios="1" formatColumns="0" formatRows="0"/>
  <mergeCells count="2">
    <mergeCell ref="D5:F5"/>
    <mergeCell ref="D6:F6"/>
  </mergeCells>
  <pageMargins left="0.7" right="0.7" top="0.78740157499999996" bottom="0.78740157499999996" header="0.3" footer="0.3"/>
  <pageSetup paperSize="9" fitToHeight="100" orientation="portrait" blackAndWhite="1"/>
  <headerFooter>
    <oddFooter>&amp;CStrana &amp;P z &amp;N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K219"/>
  <sheetViews>
    <sheetView showGridLines="0" topLeftCell="A58" zoomScale="110" zoomScaleNormal="110" workbookViewId="0"/>
  </sheetViews>
  <sheetFormatPr defaultRowHeight="15"/>
  <cols>
    <col min="1" max="1" width="8.33203125" style="206" customWidth="1"/>
    <col min="2" max="2" width="1.6640625" style="206" customWidth="1"/>
    <col min="3" max="4" width="5" style="206" customWidth="1"/>
    <col min="5" max="5" width="11.6640625" style="206" customWidth="1"/>
    <col min="6" max="6" width="9.1640625" style="206" customWidth="1"/>
    <col min="7" max="7" width="5" style="206" customWidth="1"/>
    <col min="8" max="8" width="77.83203125" style="206" customWidth="1"/>
    <col min="9" max="10" width="20" style="206" customWidth="1"/>
    <col min="11" max="11" width="1.6640625" style="206" customWidth="1"/>
  </cols>
  <sheetData>
    <row r="1" spans="2:11" customFormat="1" ht="37.5" customHeight="1"/>
    <row r="2" spans="2:11" customFormat="1" ht="7.5" customHeight="1">
      <c r="B2" s="207"/>
      <c r="C2" s="208"/>
      <c r="D2" s="208"/>
      <c r="E2" s="208"/>
      <c r="F2" s="208"/>
      <c r="G2" s="208"/>
      <c r="H2" s="208"/>
      <c r="I2" s="208"/>
      <c r="J2" s="208"/>
      <c r="K2" s="209"/>
    </row>
    <row r="3" spans="2:11" s="16" customFormat="1" ht="45" customHeight="1">
      <c r="B3" s="210"/>
      <c r="C3" s="339" t="s">
        <v>841</v>
      </c>
      <c r="D3" s="339"/>
      <c r="E3" s="339"/>
      <c r="F3" s="339"/>
      <c r="G3" s="339"/>
      <c r="H3" s="339"/>
      <c r="I3" s="339"/>
      <c r="J3" s="339"/>
      <c r="K3" s="211"/>
    </row>
    <row r="4" spans="2:11" customFormat="1" ht="25.5" customHeight="1">
      <c r="B4" s="212"/>
      <c r="C4" s="338" t="s">
        <v>842</v>
      </c>
      <c r="D4" s="338"/>
      <c r="E4" s="338"/>
      <c r="F4" s="338"/>
      <c r="G4" s="338"/>
      <c r="H4" s="338"/>
      <c r="I4" s="338"/>
      <c r="J4" s="338"/>
      <c r="K4" s="213"/>
    </row>
    <row r="5" spans="2:11" customFormat="1" ht="5.25" customHeight="1">
      <c r="B5" s="212"/>
      <c r="C5" s="214"/>
      <c r="D5" s="214"/>
      <c r="E5" s="214"/>
      <c r="F5" s="214"/>
      <c r="G5" s="214"/>
      <c r="H5" s="214"/>
      <c r="I5" s="214"/>
      <c r="J5" s="214"/>
      <c r="K5" s="213"/>
    </row>
    <row r="6" spans="2:11" customFormat="1" ht="15" customHeight="1">
      <c r="B6" s="212"/>
      <c r="C6" s="337" t="s">
        <v>843</v>
      </c>
      <c r="D6" s="337"/>
      <c r="E6" s="337"/>
      <c r="F6" s="337"/>
      <c r="G6" s="337"/>
      <c r="H6" s="337"/>
      <c r="I6" s="337"/>
      <c r="J6" s="337"/>
      <c r="K6" s="213"/>
    </row>
    <row r="7" spans="2:11" customFormat="1" ht="15" customHeight="1">
      <c r="B7" s="216"/>
      <c r="C7" s="337" t="s">
        <v>844</v>
      </c>
      <c r="D7" s="337"/>
      <c r="E7" s="337"/>
      <c r="F7" s="337"/>
      <c r="G7" s="337"/>
      <c r="H7" s="337"/>
      <c r="I7" s="337"/>
      <c r="J7" s="337"/>
      <c r="K7" s="213"/>
    </row>
    <row r="8" spans="2:11" customFormat="1" ht="12.75" customHeight="1">
      <c r="B8" s="216"/>
      <c r="C8" s="215"/>
      <c r="D8" s="215"/>
      <c r="E8" s="215"/>
      <c r="F8" s="215"/>
      <c r="G8" s="215"/>
      <c r="H8" s="215"/>
      <c r="I8" s="215"/>
      <c r="J8" s="215"/>
      <c r="K8" s="213"/>
    </row>
    <row r="9" spans="2:11" customFormat="1" ht="15" customHeight="1">
      <c r="B9" s="216"/>
      <c r="C9" s="337" t="s">
        <v>845</v>
      </c>
      <c r="D9" s="337"/>
      <c r="E9" s="337"/>
      <c r="F9" s="337"/>
      <c r="G9" s="337"/>
      <c r="H9" s="337"/>
      <c r="I9" s="337"/>
      <c r="J9" s="337"/>
      <c r="K9" s="213"/>
    </row>
    <row r="10" spans="2:11" customFormat="1" ht="15" customHeight="1">
      <c r="B10" s="216"/>
      <c r="C10" s="215"/>
      <c r="D10" s="337" t="s">
        <v>846</v>
      </c>
      <c r="E10" s="337"/>
      <c r="F10" s="337"/>
      <c r="G10" s="337"/>
      <c r="H10" s="337"/>
      <c r="I10" s="337"/>
      <c r="J10" s="337"/>
      <c r="K10" s="213"/>
    </row>
    <row r="11" spans="2:11" customFormat="1" ht="15" customHeight="1">
      <c r="B11" s="216"/>
      <c r="C11" s="217"/>
      <c r="D11" s="337" t="s">
        <v>847</v>
      </c>
      <c r="E11" s="337"/>
      <c r="F11" s="337"/>
      <c r="G11" s="337"/>
      <c r="H11" s="337"/>
      <c r="I11" s="337"/>
      <c r="J11" s="337"/>
      <c r="K11" s="213"/>
    </row>
    <row r="12" spans="2:11" customFormat="1" ht="15" customHeight="1">
      <c r="B12" s="216"/>
      <c r="C12" s="217"/>
      <c r="D12" s="215"/>
      <c r="E12" s="215"/>
      <c r="F12" s="215"/>
      <c r="G12" s="215"/>
      <c r="H12" s="215"/>
      <c r="I12" s="215"/>
      <c r="J12" s="215"/>
      <c r="K12" s="213"/>
    </row>
    <row r="13" spans="2:11" customFormat="1" ht="15" customHeight="1">
      <c r="B13" s="216"/>
      <c r="C13" s="217"/>
      <c r="D13" s="218" t="s">
        <v>848</v>
      </c>
      <c r="E13" s="215"/>
      <c r="F13" s="215"/>
      <c r="G13" s="215"/>
      <c r="H13" s="215"/>
      <c r="I13" s="215"/>
      <c r="J13" s="215"/>
      <c r="K13" s="213"/>
    </row>
    <row r="14" spans="2:11" customFormat="1" ht="12.75" customHeight="1">
      <c r="B14" s="216"/>
      <c r="C14" s="217"/>
      <c r="D14" s="217"/>
      <c r="E14" s="217"/>
      <c r="F14" s="217"/>
      <c r="G14" s="217"/>
      <c r="H14" s="217"/>
      <c r="I14" s="217"/>
      <c r="J14" s="217"/>
      <c r="K14" s="213"/>
    </row>
    <row r="15" spans="2:11" customFormat="1" ht="15" customHeight="1">
      <c r="B15" s="216"/>
      <c r="C15" s="217"/>
      <c r="D15" s="337" t="s">
        <v>849</v>
      </c>
      <c r="E15" s="337"/>
      <c r="F15" s="337"/>
      <c r="G15" s="337"/>
      <c r="H15" s="337"/>
      <c r="I15" s="337"/>
      <c r="J15" s="337"/>
      <c r="K15" s="213"/>
    </row>
    <row r="16" spans="2:11" customFormat="1" ht="15" customHeight="1">
      <c r="B16" s="216"/>
      <c r="C16" s="217"/>
      <c r="D16" s="337" t="s">
        <v>850</v>
      </c>
      <c r="E16" s="337"/>
      <c r="F16" s="337"/>
      <c r="G16" s="337"/>
      <c r="H16" s="337"/>
      <c r="I16" s="337"/>
      <c r="J16" s="337"/>
      <c r="K16" s="213"/>
    </row>
    <row r="17" spans="2:11" customFormat="1" ht="15" customHeight="1">
      <c r="B17" s="216"/>
      <c r="C17" s="217"/>
      <c r="D17" s="337" t="s">
        <v>851</v>
      </c>
      <c r="E17" s="337"/>
      <c r="F17" s="337"/>
      <c r="G17" s="337"/>
      <c r="H17" s="337"/>
      <c r="I17" s="337"/>
      <c r="J17" s="337"/>
      <c r="K17" s="213"/>
    </row>
    <row r="18" spans="2:11" customFormat="1" ht="15" customHeight="1">
      <c r="B18" s="216"/>
      <c r="C18" s="217"/>
      <c r="D18" s="217"/>
      <c r="E18" s="219" t="s">
        <v>81</v>
      </c>
      <c r="F18" s="337" t="s">
        <v>852</v>
      </c>
      <c r="G18" s="337"/>
      <c r="H18" s="337"/>
      <c r="I18" s="337"/>
      <c r="J18" s="337"/>
      <c r="K18" s="213"/>
    </row>
    <row r="19" spans="2:11" customFormat="1" ht="15" customHeight="1">
      <c r="B19" s="216"/>
      <c r="C19" s="217"/>
      <c r="D19" s="217"/>
      <c r="E19" s="219" t="s">
        <v>853</v>
      </c>
      <c r="F19" s="337" t="s">
        <v>854</v>
      </c>
      <c r="G19" s="337"/>
      <c r="H19" s="337"/>
      <c r="I19" s="337"/>
      <c r="J19" s="337"/>
      <c r="K19" s="213"/>
    </row>
    <row r="20" spans="2:11" customFormat="1" ht="15" customHeight="1">
      <c r="B20" s="216"/>
      <c r="C20" s="217"/>
      <c r="D20" s="217"/>
      <c r="E20" s="219" t="s">
        <v>855</v>
      </c>
      <c r="F20" s="337" t="s">
        <v>856</v>
      </c>
      <c r="G20" s="337"/>
      <c r="H20" s="337"/>
      <c r="I20" s="337"/>
      <c r="J20" s="337"/>
      <c r="K20" s="213"/>
    </row>
    <row r="21" spans="2:11" customFormat="1" ht="15" customHeight="1">
      <c r="B21" s="216"/>
      <c r="C21" s="217"/>
      <c r="D21" s="217"/>
      <c r="E21" s="219" t="s">
        <v>857</v>
      </c>
      <c r="F21" s="337" t="s">
        <v>107</v>
      </c>
      <c r="G21" s="337"/>
      <c r="H21" s="337"/>
      <c r="I21" s="337"/>
      <c r="J21" s="337"/>
      <c r="K21" s="213"/>
    </row>
    <row r="22" spans="2:11" customFormat="1" ht="15" customHeight="1">
      <c r="B22" s="216"/>
      <c r="C22" s="217"/>
      <c r="D22" s="217"/>
      <c r="E22" s="219" t="s">
        <v>858</v>
      </c>
      <c r="F22" s="337" t="s">
        <v>649</v>
      </c>
      <c r="G22" s="337"/>
      <c r="H22" s="337"/>
      <c r="I22" s="337"/>
      <c r="J22" s="337"/>
      <c r="K22" s="213"/>
    </row>
    <row r="23" spans="2:11" customFormat="1" ht="15" customHeight="1">
      <c r="B23" s="216"/>
      <c r="C23" s="217"/>
      <c r="D23" s="217"/>
      <c r="E23" s="219" t="s">
        <v>87</v>
      </c>
      <c r="F23" s="337" t="s">
        <v>859</v>
      </c>
      <c r="G23" s="337"/>
      <c r="H23" s="337"/>
      <c r="I23" s="337"/>
      <c r="J23" s="337"/>
      <c r="K23" s="213"/>
    </row>
    <row r="24" spans="2:11" customFormat="1" ht="12.75" customHeight="1">
      <c r="B24" s="216"/>
      <c r="C24" s="217"/>
      <c r="D24" s="217"/>
      <c r="E24" s="217"/>
      <c r="F24" s="217"/>
      <c r="G24" s="217"/>
      <c r="H24" s="217"/>
      <c r="I24" s="217"/>
      <c r="J24" s="217"/>
      <c r="K24" s="213"/>
    </row>
    <row r="25" spans="2:11" customFormat="1" ht="15" customHeight="1">
      <c r="B25" s="216"/>
      <c r="C25" s="337" t="s">
        <v>860</v>
      </c>
      <c r="D25" s="337"/>
      <c r="E25" s="337"/>
      <c r="F25" s="337"/>
      <c r="G25" s="337"/>
      <c r="H25" s="337"/>
      <c r="I25" s="337"/>
      <c r="J25" s="337"/>
      <c r="K25" s="213"/>
    </row>
    <row r="26" spans="2:11" customFormat="1" ht="15" customHeight="1">
      <c r="B26" s="216"/>
      <c r="C26" s="337" t="s">
        <v>861</v>
      </c>
      <c r="D26" s="337"/>
      <c r="E26" s="337"/>
      <c r="F26" s="337"/>
      <c r="G26" s="337"/>
      <c r="H26" s="337"/>
      <c r="I26" s="337"/>
      <c r="J26" s="337"/>
      <c r="K26" s="213"/>
    </row>
    <row r="27" spans="2:11" customFormat="1" ht="15" customHeight="1">
      <c r="B27" s="216"/>
      <c r="C27" s="215"/>
      <c r="D27" s="337" t="s">
        <v>862</v>
      </c>
      <c r="E27" s="337"/>
      <c r="F27" s="337"/>
      <c r="G27" s="337"/>
      <c r="H27" s="337"/>
      <c r="I27" s="337"/>
      <c r="J27" s="337"/>
      <c r="K27" s="213"/>
    </row>
    <row r="28" spans="2:11" customFormat="1" ht="15" customHeight="1">
      <c r="B28" s="216"/>
      <c r="C28" s="217"/>
      <c r="D28" s="337" t="s">
        <v>863</v>
      </c>
      <c r="E28" s="337"/>
      <c r="F28" s="337"/>
      <c r="G28" s="337"/>
      <c r="H28" s="337"/>
      <c r="I28" s="337"/>
      <c r="J28" s="337"/>
      <c r="K28" s="213"/>
    </row>
    <row r="29" spans="2:11" customFormat="1" ht="12.75" customHeight="1">
      <c r="B29" s="216"/>
      <c r="C29" s="217"/>
      <c r="D29" s="217"/>
      <c r="E29" s="217"/>
      <c r="F29" s="217"/>
      <c r="G29" s="217"/>
      <c r="H29" s="217"/>
      <c r="I29" s="217"/>
      <c r="J29" s="217"/>
      <c r="K29" s="213"/>
    </row>
    <row r="30" spans="2:11" customFormat="1" ht="15" customHeight="1">
      <c r="B30" s="216"/>
      <c r="C30" s="217"/>
      <c r="D30" s="337" t="s">
        <v>864</v>
      </c>
      <c r="E30" s="337"/>
      <c r="F30" s="337"/>
      <c r="G30" s="337"/>
      <c r="H30" s="337"/>
      <c r="I30" s="337"/>
      <c r="J30" s="337"/>
      <c r="K30" s="213"/>
    </row>
    <row r="31" spans="2:11" customFormat="1" ht="15" customHeight="1">
      <c r="B31" s="216"/>
      <c r="C31" s="217"/>
      <c r="D31" s="337" t="s">
        <v>865</v>
      </c>
      <c r="E31" s="337"/>
      <c r="F31" s="337"/>
      <c r="G31" s="337"/>
      <c r="H31" s="337"/>
      <c r="I31" s="337"/>
      <c r="J31" s="337"/>
      <c r="K31" s="213"/>
    </row>
    <row r="32" spans="2:11" customFormat="1" ht="12.75" customHeight="1">
      <c r="B32" s="216"/>
      <c r="C32" s="217"/>
      <c r="D32" s="217"/>
      <c r="E32" s="217"/>
      <c r="F32" s="217"/>
      <c r="G32" s="217"/>
      <c r="H32" s="217"/>
      <c r="I32" s="217"/>
      <c r="J32" s="217"/>
      <c r="K32" s="213"/>
    </row>
    <row r="33" spans="2:11" customFormat="1" ht="15" customHeight="1">
      <c r="B33" s="216"/>
      <c r="C33" s="217"/>
      <c r="D33" s="337" t="s">
        <v>866</v>
      </c>
      <c r="E33" s="337"/>
      <c r="F33" s="337"/>
      <c r="G33" s="337"/>
      <c r="H33" s="337"/>
      <c r="I33" s="337"/>
      <c r="J33" s="337"/>
      <c r="K33" s="213"/>
    </row>
    <row r="34" spans="2:11" customFormat="1" ht="15" customHeight="1">
      <c r="B34" s="216"/>
      <c r="C34" s="217"/>
      <c r="D34" s="337" t="s">
        <v>867</v>
      </c>
      <c r="E34" s="337"/>
      <c r="F34" s="337"/>
      <c r="G34" s="337"/>
      <c r="H34" s="337"/>
      <c r="I34" s="337"/>
      <c r="J34" s="337"/>
      <c r="K34" s="213"/>
    </row>
    <row r="35" spans="2:11" customFormat="1" ht="15" customHeight="1">
      <c r="B35" s="216"/>
      <c r="C35" s="217"/>
      <c r="D35" s="337" t="s">
        <v>868</v>
      </c>
      <c r="E35" s="337"/>
      <c r="F35" s="337"/>
      <c r="G35" s="337"/>
      <c r="H35" s="337"/>
      <c r="I35" s="337"/>
      <c r="J35" s="337"/>
      <c r="K35" s="213"/>
    </row>
    <row r="36" spans="2:11" customFormat="1" ht="15" customHeight="1">
      <c r="B36" s="216"/>
      <c r="C36" s="217"/>
      <c r="D36" s="215"/>
      <c r="E36" s="218" t="s">
        <v>128</v>
      </c>
      <c r="F36" s="215"/>
      <c r="G36" s="337" t="s">
        <v>869</v>
      </c>
      <c r="H36" s="337"/>
      <c r="I36" s="337"/>
      <c r="J36" s="337"/>
      <c r="K36" s="213"/>
    </row>
    <row r="37" spans="2:11" customFormat="1" ht="30.75" customHeight="1">
      <c r="B37" s="216"/>
      <c r="C37" s="217"/>
      <c r="D37" s="215"/>
      <c r="E37" s="218" t="s">
        <v>870</v>
      </c>
      <c r="F37" s="215"/>
      <c r="G37" s="337" t="s">
        <v>871</v>
      </c>
      <c r="H37" s="337"/>
      <c r="I37" s="337"/>
      <c r="J37" s="337"/>
      <c r="K37" s="213"/>
    </row>
    <row r="38" spans="2:11" customFormat="1" ht="15" customHeight="1">
      <c r="B38" s="216"/>
      <c r="C38" s="217"/>
      <c r="D38" s="215"/>
      <c r="E38" s="218" t="s">
        <v>56</v>
      </c>
      <c r="F38" s="215"/>
      <c r="G38" s="337" t="s">
        <v>872</v>
      </c>
      <c r="H38" s="337"/>
      <c r="I38" s="337"/>
      <c r="J38" s="337"/>
      <c r="K38" s="213"/>
    </row>
    <row r="39" spans="2:11" customFormat="1" ht="15" customHeight="1">
      <c r="B39" s="216"/>
      <c r="C39" s="217"/>
      <c r="D39" s="215"/>
      <c r="E39" s="218" t="s">
        <v>57</v>
      </c>
      <c r="F39" s="215"/>
      <c r="G39" s="337" t="s">
        <v>873</v>
      </c>
      <c r="H39" s="337"/>
      <c r="I39" s="337"/>
      <c r="J39" s="337"/>
      <c r="K39" s="213"/>
    </row>
    <row r="40" spans="2:11" customFormat="1" ht="15" customHeight="1">
      <c r="B40" s="216"/>
      <c r="C40" s="217"/>
      <c r="D40" s="215"/>
      <c r="E40" s="218" t="s">
        <v>129</v>
      </c>
      <c r="F40" s="215"/>
      <c r="G40" s="337" t="s">
        <v>874</v>
      </c>
      <c r="H40" s="337"/>
      <c r="I40" s="337"/>
      <c r="J40" s="337"/>
      <c r="K40" s="213"/>
    </row>
    <row r="41" spans="2:11" customFormat="1" ht="15" customHeight="1">
      <c r="B41" s="216"/>
      <c r="C41" s="217"/>
      <c r="D41" s="215"/>
      <c r="E41" s="218" t="s">
        <v>130</v>
      </c>
      <c r="F41" s="215"/>
      <c r="G41" s="337" t="s">
        <v>875</v>
      </c>
      <c r="H41" s="337"/>
      <c r="I41" s="337"/>
      <c r="J41" s="337"/>
      <c r="K41" s="213"/>
    </row>
    <row r="42" spans="2:11" customFormat="1" ht="15" customHeight="1">
      <c r="B42" s="216"/>
      <c r="C42" s="217"/>
      <c r="D42" s="215"/>
      <c r="E42" s="218" t="s">
        <v>876</v>
      </c>
      <c r="F42" s="215"/>
      <c r="G42" s="337" t="s">
        <v>877</v>
      </c>
      <c r="H42" s="337"/>
      <c r="I42" s="337"/>
      <c r="J42" s="337"/>
      <c r="K42" s="213"/>
    </row>
    <row r="43" spans="2:11" customFormat="1" ht="15" customHeight="1">
      <c r="B43" s="216"/>
      <c r="C43" s="217"/>
      <c r="D43" s="215"/>
      <c r="E43" s="218"/>
      <c r="F43" s="215"/>
      <c r="G43" s="337" t="s">
        <v>878</v>
      </c>
      <c r="H43" s="337"/>
      <c r="I43" s="337"/>
      <c r="J43" s="337"/>
      <c r="K43" s="213"/>
    </row>
    <row r="44" spans="2:11" customFormat="1" ht="15" customHeight="1">
      <c r="B44" s="216"/>
      <c r="C44" s="217"/>
      <c r="D44" s="215"/>
      <c r="E44" s="218" t="s">
        <v>879</v>
      </c>
      <c r="F44" s="215"/>
      <c r="G44" s="337" t="s">
        <v>880</v>
      </c>
      <c r="H44" s="337"/>
      <c r="I44" s="337"/>
      <c r="J44" s="337"/>
      <c r="K44" s="213"/>
    </row>
    <row r="45" spans="2:11" customFormat="1" ht="15" customHeight="1">
      <c r="B45" s="216"/>
      <c r="C45" s="217"/>
      <c r="D45" s="215"/>
      <c r="E45" s="218" t="s">
        <v>132</v>
      </c>
      <c r="F45" s="215"/>
      <c r="G45" s="337" t="s">
        <v>881</v>
      </c>
      <c r="H45" s="337"/>
      <c r="I45" s="337"/>
      <c r="J45" s="337"/>
      <c r="K45" s="213"/>
    </row>
    <row r="46" spans="2:11" customFormat="1" ht="12.75" customHeight="1">
      <c r="B46" s="216"/>
      <c r="C46" s="217"/>
      <c r="D46" s="215"/>
      <c r="E46" s="215"/>
      <c r="F46" s="215"/>
      <c r="G46" s="215"/>
      <c r="H46" s="215"/>
      <c r="I46" s="215"/>
      <c r="J46" s="215"/>
      <c r="K46" s="213"/>
    </row>
    <row r="47" spans="2:11" customFormat="1" ht="15" customHeight="1">
      <c r="B47" s="216"/>
      <c r="C47" s="217"/>
      <c r="D47" s="337" t="s">
        <v>882</v>
      </c>
      <c r="E47" s="337"/>
      <c r="F47" s="337"/>
      <c r="G47" s="337"/>
      <c r="H47" s="337"/>
      <c r="I47" s="337"/>
      <c r="J47" s="337"/>
      <c r="K47" s="213"/>
    </row>
    <row r="48" spans="2:11" customFormat="1" ht="15" customHeight="1">
      <c r="B48" s="216"/>
      <c r="C48" s="217"/>
      <c r="D48" s="217"/>
      <c r="E48" s="337" t="s">
        <v>883</v>
      </c>
      <c r="F48" s="337"/>
      <c r="G48" s="337"/>
      <c r="H48" s="337"/>
      <c r="I48" s="337"/>
      <c r="J48" s="337"/>
      <c r="K48" s="213"/>
    </row>
    <row r="49" spans="2:11" customFormat="1" ht="15" customHeight="1">
      <c r="B49" s="216"/>
      <c r="C49" s="217"/>
      <c r="D49" s="217"/>
      <c r="E49" s="337" t="s">
        <v>884</v>
      </c>
      <c r="F49" s="337"/>
      <c r="G49" s="337"/>
      <c r="H49" s="337"/>
      <c r="I49" s="337"/>
      <c r="J49" s="337"/>
      <c r="K49" s="213"/>
    </row>
    <row r="50" spans="2:11" customFormat="1" ht="15" customHeight="1">
      <c r="B50" s="216"/>
      <c r="C50" s="217"/>
      <c r="D50" s="217"/>
      <c r="E50" s="337" t="s">
        <v>885</v>
      </c>
      <c r="F50" s="337"/>
      <c r="G50" s="337"/>
      <c r="H50" s="337"/>
      <c r="I50" s="337"/>
      <c r="J50" s="337"/>
      <c r="K50" s="213"/>
    </row>
    <row r="51" spans="2:11" customFormat="1" ht="15" customHeight="1">
      <c r="B51" s="216"/>
      <c r="C51" s="217"/>
      <c r="D51" s="337" t="s">
        <v>886</v>
      </c>
      <c r="E51" s="337"/>
      <c r="F51" s="337"/>
      <c r="G51" s="337"/>
      <c r="H51" s="337"/>
      <c r="I51" s="337"/>
      <c r="J51" s="337"/>
      <c r="K51" s="213"/>
    </row>
    <row r="52" spans="2:11" customFormat="1" ht="25.5" customHeight="1">
      <c r="B52" s="212"/>
      <c r="C52" s="338" t="s">
        <v>887</v>
      </c>
      <c r="D52" s="338"/>
      <c r="E52" s="338"/>
      <c r="F52" s="338"/>
      <c r="G52" s="338"/>
      <c r="H52" s="338"/>
      <c r="I52" s="338"/>
      <c r="J52" s="338"/>
      <c r="K52" s="213"/>
    </row>
    <row r="53" spans="2:11" customFormat="1" ht="5.25" customHeight="1">
      <c r="B53" s="212"/>
      <c r="C53" s="214"/>
      <c r="D53" s="214"/>
      <c r="E53" s="214"/>
      <c r="F53" s="214"/>
      <c r="G53" s="214"/>
      <c r="H53" s="214"/>
      <c r="I53" s="214"/>
      <c r="J53" s="214"/>
      <c r="K53" s="213"/>
    </row>
    <row r="54" spans="2:11" customFormat="1" ht="15" customHeight="1">
      <c r="B54" s="212"/>
      <c r="C54" s="337" t="s">
        <v>888</v>
      </c>
      <c r="D54" s="337"/>
      <c r="E54" s="337"/>
      <c r="F54" s="337"/>
      <c r="G54" s="337"/>
      <c r="H54" s="337"/>
      <c r="I54" s="337"/>
      <c r="J54" s="337"/>
      <c r="K54" s="213"/>
    </row>
    <row r="55" spans="2:11" customFormat="1" ht="15" customHeight="1">
      <c r="B55" s="212"/>
      <c r="C55" s="337" t="s">
        <v>889</v>
      </c>
      <c r="D55" s="337"/>
      <c r="E55" s="337"/>
      <c r="F55" s="337"/>
      <c r="G55" s="337"/>
      <c r="H55" s="337"/>
      <c r="I55" s="337"/>
      <c r="J55" s="337"/>
      <c r="K55" s="213"/>
    </row>
    <row r="56" spans="2:11" customFormat="1" ht="12.75" customHeight="1">
      <c r="B56" s="212"/>
      <c r="C56" s="215"/>
      <c r="D56" s="215"/>
      <c r="E56" s="215"/>
      <c r="F56" s="215"/>
      <c r="G56" s="215"/>
      <c r="H56" s="215"/>
      <c r="I56" s="215"/>
      <c r="J56" s="215"/>
      <c r="K56" s="213"/>
    </row>
    <row r="57" spans="2:11" customFormat="1" ht="15" customHeight="1">
      <c r="B57" s="212"/>
      <c r="C57" s="337" t="s">
        <v>890</v>
      </c>
      <c r="D57" s="337"/>
      <c r="E57" s="337"/>
      <c r="F57" s="337"/>
      <c r="G57" s="337"/>
      <c r="H57" s="337"/>
      <c r="I57" s="337"/>
      <c r="J57" s="337"/>
      <c r="K57" s="213"/>
    </row>
    <row r="58" spans="2:11" customFormat="1" ht="15" customHeight="1">
      <c r="B58" s="212"/>
      <c r="C58" s="217"/>
      <c r="D58" s="337" t="s">
        <v>891</v>
      </c>
      <c r="E58" s="337"/>
      <c r="F58" s="337"/>
      <c r="G58" s="337"/>
      <c r="H58" s="337"/>
      <c r="I58" s="337"/>
      <c r="J58" s="337"/>
      <c r="K58" s="213"/>
    </row>
    <row r="59" spans="2:11" customFormat="1" ht="15" customHeight="1">
      <c r="B59" s="212"/>
      <c r="C59" s="217"/>
      <c r="D59" s="337" t="s">
        <v>892</v>
      </c>
      <c r="E59" s="337"/>
      <c r="F59" s="337"/>
      <c r="G59" s="337"/>
      <c r="H59" s="337"/>
      <c r="I59" s="337"/>
      <c r="J59" s="337"/>
      <c r="K59" s="213"/>
    </row>
    <row r="60" spans="2:11" customFormat="1" ht="15" customHeight="1">
      <c r="B60" s="212"/>
      <c r="C60" s="217"/>
      <c r="D60" s="337" t="s">
        <v>893</v>
      </c>
      <c r="E60" s="337"/>
      <c r="F60" s="337"/>
      <c r="G60" s="337"/>
      <c r="H60" s="337"/>
      <c r="I60" s="337"/>
      <c r="J60" s="337"/>
      <c r="K60" s="213"/>
    </row>
    <row r="61" spans="2:11" customFormat="1" ht="15" customHeight="1">
      <c r="B61" s="212"/>
      <c r="C61" s="217"/>
      <c r="D61" s="337" t="s">
        <v>894</v>
      </c>
      <c r="E61" s="337"/>
      <c r="F61" s="337"/>
      <c r="G61" s="337"/>
      <c r="H61" s="337"/>
      <c r="I61" s="337"/>
      <c r="J61" s="337"/>
      <c r="K61" s="213"/>
    </row>
    <row r="62" spans="2:11" customFormat="1" ht="15" customHeight="1">
      <c r="B62" s="212"/>
      <c r="C62" s="217"/>
      <c r="D62" s="340" t="s">
        <v>895</v>
      </c>
      <c r="E62" s="340"/>
      <c r="F62" s="340"/>
      <c r="G62" s="340"/>
      <c r="H62" s="340"/>
      <c r="I62" s="340"/>
      <c r="J62" s="340"/>
      <c r="K62" s="213"/>
    </row>
    <row r="63" spans="2:11" customFormat="1" ht="15" customHeight="1">
      <c r="B63" s="212"/>
      <c r="C63" s="217"/>
      <c r="D63" s="337" t="s">
        <v>896</v>
      </c>
      <c r="E63" s="337"/>
      <c r="F63" s="337"/>
      <c r="G63" s="337"/>
      <c r="H63" s="337"/>
      <c r="I63" s="337"/>
      <c r="J63" s="337"/>
      <c r="K63" s="213"/>
    </row>
    <row r="64" spans="2:11" customFormat="1" ht="12.75" customHeight="1">
      <c r="B64" s="212"/>
      <c r="C64" s="217"/>
      <c r="D64" s="217"/>
      <c r="E64" s="220"/>
      <c r="F64" s="217"/>
      <c r="G64" s="217"/>
      <c r="H64" s="217"/>
      <c r="I64" s="217"/>
      <c r="J64" s="217"/>
      <c r="K64" s="213"/>
    </row>
    <row r="65" spans="2:11" customFormat="1" ht="15" customHeight="1">
      <c r="B65" s="212"/>
      <c r="C65" s="217"/>
      <c r="D65" s="337" t="s">
        <v>897</v>
      </c>
      <c r="E65" s="337"/>
      <c r="F65" s="337"/>
      <c r="G65" s="337"/>
      <c r="H65" s="337"/>
      <c r="I65" s="337"/>
      <c r="J65" s="337"/>
      <c r="K65" s="213"/>
    </row>
    <row r="66" spans="2:11" customFormat="1" ht="15" customHeight="1">
      <c r="B66" s="212"/>
      <c r="C66" s="217"/>
      <c r="D66" s="340" t="s">
        <v>898</v>
      </c>
      <c r="E66" s="340"/>
      <c r="F66" s="340"/>
      <c r="G66" s="340"/>
      <c r="H66" s="340"/>
      <c r="I66" s="340"/>
      <c r="J66" s="340"/>
      <c r="K66" s="213"/>
    </row>
    <row r="67" spans="2:11" customFormat="1" ht="15" customHeight="1">
      <c r="B67" s="212"/>
      <c r="C67" s="217"/>
      <c r="D67" s="337" t="s">
        <v>899</v>
      </c>
      <c r="E67" s="337"/>
      <c r="F67" s="337"/>
      <c r="G67" s="337"/>
      <c r="H67" s="337"/>
      <c r="I67" s="337"/>
      <c r="J67" s="337"/>
      <c r="K67" s="213"/>
    </row>
    <row r="68" spans="2:11" customFormat="1" ht="15" customHeight="1">
      <c r="B68" s="212"/>
      <c r="C68" s="217"/>
      <c r="D68" s="337" t="s">
        <v>900</v>
      </c>
      <c r="E68" s="337"/>
      <c r="F68" s="337"/>
      <c r="G68" s="337"/>
      <c r="H68" s="337"/>
      <c r="I68" s="337"/>
      <c r="J68" s="337"/>
      <c r="K68" s="213"/>
    </row>
    <row r="69" spans="2:11" customFormat="1" ht="15" customHeight="1">
      <c r="B69" s="212"/>
      <c r="C69" s="217"/>
      <c r="D69" s="337" t="s">
        <v>901</v>
      </c>
      <c r="E69" s="337"/>
      <c r="F69" s="337"/>
      <c r="G69" s="337"/>
      <c r="H69" s="337"/>
      <c r="I69" s="337"/>
      <c r="J69" s="337"/>
      <c r="K69" s="213"/>
    </row>
    <row r="70" spans="2:11" customFormat="1" ht="15" customHeight="1">
      <c r="B70" s="212"/>
      <c r="C70" s="217"/>
      <c r="D70" s="337" t="s">
        <v>902</v>
      </c>
      <c r="E70" s="337"/>
      <c r="F70" s="337"/>
      <c r="G70" s="337"/>
      <c r="H70" s="337"/>
      <c r="I70" s="337"/>
      <c r="J70" s="337"/>
      <c r="K70" s="213"/>
    </row>
    <row r="71" spans="2:11" customFormat="1" ht="12.75" customHeight="1">
      <c r="B71" s="221"/>
      <c r="C71" s="222"/>
      <c r="D71" s="222"/>
      <c r="E71" s="222"/>
      <c r="F71" s="222"/>
      <c r="G71" s="222"/>
      <c r="H71" s="222"/>
      <c r="I71" s="222"/>
      <c r="J71" s="222"/>
      <c r="K71" s="223"/>
    </row>
    <row r="72" spans="2:11" customFormat="1" ht="18.75" customHeight="1">
      <c r="B72" s="224"/>
      <c r="C72" s="224"/>
      <c r="D72" s="224"/>
      <c r="E72" s="224"/>
      <c r="F72" s="224"/>
      <c r="G72" s="224"/>
      <c r="H72" s="224"/>
      <c r="I72" s="224"/>
      <c r="J72" s="224"/>
      <c r="K72" s="225"/>
    </row>
    <row r="73" spans="2:11" customFormat="1" ht="18.75" customHeight="1">
      <c r="B73" s="225"/>
      <c r="C73" s="225"/>
      <c r="D73" s="225"/>
      <c r="E73" s="225"/>
      <c r="F73" s="225"/>
      <c r="G73" s="225"/>
      <c r="H73" s="225"/>
      <c r="I73" s="225"/>
      <c r="J73" s="225"/>
      <c r="K73" s="225"/>
    </row>
    <row r="74" spans="2:11" customFormat="1" ht="7.5" customHeight="1">
      <c r="B74" s="226"/>
      <c r="C74" s="227"/>
      <c r="D74" s="227"/>
      <c r="E74" s="227"/>
      <c r="F74" s="227"/>
      <c r="G74" s="227"/>
      <c r="H74" s="227"/>
      <c r="I74" s="227"/>
      <c r="J74" s="227"/>
      <c r="K74" s="228"/>
    </row>
    <row r="75" spans="2:11" customFormat="1" ht="45" customHeight="1">
      <c r="B75" s="229"/>
      <c r="C75" s="341" t="s">
        <v>903</v>
      </c>
      <c r="D75" s="341"/>
      <c r="E75" s="341"/>
      <c r="F75" s="341"/>
      <c r="G75" s="341"/>
      <c r="H75" s="341"/>
      <c r="I75" s="341"/>
      <c r="J75" s="341"/>
      <c r="K75" s="230"/>
    </row>
    <row r="76" spans="2:11" customFormat="1" ht="17.25" customHeight="1">
      <c r="B76" s="229"/>
      <c r="C76" s="231" t="s">
        <v>904</v>
      </c>
      <c r="D76" s="231"/>
      <c r="E76" s="231"/>
      <c r="F76" s="231" t="s">
        <v>905</v>
      </c>
      <c r="G76" s="232"/>
      <c r="H76" s="231" t="s">
        <v>57</v>
      </c>
      <c r="I76" s="231" t="s">
        <v>60</v>
      </c>
      <c r="J76" s="231" t="s">
        <v>906</v>
      </c>
      <c r="K76" s="230"/>
    </row>
    <row r="77" spans="2:11" customFormat="1" ht="17.25" customHeight="1">
      <c r="B77" s="229"/>
      <c r="C77" s="233" t="s">
        <v>907</v>
      </c>
      <c r="D77" s="233"/>
      <c r="E77" s="233"/>
      <c r="F77" s="234" t="s">
        <v>908</v>
      </c>
      <c r="G77" s="235"/>
      <c r="H77" s="233"/>
      <c r="I77" s="233"/>
      <c r="J77" s="233" t="s">
        <v>909</v>
      </c>
      <c r="K77" s="230"/>
    </row>
    <row r="78" spans="2:11" customFormat="1" ht="5.25" customHeight="1">
      <c r="B78" s="229"/>
      <c r="C78" s="236"/>
      <c r="D78" s="236"/>
      <c r="E78" s="236"/>
      <c r="F78" s="236"/>
      <c r="G78" s="237"/>
      <c r="H78" s="236"/>
      <c r="I78" s="236"/>
      <c r="J78" s="236"/>
      <c r="K78" s="230"/>
    </row>
    <row r="79" spans="2:11" customFormat="1" ht="15" customHeight="1">
      <c r="B79" s="229"/>
      <c r="C79" s="218" t="s">
        <v>56</v>
      </c>
      <c r="D79" s="238"/>
      <c r="E79" s="238"/>
      <c r="F79" s="239" t="s">
        <v>910</v>
      </c>
      <c r="G79" s="240"/>
      <c r="H79" s="218" t="s">
        <v>911</v>
      </c>
      <c r="I79" s="218" t="s">
        <v>912</v>
      </c>
      <c r="J79" s="218">
        <v>20</v>
      </c>
      <c r="K79" s="230"/>
    </row>
    <row r="80" spans="2:11" customFormat="1" ht="15" customHeight="1">
      <c r="B80" s="229"/>
      <c r="C80" s="218" t="s">
        <v>913</v>
      </c>
      <c r="D80" s="218"/>
      <c r="E80" s="218"/>
      <c r="F80" s="239" t="s">
        <v>910</v>
      </c>
      <c r="G80" s="240"/>
      <c r="H80" s="218" t="s">
        <v>914</v>
      </c>
      <c r="I80" s="218" t="s">
        <v>912</v>
      </c>
      <c r="J80" s="218">
        <v>120</v>
      </c>
      <c r="K80" s="230"/>
    </row>
    <row r="81" spans="2:11" customFormat="1" ht="15" customHeight="1">
      <c r="B81" s="241"/>
      <c r="C81" s="218" t="s">
        <v>915</v>
      </c>
      <c r="D81" s="218"/>
      <c r="E81" s="218"/>
      <c r="F81" s="239" t="s">
        <v>916</v>
      </c>
      <c r="G81" s="240"/>
      <c r="H81" s="218" t="s">
        <v>917</v>
      </c>
      <c r="I81" s="218" t="s">
        <v>912</v>
      </c>
      <c r="J81" s="218">
        <v>50</v>
      </c>
      <c r="K81" s="230"/>
    </row>
    <row r="82" spans="2:11" customFormat="1" ht="15" customHeight="1">
      <c r="B82" s="241"/>
      <c r="C82" s="218" t="s">
        <v>918</v>
      </c>
      <c r="D82" s="218"/>
      <c r="E82" s="218"/>
      <c r="F82" s="239" t="s">
        <v>910</v>
      </c>
      <c r="G82" s="240"/>
      <c r="H82" s="218" t="s">
        <v>919</v>
      </c>
      <c r="I82" s="218" t="s">
        <v>920</v>
      </c>
      <c r="J82" s="218"/>
      <c r="K82" s="230"/>
    </row>
    <row r="83" spans="2:11" customFormat="1" ht="15" customHeight="1">
      <c r="B83" s="241"/>
      <c r="C83" s="218" t="s">
        <v>921</v>
      </c>
      <c r="D83" s="218"/>
      <c r="E83" s="218"/>
      <c r="F83" s="239" t="s">
        <v>916</v>
      </c>
      <c r="G83" s="218"/>
      <c r="H83" s="218" t="s">
        <v>922</v>
      </c>
      <c r="I83" s="218" t="s">
        <v>912</v>
      </c>
      <c r="J83" s="218">
        <v>15</v>
      </c>
      <c r="K83" s="230"/>
    </row>
    <row r="84" spans="2:11" customFormat="1" ht="15" customHeight="1">
      <c r="B84" s="241"/>
      <c r="C84" s="218" t="s">
        <v>923</v>
      </c>
      <c r="D84" s="218"/>
      <c r="E84" s="218"/>
      <c r="F84" s="239" t="s">
        <v>916</v>
      </c>
      <c r="G84" s="218"/>
      <c r="H84" s="218" t="s">
        <v>924</v>
      </c>
      <c r="I84" s="218" t="s">
        <v>912</v>
      </c>
      <c r="J84" s="218">
        <v>15</v>
      </c>
      <c r="K84" s="230"/>
    </row>
    <row r="85" spans="2:11" customFormat="1" ht="15" customHeight="1">
      <c r="B85" s="241"/>
      <c r="C85" s="218" t="s">
        <v>925</v>
      </c>
      <c r="D85" s="218"/>
      <c r="E85" s="218"/>
      <c r="F85" s="239" t="s">
        <v>916</v>
      </c>
      <c r="G85" s="218"/>
      <c r="H85" s="218" t="s">
        <v>926</v>
      </c>
      <c r="I85" s="218" t="s">
        <v>912</v>
      </c>
      <c r="J85" s="218">
        <v>20</v>
      </c>
      <c r="K85" s="230"/>
    </row>
    <row r="86" spans="2:11" customFormat="1" ht="15" customHeight="1">
      <c r="B86" s="241"/>
      <c r="C86" s="218" t="s">
        <v>927</v>
      </c>
      <c r="D86" s="218"/>
      <c r="E86" s="218"/>
      <c r="F86" s="239" t="s">
        <v>916</v>
      </c>
      <c r="G86" s="218"/>
      <c r="H86" s="218" t="s">
        <v>928</v>
      </c>
      <c r="I86" s="218" t="s">
        <v>912</v>
      </c>
      <c r="J86" s="218">
        <v>20</v>
      </c>
      <c r="K86" s="230"/>
    </row>
    <row r="87" spans="2:11" customFormat="1" ht="15" customHeight="1">
      <c r="B87" s="241"/>
      <c r="C87" s="218" t="s">
        <v>929</v>
      </c>
      <c r="D87" s="218"/>
      <c r="E87" s="218"/>
      <c r="F87" s="239" t="s">
        <v>916</v>
      </c>
      <c r="G87" s="240"/>
      <c r="H87" s="218" t="s">
        <v>930</v>
      </c>
      <c r="I87" s="218" t="s">
        <v>912</v>
      </c>
      <c r="J87" s="218">
        <v>50</v>
      </c>
      <c r="K87" s="230"/>
    </row>
    <row r="88" spans="2:11" customFormat="1" ht="15" customHeight="1">
      <c r="B88" s="241"/>
      <c r="C88" s="218" t="s">
        <v>931</v>
      </c>
      <c r="D88" s="218"/>
      <c r="E88" s="218"/>
      <c r="F88" s="239" t="s">
        <v>916</v>
      </c>
      <c r="G88" s="240"/>
      <c r="H88" s="218" t="s">
        <v>932</v>
      </c>
      <c r="I88" s="218" t="s">
        <v>912</v>
      </c>
      <c r="J88" s="218">
        <v>20</v>
      </c>
      <c r="K88" s="230"/>
    </row>
    <row r="89" spans="2:11" customFormat="1" ht="15" customHeight="1">
      <c r="B89" s="241"/>
      <c r="C89" s="218" t="s">
        <v>933</v>
      </c>
      <c r="D89" s="218"/>
      <c r="E89" s="218"/>
      <c r="F89" s="239" t="s">
        <v>916</v>
      </c>
      <c r="G89" s="240"/>
      <c r="H89" s="218" t="s">
        <v>934</v>
      </c>
      <c r="I89" s="218" t="s">
        <v>912</v>
      </c>
      <c r="J89" s="218">
        <v>20</v>
      </c>
      <c r="K89" s="230"/>
    </row>
    <row r="90" spans="2:11" customFormat="1" ht="15" customHeight="1">
      <c r="B90" s="241"/>
      <c r="C90" s="218" t="s">
        <v>935</v>
      </c>
      <c r="D90" s="218"/>
      <c r="E90" s="218"/>
      <c r="F90" s="239" t="s">
        <v>916</v>
      </c>
      <c r="G90" s="240"/>
      <c r="H90" s="218" t="s">
        <v>936</v>
      </c>
      <c r="I90" s="218" t="s">
        <v>912</v>
      </c>
      <c r="J90" s="218">
        <v>50</v>
      </c>
      <c r="K90" s="230"/>
    </row>
    <row r="91" spans="2:11" customFormat="1" ht="15" customHeight="1">
      <c r="B91" s="241"/>
      <c r="C91" s="218" t="s">
        <v>937</v>
      </c>
      <c r="D91" s="218"/>
      <c r="E91" s="218"/>
      <c r="F91" s="239" t="s">
        <v>916</v>
      </c>
      <c r="G91" s="240"/>
      <c r="H91" s="218" t="s">
        <v>937</v>
      </c>
      <c r="I91" s="218" t="s">
        <v>912</v>
      </c>
      <c r="J91" s="218">
        <v>50</v>
      </c>
      <c r="K91" s="230"/>
    </row>
    <row r="92" spans="2:11" customFormat="1" ht="15" customHeight="1">
      <c r="B92" s="241"/>
      <c r="C92" s="218" t="s">
        <v>938</v>
      </c>
      <c r="D92" s="218"/>
      <c r="E92" s="218"/>
      <c r="F92" s="239" t="s">
        <v>916</v>
      </c>
      <c r="G92" s="240"/>
      <c r="H92" s="218" t="s">
        <v>939</v>
      </c>
      <c r="I92" s="218" t="s">
        <v>912</v>
      </c>
      <c r="J92" s="218">
        <v>255</v>
      </c>
      <c r="K92" s="230"/>
    </row>
    <row r="93" spans="2:11" customFormat="1" ht="15" customHeight="1">
      <c r="B93" s="241"/>
      <c r="C93" s="218" t="s">
        <v>940</v>
      </c>
      <c r="D93" s="218"/>
      <c r="E93" s="218"/>
      <c r="F93" s="239" t="s">
        <v>910</v>
      </c>
      <c r="G93" s="240"/>
      <c r="H93" s="218" t="s">
        <v>941</v>
      </c>
      <c r="I93" s="218" t="s">
        <v>942</v>
      </c>
      <c r="J93" s="218"/>
      <c r="K93" s="230"/>
    </row>
    <row r="94" spans="2:11" customFormat="1" ht="15" customHeight="1">
      <c r="B94" s="241"/>
      <c r="C94" s="218" t="s">
        <v>943</v>
      </c>
      <c r="D94" s="218"/>
      <c r="E94" s="218"/>
      <c r="F94" s="239" t="s">
        <v>910</v>
      </c>
      <c r="G94" s="240"/>
      <c r="H94" s="218" t="s">
        <v>944</v>
      </c>
      <c r="I94" s="218" t="s">
        <v>945</v>
      </c>
      <c r="J94" s="218"/>
      <c r="K94" s="230"/>
    </row>
    <row r="95" spans="2:11" customFormat="1" ht="15" customHeight="1">
      <c r="B95" s="241"/>
      <c r="C95" s="218" t="s">
        <v>946</v>
      </c>
      <c r="D95" s="218"/>
      <c r="E95" s="218"/>
      <c r="F95" s="239" t="s">
        <v>910</v>
      </c>
      <c r="G95" s="240"/>
      <c r="H95" s="218" t="s">
        <v>946</v>
      </c>
      <c r="I95" s="218" t="s">
        <v>945</v>
      </c>
      <c r="J95" s="218"/>
      <c r="K95" s="230"/>
    </row>
    <row r="96" spans="2:11" customFormat="1" ht="15" customHeight="1">
      <c r="B96" s="241"/>
      <c r="C96" s="218" t="s">
        <v>41</v>
      </c>
      <c r="D96" s="218"/>
      <c r="E96" s="218"/>
      <c r="F96" s="239" t="s">
        <v>910</v>
      </c>
      <c r="G96" s="240"/>
      <c r="H96" s="218" t="s">
        <v>947</v>
      </c>
      <c r="I96" s="218" t="s">
        <v>945</v>
      </c>
      <c r="J96" s="218"/>
      <c r="K96" s="230"/>
    </row>
    <row r="97" spans="2:11" customFormat="1" ht="15" customHeight="1">
      <c r="B97" s="241"/>
      <c r="C97" s="218" t="s">
        <v>51</v>
      </c>
      <c r="D97" s="218"/>
      <c r="E97" s="218"/>
      <c r="F97" s="239" t="s">
        <v>910</v>
      </c>
      <c r="G97" s="240"/>
      <c r="H97" s="218" t="s">
        <v>948</v>
      </c>
      <c r="I97" s="218" t="s">
        <v>945</v>
      </c>
      <c r="J97" s="218"/>
      <c r="K97" s="230"/>
    </row>
    <row r="98" spans="2:11" customFormat="1" ht="15" customHeight="1">
      <c r="B98" s="242"/>
      <c r="C98" s="243"/>
      <c r="D98" s="243"/>
      <c r="E98" s="243"/>
      <c r="F98" s="243"/>
      <c r="G98" s="243"/>
      <c r="H98" s="243"/>
      <c r="I98" s="243"/>
      <c r="J98" s="243"/>
      <c r="K98" s="244"/>
    </row>
    <row r="99" spans="2:11" customFormat="1" ht="18.75" customHeight="1">
      <c r="B99" s="245"/>
      <c r="C99" s="246"/>
      <c r="D99" s="246"/>
      <c r="E99" s="246"/>
      <c r="F99" s="246"/>
      <c r="G99" s="246"/>
      <c r="H99" s="246"/>
      <c r="I99" s="246"/>
      <c r="J99" s="246"/>
      <c r="K99" s="245"/>
    </row>
    <row r="100" spans="2:11" customFormat="1" ht="18.75" customHeight="1">
      <c r="B100" s="225"/>
      <c r="C100" s="225"/>
      <c r="D100" s="225"/>
      <c r="E100" s="225"/>
      <c r="F100" s="225"/>
      <c r="G100" s="225"/>
      <c r="H100" s="225"/>
      <c r="I100" s="225"/>
      <c r="J100" s="225"/>
      <c r="K100" s="225"/>
    </row>
    <row r="101" spans="2:11" customFormat="1" ht="7.5" customHeight="1">
      <c r="B101" s="226"/>
      <c r="C101" s="227"/>
      <c r="D101" s="227"/>
      <c r="E101" s="227"/>
      <c r="F101" s="227"/>
      <c r="G101" s="227"/>
      <c r="H101" s="227"/>
      <c r="I101" s="227"/>
      <c r="J101" s="227"/>
      <c r="K101" s="228"/>
    </row>
    <row r="102" spans="2:11" customFormat="1" ht="45" customHeight="1">
      <c r="B102" s="229"/>
      <c r="C102" s="341" t="s">
        <v>949</v>
      </c>
      <c r="D102" s="341"/>
      <c r="E102" s="341"/>
      <c r="F102" s="341"/>
      <c r="G102" s="341"/>
      <c r="H102" s="341"/>
      <c r="I102" s="341"/>
      <c r="J102" s="341"/>
      <c r="K102" s="230"/>
    </row>
    <row r="103" spans="2:11" customFormat="1" ht="17.25" customHeight="1">
      <c r="B103" s="229"/>
      <c r="C103" s="231" t="s">
        <v>904</v>
      </c>
      <c r="D103" s="231"/>
      <c r="E103" s="231"/>
      <c r="F103" s="231" t="s">
        <v>905</v>
      </c>
      <c r="G103" s="232"/>
      <c r="H103" s="231" t="s">
        <v>57</v>
      </c>
      <c r="I103" s="231" t="s">
        <v>60</v>
      </c>
      <c r="J103" s="231" t="s">
        <v>906</v>
      </c>
      <c r="K103" s="230"/>
    </row>
    <row r="104" spans="2:11" customFormat="1" ht="17.25" customHeight="1">
      <c r="B104" s="229"/>
      <c r="C104" s="233" t="s">
        <v>907</v>
      </c>
      <c r="D104" s="233"/>
      <c r="E104" s="233"/>
      <c r="F104" s="234" t="s">
        <v>908</v>
      </c>
      <c r="G104" s="235"/>
      <c r="H104" s="233"/>
      <c r="I104" s="233"/>
      <c r="J104" s="233" t="s">
        <v>909</v>
      </c>
      <c r="K104" s="230"/>
    </row>
    <row r="105" spans="2:11" customFormat="1" ht="5.25" customHeight="1">
      <c r="B105" s="229"/>
      <c r="C105" s="231"/>
      <c r="D105" s="231"/>
      <c r="E105" s="231"/>
      <c r="F105" s="231"/>
      <c r="G105" s="247"/>
      <c r="H105" s="231"/>
      <c r="I105" s="231"/>
      <c r="J105" s="231"/>
      <c r="K105" s="230"/>
    </row>
    <row r="106" spans="2:11" customFormat="1" ht="15" customHeight="1">
      <c r="B106" s="229"/>
      <c r="C106" s="218" t="s">
        <v>56</v>
      </c>
      <c r="D106" s="238"/>
      <c r="E106" s="238"/>
      <c r="F106" s="239" t="s">
        <v>910</v>
      </c>
      <c r="G106" s="218"/>
      <c r="H106" s="218" t="s">
        <v>950</v>
      </c>
      <c r="I106" s="218" t="s">
        <v>912</v>
      </c>
      <c r="J106" s="218">
        <v>20</v>
      </c>
      <c r="K106" s="230"/>
    </row>
    <row r="107" spans="2:11" customFormat="1" ht="15" customHeight="1">
      <c r="B107" s="229"/>
      <c r="C107" s="218" t="s">
        <v>913</v>
      </c>
      <c r="D107" s="218"/>
      <c r="E107" s="218"/>
      <c r="F107" s="239" t="s">
        <v>910</v>
      </c>
      <c r="G107" s="218"/>
      <c r="H107" s="218" t="s">
        <v>950</v>
      </c>
      <c r="I107" s="218" t="s">
        <v>912</v>
      </c>
      <c r="J107" s="218">
        <v>120</v>
      </c>
      <c r="K107" s="230"/>
    </row>
    <row r="108" spans="2:11" customFormat="1" ht="15" customHeight="1">
      <c r="B108" s="241"/>
      <c r="C108" s="218" t="s">
        <v>915</v>
      </c>
      <c r="D108" s="218"/>
      <c r="E108" s="218"/>
      <c r="F108" s="239" t="s">
        <v>916</v>
      </c>
      <c r="G108" s="218"/>
      <c r="H108" s="218" t="s">
        <v>950</v>
      </c>
      <c r="I108" s="218" t="s">
        <v>912</v>
      </c>
      <c r="J108" s="218">
        <v>50</v>
      </c>
      <c r="K108" s="230"/>
    </row>
    <row r="109" spans="2:11" customFormat="1" ht="15" customHeight="1">
      <c r="B109" s="241"/>
      <c r="C109" s="218" t="s">
        <v>918</v>
      </c>
      <c r="D109" s="218"/>
      <c r="E109" s="218"/>
      <c r="F109" s="239" t="s">
        <v>910</v>
      </c>
      <c r="G109" s="218"/>
      <c r="H109" s="218" t="s">
        <v>950</v>
      </c>
      <c r="I109" s="218" t="s">
        <v>920</v>
      </c>
      <c r="J109" s="218"/>
      <c r="K109" s="230"/>
    </row>
    <row r="110" spans="2:11" customFormat="1" ht="15" customHeight="1">
      <c r="B110" s="241"/>
      <c r="C110" s="218" t="s">
        <v>929</v>
      </c>
      <c r="D110" s="218"/>
      <c r="E110" s="218"/>
      <c r="F110" s="239" t="s">
        <v>916</v>
      </c>
      <c r="G110" s="218"/>
      <c r="H110" s="218" t="s">
        <v>950</v>
      </c>
      <c r="I110" s="218" t="s">
        <v>912</v>
      </c>
      <c r="J110" s="218">
        <v>50</v>
      </c>
      <c r="K110" s="230"/>
    </row>
    <row r="111" spans="2:11" customFormat="1" ht="15" customHeight="1">
      <c r="B111" s="241"/>
      <c r="C111" s="218" t="s">
        <v>937</v>
      </c>
      <c r="D111" s="218"/>
      <c r="E111" s="218"/>
      <c r="F111" s="239" t="s">
        <v>916</v>
      </c>
      <c r="G111" s="218"/>
      <c r="H111" s="218" t="s">
        <v>950</v>
      </c>
      <c r="I111" s="218" t="s">
        <v>912</v>
      </c>
      <c r="J111" s="218">
        <v>50</v>
      </c>
      <c r="K111" s="230"/>
    </row>
    <row r="112" spans="2:11" customFormat="1" ht="15" customHeight="1">
      <c r="B112" s="241"/>
      <c r="C112" s="218" t="s">
        <v>935</v>
      </c>
      <c r="D112" s="218"/>
      <c r="E112" s="218"/>
      <c r="F112" s="239" t="s">
        <v>916</v>
      </c>
      <c r="G112" s="218"/>
      <c r="H112" s="218" t="s">
        <v>950</v>
      </c>
      <c r="I112" s="218" t="s">
        <v>912</v>
      </c>
      <c r="J112" s="218">
        <v>50</v>
      </c>
      <c r="K112" s="230"/>
    </row>
    <row r="113" spans="2:11" customFormat="1" ht="15" customHeight="1">
      <c r="B113" s="241"/>
      <c r="C113" s="218" t="s">
        <v>56</v>
      </c>
      <c r="D113" s="218"/>
      <c r="E113" s="218"/>
      <c r="F113" s="239" t="s">
        <v>910</v>
      </c>
      <c r="G113" s="218"/>
      <c r="H113" s="218" t="s">
        <v>951</v>
      </c>
      <c r="I113" s="218" t="s">
        <v>912</v>
      </c>
      <c r="J113" s="218">
        <v>20</v>
      </c>
      <c r="K113" s="230"/>
    </row>
    <row r="114" spans="2:11" customFormat="1" ht="15" customHeight="1">
      <c r="B114" s="241"/>
      <c r="C114" s="218" t="s">
        <v>952</v>
      </c>
      <c r="D114" s="218"/>
      <c r="E114" s="218"/>
      <c r="F114" s="239" t="s">
        <v>910</v>
      </c>
      <c r="G114" s="218"/>
      <c r="H114" s="218" t="s">
        <v>953</v>
      </c>
      <c r="I114" s="218" t="s">
        <v>912</v>
      </c>
      <c r="J114" s="218">
        <v>120</v>
      </c>
      <c r="K114" s="230"/>
    </row>
    <row r="115" spans="2:11" customFormat="1" ht="15" customHeight="1">
      <c r="B115" s="241"/>
      <c r="C115" s="218" t="s">
        <v>41</v>
      </c>
      <c r="D115" s="218"/>
      <c r="E115" s="218"/>
      <c r="F115" s="239" t="s">
        <v>910</v>
      </c>
      <c r="G115" s="218"/>
      <c r="H115" s="218" t="s">
        <v>954</v>
      </c>
      <c r="I115" s="218" t="s">
        <v>945</v>
      </c>
      <c r="J115" s="218"/>
      <c r="K115" s="230"/>
    </row>
    <row r="116" spans="2:11" customFormat="1" ht="15" customHeight="1">
      <c r="B116" s="241"/>
      <c r="C116" s="218" t="s">
        <v>51</v>
      </c>
      <c r="D116" s="218"/>
      <c r="E116" s="218"/>
      <c r="F116" s="239" t="s">
        <v>910</v>
      </c>
      <c r="G116" s="218"/>
      <c r="H116" s="218" t="s">
        <v>955</v>
      </c>
      <c r="I116" s="218" t="s">
        <v>945</v>
      </c>
      <c r="J116" s="218"/>
      <c r="K116" s="230"/>
    </row>
    <row r="117" spans="2:11" customFormat="1" ht="15" customHeight="1">
      <c r="B117" s="241"/>
      <c r="C117" s="218" t="s">
        <v>60</v>
      </c>
      <c r="D117" s="218"/>
      <c r="E117" s="218"/>
      <c r="F117" s="239" t="s">
        <v>910</v>
      </c>
      <c r="G117" s="218"/>
      <c r="H117" s="218" t="s">
        <v>956</v>
      </c>
      <c r="I117" s="218" t="s">
        <v>957</v>
      </c>
      <c r="J117" s="218"/>
      <c r="K117" s="230"/>
    </row>
    <row r="118" spans="2:11" customFormat="1" ht="15" customHeight="1">
      <c r="B118" s="242"/>
      <c r="C118" s="248"/>
      <c r="D118" s="248"/>
      <c r="E118" s="248"/>
      <c r="F118" s="248"/>
      <c r="G118" s="248"/>
      <c r="H118" s="248"/>
      <c r="I118" s="248"/>
      <c r="J118" s="248"/>
      <c r="K118" s="244"/>
    </row>
    <row r="119" spans="2:11" customFormat="1" ht="18.75" customHeight="1">
      <c r="B119" s="249"/>
      <c r="C119" s="250"/>
      <c r="D119" s="250"/>
      <c r="E119" s="250"/>
      <c r="F119" s="251"/>
      <c r="G119" s="250"/>
      <c r="H119" s="250"/>
      <c r="I119" s="250"/>
      <c r="J119" s="250"/>
      <c r="K119" s="249"/>
    </row>
    <row r="120" spans="2:11" customFormat="1" ht="18.75" customHeight="1">
      <c r="B120" s="225"/>
      <c r="C120" s="225"/>
      <c r="D120" s="225"/>
      <c r="E120" s="225"/>
      <c r="F120" s="225"/>
      <c r="G120" s="225"/>
      <c r="H120" s="225"/>
      <c r="I120" s="225"/>
      <c r="J120" s="225"/>
      <c r="K120" s="225"/>
    </row>
    <row r="121" spans="2:11" customFormat="1" ht="7.5" customHeight="1">
      <c r="B121" s="252"/>
      <c r="C121" s="253"/>
      <c r="D121" s="253"/>
      <c r="E121" s="253"/>
      <c r="F121" s="253"/>
      <c r="G121" s="253"/>
      <c r="H121" s="253"/>
      <c r="I121" s="253"/>
      <c r="J121" s="253"/>
      <c r="K121" s="254"/>
    </row>
    <row r="122" spans="2:11" customFormat="1" ht="45" customHeight="1">
      <c r="B122" s="255"/>
      <c r="C122" s="339" t="s">
        <v>958</v>
      </c>
      <c r="D122" s="339"/>
      <c r="E122" s="339"/>
      <c r="F122" s="339"/>
      <c r="G122" s="339"/>
      <c r="H122" s="339"/>
      <c r="I122" s="339"/>
      <c r="J122" s="339"/>
      <c r="K122" s="256"/>
    </row>
    <row r="123" spans="2:11" customFormat="1" ht="17.25" customHeight="1">
      <c r="B123" s="257"/>
      <c r="C123" s="231" t="s">
        <v>904</v>
      </c>
      <c r="D123" s="231"/>
      <c r="E123" s="231"/>
      <c r="F123" s="231" t="s">
        <v>905</v>
      </c>
      <c r="G123" s="232"/>
      <c r="H123" s="231" t="s">
        <v>57</v>
      </c>
      <c r="I123" s="231" t="s">
        <v>60</v>
      </c>
      <c r="J123" s="231" t="s">
        <v>906</v>
      </c>
      <c r="K123" s="258"/>
    </row>
    <row r="124" spans="2:11" customFormat="1" ht="17.25" customHeight="1">
      <c r="B124" s="257"/>
      <c r="C124" s="233" t="s">
        <v>907</v>
      </c>
      <c r="D124" s="233"/>
      <c r="E124" s="233"/>
      <c r="F124" s="234" t="s">
        <v>908</v>
      </c>
      <c r="G124" s="235"/>
      <c r="H124" s="233"/>
      <c r="I124" s="233"/>
      <c r="J124" s="233" t="s">
        <v>909</v>
      </c>
      <c r="K124" s="258"/>
    </row>
    <row r="125" spans="2:11" customFormat="1" ht="5.25" customHeight="1">
      <c r="B125" s="259"/>
      <c r="C125" s="236"/>
      <c r="D125" s="236"/>
      <c r="E125" s="236"/>
      <c r="F125" s="236"/>
      <c r="G125" s="260"/>
      <c r="H125" s="236"/>
      <c r="I125" s="236"/>
      <c r="J125" s="236"/>
      <c r="K125" s="261"/>
    </row>
    <row r="126" spans="2:11" customFormat="1" ht="15" customHeight="1">
      <c r="B126" s="259"/>
      <c r="C126" s="218" t="s">
        <v>913</v>
      </c>
      <c r="D126" s="238"/>
      <c r="E126" s="238"/>
      <c r="F126" s="239" t="s">
        <v>910</v>
      </c>
      <c r="G126" s="218"/>
      <c r="H126" s="218" t="s">
        <v>950</v>
      </c>
      <c r="I126" s="218" t="s">
        <v>912</v>
      </c>
      <c r="J126" s="218">
        <v>120</v>
      </c>
      <c r="K126" s="262"/>
    </row>
    <row r="127" spans="2:11" customFormat="1" ht="15" customHeight="1">
      <c r="B127" s="259"/>
      <c r="C127" s="218" t="s">
        <v>959</v>
      </c>
      <c r="D127" s="218"/>
      <c r="E127" s="218"/>
      <c r="F127" s="239" t="s">
        <v>910</v>
      </c>
      <c r="G127" s="218"/>
      <c r="H127" s="218" t="s">
        <v>960</v>
      </c>
      <c r="I127" s="218" t="s">
        <v>912</v>
      </c>
      <c r="J127" s="218" t="s">
        <v>961</v>
      </c>
      <c r="K127" s="262"/>
    </row>
    <row r="128" spans="2:11" customFormat="1" ht="15" customHeight="1">
      <c r="B128" s="259"/>
      <c r="C128" s="218" t="s">
        <v>87</v>
      </c>
      <c r="D128" s="218"/>
      <c r="E128" s="218"/>
      <c r="F128" s="239" t="s">
        <v>910</v>
      </c>
      <c r="G128" s="218"/>
      <c r="H128" s="218" t="s">
        <v>962</v>
      </c>
      <c r="I128" s="218" t="s">
        <v>912</v>
      </c>
      <c r="J128" s="218" t="s">
        <v>961</v>
      </c>
      <c r="K128" s="262"/>
    </row>
    <row r="129" spans="2:11" customFormat="1" ht="15" customHeight="1">
      <c r="B129" s="259"/>
      <c r="C129" s="218" t="s">
        <v>921</v>
      </c>
      <c r="D129" s="218"/>
      <c r="E129" s="218"/>
      <c r="F129" s="239" t="s">
        <v>916</v>
      </c>
      <c r="G129" s="218"/>
      <c r="H129" s="218" t="s">
        <v>922</v>
      </c>
      <c r="I129" s="218" t="s">
        <v>912</v>
      </c>
      <c r="J129" s="218">
        <v>15</v>
      </c>
      <c r="K129" s="262"/>
    </row>
    <row r="130" spans="2:11" customFormat="1" ht="15" customHeight="1">
      <c r="B130" s="259"/>
      <c r="C130" s="218" t="s">
        <v>923</v>
      </c>
      <c r="D130" s="218"/>
      <c r="E130" s="218"/>
      <c r="F130" s="239" t="s">
        <v>916</v>
      </c>
      <c r="G130" s="218"/>
      <c r="H130" s="218" t="s">
        <v>924</v>
      </c>
      <c r="I130" s="218" t="s">
        <v>912</v>
      </c>
      <c r="J130" s="218">
        <v>15</v>
      </c>
      <c r="K130" s="262"/>
    </row>
    <row r="131" spans="2:11" customFormat="1" ht="15" customHeight="1">
      <c r="B131" s="259"/>
      <c r="C131" s="218" t="s">
        <v>925</v>
      </c>
      <c r="D131" s="218"/>
      <c r="E131" s="218"/>
      <c r="F131" s="239" t="s">
        <v>916</v>
      </c>
      <c r="G131" s="218"/>
      <c r="H131" s="218" t="s">
        <v>926</v>
      </c>
      <c r="I131" s="218" t="s">
        <v>912</v>
      </c>
      <c r="J131" s="218">
        <v>20</v>
      </c>
      <c r="K131" s="262"/>
    </row>
    <row r="132" spans="2:11" customFormat="1" ht="15" customHeight="1">
      <c r="B132" s="259"/>
      <c r="C132" s="218" t="s">
        <v>927</v>
      </c>
      <c r="D132" s="218"/>
      <c r="E132" s="218"/>
      <c r="F132" s="239" t="s">
        <v>916</v>
      </c>
      <c r="G132" s="218"/>
      <c r="H132" s="218" t="s">
        <v>928</v>
      </c>
      <c r="I132" s="218" t="s">
        <v>912</v>
      </c>
      <c r="J132" s="218">
        <v>20</v>
      </c>
      <c r="K132" s="262"/>
    </row>
    <row r="133" spans="2:11" customFormat="1" ht="15" customHeight="1">
      <c r="B133" s="259"/>
      <c r="C133" s="218" t="s">
        <v>915</v>
      </c>
      <c r="D133" s="218"/>
      <c r="E133" s="218"/>
      <c r="F133" s="239" t="s">
        <v>916</v>
      </c>
      <c r="G133" s="218"/>
      <c r="H133" s="218" t="s">
        <v>950</v>
      </c>
      <c r="I133" s="218" t="s">
        <v>912</v>
      </c>
      <c r="J133" s="218">
        <v>50</v>
      </c>
      <c r="K133" s="262"/>
    </row>
    <row r="134" spans="2:11" customFormat="1" ht="15" customHeight="1">
      <c r="B134" s="259"/>
      <c r="C134" s="218" t="s">
        <v>929</v>
      </c>
      <c r="D134" s="218"/>
      <c r="E134" s="218"/>
      <c r="F134" s="239" t="s">
        <v>916</v>
      </c>
      <c r="G134" s="218"/>
      <c r="H134" s="218" t="s">
        <v>950</v>
      </c>
      <c r="I134" s="218" t="s">
        <v>912</v>
      </c>
      <c r="J134" s="218">
        <v>50</v>
      </c>
      <c r="K134" s="262"/>
    </row>
    <row r="135" spans="2:11" customFormat="1" ht="15" customHeight="1">
      <c r="B135" s="259"/>
      <c r="C135" s="218" t="s">
        <v>935</v>
      </c>
      <c r="D135" s="218"/>
      <c r="E135" s="218"/>
      <c r="F135" s="239" t="s">
        <v>916</v>
      </c>
      <c r="G135" s="218"/>
      <c r="H135" s="218" t="s">
        <v>950</v>
      </c>
      <c r="I135" s="218" t="s">
        <v>912</v>
      </c>
      <c r="J135" s="218">
        <v>50</v>
      </c>
      <c r="K135" s="262"/>
    </row>
    <row r="136" spans="2:11" customFormat="1" ht="15" customHeight="1">
      <c r="B136" s="259"/>
      <c r="C136" s="218" t="s">
        <v>937</v>
      </c>
      <c r="D136" s="218"/>
      <c r="E136" s="218"/>
      <c r="F136" s="239" t="s">
        <v>916</v>
      </c>
      <c r="G136" s="218"/>
      <c r="H136" s="218" t="s">
        <v>950</v>
      </c>
      <c r="I136" s="218" t="s">
        <v>912</v>
      </c>
      <c r="J136" s="218">
        <v>50</v>
      </c>
      <c r="K136" s="262"/>
    </row>
    <row r="137" spans="2:11" customFormat="1" ht="15" customHeight="1">
      <c r="B137" s="259"/>
      <c r="C137" s="218" t="s">
        <v>938</v>
      </c>
      <c r="D137" s="218"/>
      <c r="E137" s="218"/>
      <c r="F137" s="239" t="s">
        <v>916</v>
      </c>
      <c r="G137" s="218"/>
      <c r="H137" s="218" t="s">
        <v>963</v>
      </c>
      <c r="I137" s="218" t="s">
        <v>912</v>
      </c>
      <c r="J137" s="218">
        <v>255</v>
      </c>
      <c r="K137" s="262"/>
    </row>
    <row r="138" spans="2:11" customFormat="1" ht="15" customHeight="1">
      <c r="B138" s="259"/>
      <c r="C138" s="218" t="s">
        <v>940</v>
      </c>
      <c r="D138" s="218"/>
      <c r="E138" s="218"/>
      <c r="F138" s="239" t="s">
        <v>910</v>
      </c>
      <c r="G138" s="218"/>
      <c r="H138" s="218" t="s">
        <v>964</v>
      </c>
      <c r="I138" s="218" t="s">
        <v>942</v>
      </c>
      <c r="J138" s="218"/>
      <c r="K138" s="262"/>
    </row>
    <row r="139" spans="2:11" customFormat="1" ht="15" customHeight="1">
      <c r="B139" s="259"/>
      <c r="C139" s="218" t="s">
        <v>943</v>
      </c>
      <c r="D139" s="218"/>
      <c r="E139" s="218"/>
      <c r="F139" s="239" t="s">
        <v>910</v>
      </c>
      <c r="G139" s="218"/>
      <c r="H139" s="218" t="s">
        <v>965</v>
      </c>
      <c r="I139" s="218" t="s">
        <v>945</v>
      </c>
      <c r="J139" s="218"/>
      <c r="K139" s="262"/>
    </row>
    <row r="140" spans="2:11" customFormat="1" ht="15" customHeight="1">
      <c r="B140" s="259"/>
      <c r="C140" s="218" t="s">
        <v>946</v>
      </c>
      <c r="D140" s="218"/>
      <c r="E140" s="218"/>
      <c r="F140" s="239" t="s">
        <v>910</v>
      </c>
      <c r="G140" s="218"/>
      <c r="H140" s="218" t="s">
        <v>946</v>
      </c>
      <c r="I140" s="218" t="s">
        <v>945</v>
      </c>
      <c r="J140" s="218"/>
      <c r="K140" s="262"/>
    </row>
    <row r="141" spans="2:11" customFormat="1" ht="15" customHeight="1">
      <c r="B141" s="259"/>
      <c r="C141" s="218" t="s">
        <v>41</v>
      </c>
      <c r="D141" s="218"/>
      <c r="E141" s="218"/>
      <c r="F141" s="239" t="s">
        <v>910</v>
      </c>
      <c r="G141" s="218"/>
      <c r="H141" s="218" t="s">
        <v>966</v>
      </c>
      <c r="I141" s="218" t="s">
        <v>945</v>
      </c>
      <c r="J141" s="218"/>
      <c r="K141" s="262"/>
    </row>
    <row r="142" spans="2:11" customFormat="1" ht="15" customHeight="1">
      <c r="B142" s="259"/>
      <c r="C142" s="218" t="s">
        <v>967</v>
      </c>
      <c r="D142" s="218"/>
      <c r="E142" s="218"/>
      <c r="F142" s="239" t="s">
        <v>910</v>
      </c>
      <c r="G142" s="218"/>
      <c r="H142" s="218" t="s">
        <v>968</v>
      </c>
      <c r="I142" s="218" t="s">
        <v>945</v>
      </c>
      <c r="J142" s="218"/>
      <c r="K142" s="262"/>
    </row>
    <row r="143" spans="2:11" customFormat="1" ht="15" customHeight="1">
      <c r="B143" s="263"/>
      <c r="C143" s="264"/>
      <c r="D143" s="264"/>
      <c r="E143" s="264"/>
      <c r="F143" s="264"/>
      <c r="G143" s="264"/>
      <c r="H143" s="264"/>
      <c r="I143" s="264"/>
      <c r="J143" s="264"/>
      <c r="K143" s="265"/>
    </row>
    <row r="144" spans="2:11" customFormat="1" ht="18.75" customHeight="1">
      <c r="B144" s="250"/>
      <c r="C144" s="250"/>
      <c r="D144" s="250"/>
      <c r="E144" s="250"/>
      <c r="F144" s="251"/>
      <c r="G144" s="250"/>
      <c r="H144" s="250"/>
      <c r="I144" s="250"/>
      <c r="J144" s="250"/>
      <c r="K144" s="250"/>
    </row>
    <row r="145" spans="2:11" customFormat="1" ht="18.75" customHeight="1">
      <c r="B145" s="225"/>
      <c r="C145" s="225"/>
      <c r="D145" s="225"/>
      <c r="E145" s="225"/>
      <c r="F145" s="225"/>
      <c r="G145" s="225"/>
      <c r="H145" s="225"/>
      <c r="I145" s="225"/>
      <c r="J145" s="225"/>
      <c r="K145" s="225"/>
    </row>
    <row r="146" spans="2:11" customFormat="1" ht="7.5" customHeight="1">
      <c r="B146" s="226"/>
      <c r="C146" s="227"/>
      <c r="D146" s="227"/>
      <c r="E146" s="227"/>
      <c r="F146" s="227"/>
      <c r="G146" s="227"/>
      <c r="H146" s="227"/>
      <c r="I146" s="227"/>
      <c r="J146" s="227"/>
      <c r="K146" s="228"/>
    </row>
    <row r="147" spans="2:11" customFormat="1" ht="45" customHeight="1">
      <c r="B147" s="229"/>
      <c r="C147" s="341" t="s">
        <v>969</v>
      </c>
      <c r="D147" s="341"/>
      <c r="E147" s="341"/>
      <c r="F147" s="341"/>
      <c r="G147" s="341"/>
      <c r="H147" s="341"/>
      <c r="I147" s="341"/>
      <c r="J147" s="341"/>
      <c r="K147" s="230"/>
    </row>
    <row r="148" spans="2:11" customFormat="1" ht="17.25" customHeight="1">
      <c r="B148" s="229"/>
      <c r="C148" s="231" t="s">
        <v>904</v>
      </c>
      <c r="D148" s="231"/>
      <c r="E148" s="231"/>
      <c r="F148" s="231" t="s">
        <v>905</v>
      </c>
      <c r="G148" s="232"/>
      <c r="H148" s="231" t="s">
        <v>57</v>
      </c>
      <c r="I148" s="231" t="s">
        <v>60</v>
      </c>
      <c r="J148" s="231" t="s">
        <v>906</v>
      </c>
      <c r="K148" s="230"/>
    </row>
    <row r="149" spans="2:11" customFormat="1" ht="17.25" customHeight="1">
      <c r="B149" s="229"/>
      <c r="C149" s="233" t="s">
        <v>907</v>
      </c>
      <c r="D149" s="233"/>
      <c r="E149" s="233"/>
      <c r="F149" s="234" t="s">
        <v>908</v>
      </c>
      <c r="G149" s="235"/>
      <c r="H149" s="233"/>
      <c r="I149" s="233"/>
      <c r="J149" s="233" t="s">
        <v>909</v>
      </c>
      <c r="K149" s="230"/>
    </row>
    <row r="150" spans="2:11" customFormat="1" ht="5.25" customHeight="1">
      <c r="B150" s="241"/>
      <c r="C150" s="236"/>
      <c r="D150" s="236"/>
      <c r="E150" s="236"/>
      <c r="F150" s="236"/>
      <c r="G150" s="237"/>
      <c r="H150" s="236"/>
      <c r="I150" s="236"/>
      <c r="J150" s="236"/>
      <c r="K150" s="262"/>
    </row>
    <row r="151" spans="2:11" customFormat="1" ht="15" customHeight="1">
      <c r="B151" s="241"/>
      <c r="C151" s="266" t="s">
        <v>913</v>
      </c>
      <c r="D151" s="218"/>
      <c r="E151" s="218"/>
      <c r="F151" s="267" t="s">
        <v>910</v>
      </c>
      <c r="G151" s="218"/>
      <c r="H151" s="266" t="s">
        <v>950</v>
      </c>
      <c r="I151" s="266" t="s">
        <v>912</v>
      </c>
      <c r="J151" s="266">
        <v>120</v>
      </c>
      <c r="K151" s="262"/>
    </row>
    <row r="152" spans="2:11" customFormat="1" ht="15" customHeight="1">
      <c r="B152" s="241"/>
      <c r="C152" s="266" t="s">
        <v>959</v>
      </c>
      <c r="D152" s="218"/>
      <c r="E152" s="218"/>
      <c r="F152" s="267" t="s">
        <v>910</v>
      </c>
      <c r="G152" s="218"/>
      <c r="H152" s="266" t="s">
        <v>970</v>
      </c>
      <c r="I152" s="266" t="s">
        <v>912</v>
      </c>
      <c r="J152" s="266" t="s">
        <v>961</v>
      </c>
      <c r="K152" s="262"/>
    </row>
    <row r="153" spans="2:11" customFormat="1" ht="15" customHeight="1">
      <c r="B153" s="241"/>
      <c r="C153" s="266" t="s">
        <v>87</v>
      </c>
      <c r="D153" s="218"/>
      <c r="E153" s="218"/>
      <c r="F153" s="267" t="s">
        <v>910</v>
      </c>
      <c r="G153" s="218"/>
      <c r="H153" s="266" t="s">
        <v>971</v>
      </c>
      <c r="I153" s="266" t="s">
        <v>912</v>
      </c>
      <c r="J153" s="266" t="s">
        <v>961</v>
      </c>
      <c r="K153" s="262"/>
    </row>
    <row r="154" spans="2:11" customFormat="1" ht="15" customHeight="1">
      <c r="B154" s="241"/>
      <c r="C154" s="266" t="s">
        <v>915</v>
      </c>
      <c r="D154" s="218"/>
      <c r="E154" s="218"/>
      <c r="F154" s="267" t="s">
        <v>916</v>
      </c>
      <c r="G154" s="218"/>
      <c r="H154" s="266" t="s">
        <v>950</v>
      </c>
      <c r="I154" s="266" t="s">
        <v>912</v>
      </c>
      <c r="J154" s="266">
        <v>50</v>
      </c>
      <c r="K154" s="262"/>
    </row>
    <row r="155" spans="2:11" customFormat="1" ht="15" customHeight="1">
      <c r="B155" s="241"/>
      <c r="C155" s="266" t="s">
        <v>918</v>
      </c>
      <c r="D155" s="218"/>
      <c r="E155" s="218"/>
      <c r="F155" s="267" t="s">
        <v>910</v>
      </c>
      <c r="G155" s="218"/>
      <c r="H155" s="266" t="s">
        <v>950</v>
      </c>
      <c r="I155" s="266" t="s">
        <v>920</v>
      </c>
      <c r="J155" s="266"/>
      <c r="K155" s="262"/>
    </row>
    <row r="156" spans="2:11" customFormat="1" ht="15" customHeight="1">
      <c r="B156" s="241"/>
      <c r="C156" s="266" t="s">
        <v>929</v>
      </c>
      <c r="D156" s="218"/>
      <c r="E156" s="218"/>
      <c r="F156" s="267" t="s">
        <v>916</v>
      </c>
      <c r="G156" s="218"/>
      <c r="H156" s="266" t="s">
        <v>950</v>
      </c>
      <c r="I156" s="266" t="s">
        <v>912</v>
      </c>
      <c r="J156" s="266">
        <v>50</v>
      </c>
      <c r="K156" s="262"/>
    </row>
    <row r="157" spans="2:11" customFormat="1" ht="15" customHeight="1">
      <c r="B157" s="241"/>
      <c r="C157" s="266" t="s">
        <v>937</v>
      </c>
      <c r="D157" s="218"/>
      <c r="E157" s="218"/>
      <c r="F157" s="267" t="s">
        <v>916</v>
      </c>
      <c r="G157" s="218"/>
      <c r="H157" s="266" t="s">
        <v>950</v>
      </c>
      <c r="I157" s="266" t="s">
        <v>912</v>
      </c>
      <c r="J157" s="266">
        <v>50</v>
      </c>
      <c r="K157" s="262"/>
    </row>
    <row r="158" spans="2:11" customFormat="1" ht="15" customHeight="1">
      <c r="B158" s="241"/>
      <c r="C158" s="266" t="s">
        <v>935</v>
      </c>
      <c r="D158" s="218"/>
      <c r="E158" s="218"/>
      <c r="F158" s="267" t="s">
        <v>916</v>
      </c>
      <c r="G158" s="218"/>
      <c r="H158" s="266" t="s">
        <v>950</v>
      </c>
      <c r="I158" s="266" t="s">
        <v>912</v>
      </c>
      <c r="J158" s="266">
        <v>50</v>
      </c>
      <c r="K158" s="262"/>
    </row>
    <row r="159" spans="2:11" customFormat="1" ht="15" customHeight="1">
      <c r="B159" s="241"/>
      <c r="C159" s="266" t="s">
        <v>117</v>
      </c>
      <c r="D159" s="218"/>
      <c r="E159" s="218"/>
      <c r="F159" s="267" t="s">
        <v>910</v>
      </c>
      <c r="G159" s="218"/>
      <c r="H159" s="266" t="s">
        <v>972</v>
      </c>
      <c r="I159" s="266" t="s">
        <v>912</v>
      </c>
      <c r="J159" s="266" t="s">
        <v>973</v>
      </c>
      <c r="K159" s="262"/>
    </row>
    <row r="160" spans="2:11" customFormat="1" ht="15" customHeight="1">
      <c r="B160" s="241"/>
      <c r="C160" s="266" t="s">
        <v>974</v>
      </c>
      <c r="D160" s="218"/>
      <c r="E160" s="218"/>
      <c r="F160" s="267" t="s">
        <v>910</v>
      </c>
      <c r="G160" s="218"/>
      <c r="H160" s="266" t="s">
        <v>975</v>
      </c>
      <c r="I160" s="266" t="s">
        <v>945</v>
      </c>
      <c r="J160" s="266"/>
      <c r="K160" s="262"/>
    </row>
    <row r="161" spans="2:11" customFormat="1" ht="15" customHeight="1">
      <c r="B161" s="268"/>
      <c r="C161" s="248"/>
      <c r="D161" s="248"/>
      <c r="E161" s="248"/>
      <c r="F161" s="248"/>
      <c r="G161" s="248"/>
      <c r="H161" s="248"/>
      <c r="I161" s="248"/>
      <c r="J161" s="248"/>
      <c r="K161" s="269"/>
    </row>
    <row r="162" spans="2:11" customFormat="1" ht="18.75" customHeight="1">
      <c r="B162" s="250"/>
      <c r="C162" s="260"/>
      <c r="D162" s="260"/>
      <c r="E162" s="260"/>
      <c r="F162" s="270"/>
      <c r="G162" s="260"/>
      <c r="H162" s="260"/>
      <c r="I162" s="260"/>
      <c r="J162" s="260"/>
      <c r="K162" s="250"/>
    </row>
    <row r="163" spans="2:11" customFormat="1" ht="18.75" customHeight="1">
      <c r="B163" s="225"/>
      <c r="C163" s="225"/>
      <c r="D163" s="225"/>
      <c r="E163" s="225"/>
      <c r="F163" s="225"/>
      <c r="G163" s="225"/>
      <c r="H163" s="225"/>
      <c r="I163" s="225"/>
      <c r="J163" s="225"/>
      <c r="K163" s="225"/>
    </row>
    <row r="164" spans="2:11" customFormat="1" ht="7.5" customHeight="1">
      <c r="B164" s="207"/>
      <c r="C164" s="208"/>
      <c r="D164" s="208"/>
      <c r="E164" s="208"/>
      <c r="F164" s="208"/>
      <c r="G164" s="208"/>
      <c r="H164" s="208"/>
      <c r="I164" s="208"/>
      <c r="J164" s="208"/>
      <c r="K164" s="209"/>
    </row>
    <row r="165" spans="2:11" customFormat="1" ht="45" customHeight="1">
      <c r="B165" s="210"/>
      <c r="C165" s="339" t="s">
        <v>976</v>
      </c>
      <c r="D165" s="339"/>
      <c r="E165" s="339"/>
      <c r="F165" s="339"/>
      <c r="G165" s="339"/>
      <c r="H165" s="339"/>
      <c r="I165" s="339"/>
      <c r="J165" s="339"/>
      <c r="K165" s="211"/>
    </row>
    <row r="166" spans="2:11" customFormat="1" ht="17.25" customHeight="1">
      <c r="B166" s="210"/>
      <c r="C166" s="231" t="s">
        <v>904</v>
      </c>
      <c r="D166" s="231"/>
      <c r="E166" s="231"/>
      <c r="F166" s="231" t="s">
        <v>905</v>
      </c>
      <c r="G166" s="271"/>
      <c r="H166" s="272" t="s">
        <v>57</v>
      </c>
      <c r="I166" s="272" t="s">
        <v>60</v>
      </c>
      <c r="J166" s="231" t="s">
        <v>906</v>
      </c>
      <c r="K166" s="211"/>
    </row>
    <row r="167" spans="2:11" customFormat="1" ht="17.25" customHeight="1">
      <c r="B167" s="212"/>
      <c r="C167" s="233" t="s">
        <v>907</v>
      </c>
      <c r="D167" s="233"/>
      <c r="E167" s="233"/>
      <c r="F167" s="234" t="s">
        <v>908</v>
      </c>
      <c r="G167" s="273"/>
      <c r="H167" s="274"/>
      <c r="I167" s="274"/>
      <c r="J167" s="233" t="s">
        <v>909</v>
      </c>
      <c r="K167" s="213"/>
    </row>
    <row r="168" spans="2:11" customFormat="1" ht="5.25" customHeight="1">
      <c r="B168" s="241"/>
      <c r="C168" s="236"/>
      <c r="D168" s="236"/>
      <c r="E168" s="236"/>
      <c r="F168" s="236"/>
      <c r="G168" s="237"/>
      <c r="H168" s="236"/>
      <c r="I168" s="236"/>
      <c r="J168" s="236"/>
      <c r="K168" s="262"/>
    </row>
    <row r="169" spans="2:11" customFormat="1" ht="15" customHeight="1">
      <c r="B169" s="241"/>
      <c r="C169" s="218" t="s">
        <v>913</v>
      </c>
      <c r="D169" s="218"/>
      <c r="E169" s="218"/>
      <c r="F169" s="239" t="s">
        <v>910</v>
      </c>
      <c r="G169" s="218"/>
      <c r="H169" s="218" t="s">
        <v>950</v>
      </c>
      <c r="I169" s="218" t="s">
        <v>912</v>
      </c>
      <c r="J169" s="218">
        <v>120</v>
      </c>
      <c r="K169" s="262"/>
    </row>
    <row r="170" spans="2:11" customFormat="1" ht="15" customHeight="1">
      <c r="B170" s="241"/>
      <c r="C170" s="218" t="s">
        <v>959</v>
      </c>
      <c r="D170" s="218"/>
      <c r="E170" s="218"/>
      <c r="F170" s="239" t="s">
        <v>910</v>
      </c>
      <c r="G170" s="218"/>
      <c r="H170" s="218" t="s">
        <v>960</v>
      </c>
      <c r="I170" s="218" t="s">
        <v>912</v>
      </c>
      <c r="J170" s="218" t="s">
        <v>961</v>
      </c>
      <c r="K170" s="262"/>
    </row>
    <row r="171" spans="2:11" customFormat="1" ht="15" customHeight="1">
      <c r="B171" s="241"/>
      <c r="C171" s="218" t="s">
        <v>87</v>
      </c>
      <c r="D171" s="218"/>
      <c r="E171" s="218"/>
      <c r="F171" s="239" t="s">
        <v>910</v>
      </c>
      <c r="G171" s="218"/>
      <c r="H171" s="218" t="s">
        <v>977</v>
      </c>
      <c r="I171" s="218" t="s">
        <v>912</v>
      </c>
      <c r="J171" s="218" t="s">
        <v>961</v>
      </c>
      <c r="K171" s="262"/>
    </row>
    <row r="172" spans="2:11" customFormat="1" ht="15" customHeight="1">
      <c r="B172" s="241"/>
      <c r="C172" s="218" t="s">
        <v>915</v>
      </c>
      <c r="D172" s="218"/>
      <c r="E172" s="218"/>
      <c r="F172" s="239" t="s">
        <v>916</v>
      </c>
      <c r="G172" s="218"/>
      <c r="H172" s="218" t="s">
        <v>977</v>
      </c>
      <c r="I172" s="218" t="s">
        <v>912</v>
      </c>
      <c r="J172" s="218">
        <v>50</v>
      </c>
      <c r="K172" s="262"/>
    </row>
    <row r="173" spans="2:11" customFormat="1" ht="15" customHeight="1">
      <c r="B173" s="241"/>
      <c r="C173" s="218" t="s">
        <v>918</v>
      </c>
      <c r="D173" s="218"/>
      <c r="E173" s="218"/>
      <c r="F173" s="239" t="s">
        <v>910</v>
      </c>
      <c r="G173" s="218"/>
      <c r="H173" s="218" t="s">
        <v>977</v>
      </c>
      <c r="I173" s="218" t="s">
        <v>920</v>
      </c>
      <c r="J173" s="218"/>
      <c r="K173" s="262"/>
    </row>
    <row r="174" spans="2:11" customFormat="1" ht="15" customHeight="1">
      <c r="B174" s="241"/>
      <c r="C174" s="218" t="s">
        <v>929</v>
      </c>
      <c r="D174" s="218"/>
      <c r="E174" s="218"/>
      <c r="F174" s="239" t="s">
        <v>916</v>
      </c>
      <c r="G174" s="218"/>
      <c r="H174" s="218" t="s">
        <v>977</v>
      </c>
      <c r="I174" s="218" t="s">
        <v>912</v>
      </c>
      <c r="J174" s="218">
        <v>50</v>
      </c>
      <c r="K174" s="262"/>
    </row>
    <row r="175" spans="2:11" customFormat="1" ht="15" customHeight="1">
      <c r="B175" s="241"/>
      <c r="C175" s="218" t="s">
        <v>937</v>
      </c>
      <c r="D175" s="218"/>
      <c r="E175" s="218"/>
      <c r="F175" s="239" t="s">
        <v>916</v>
      </c>
      <c r="G175" s="218"/>
      <c r="H175" s="218" t="s">
        <v>977</v>
      </c>
      <c r="I175" s="218" t="s">
        <v>912</v>
      </c>
      <c r="J175" s="218">
        <v>50</v>
      </c>
      <c r="K175" s="262"/>
    </row>
    <row r="176" spans="2:11" customFormat="1" ht="15" customHeight="1">
      <c r="B176" s="241"/>
      <c r="C176" s="218" t="s">
        <v>935</v>
      </c>
      <c r="D176" s="218"/>
      <c r="E176" s="218"/>
      <c r="F176" s="239" t="s">
        <v>916</v>
      </c>
      <c r="G176" s="218"/>
      <c r="H176" s="218" t="s">
        <v>977</v>
      </c>
      <c r="I176" s="218" t="s">
        <v>912</v>
      </c>
      <c r="J176" s="218">
        <v>50</v>
      </c>
      <c r="K176" s="262"/>
    </row>
    <row r="177" spans="2:11" customFormat="1" ht="15" customHeight="1">
      <c r="B177" s="241"/>
      <c r="C177" s="218" t="s">
        <v>128</v>
      </c>
      <c r="D177" s="218"/>
      <c r="E177" s="218"/>
      <c r="F177" s="239" t="s">
        <v>910</v>
      </c>
      <c r="G177" s="218"/>
      <c r="H177" s="218" t="s">
        <v>978</v>
      </c>
      <c r="I177" s="218" t="s">
        <v>979</v>
      </c>
      <c r="J177" s="218"/>
      <c r="K177" s="262"/>
    </row>
    <row r="178" spans="2:11" customFormat="1" ht="15" customHeight="1">
      <c r="B178" s="241"/>
      <c r="C178" s="218" t="s">
        <v>60</v>
      </c>
      <c r="D178" s="218"/>
      <c r="E178" s="218"/>
      <c r="F178" s="239" t="s">
        <v>910</v>
      </c>
      <c r="G178" s="218"/>
      <c r="H178" s="218" t="s">
        <v>980</v>
      </c>
      <c r="I178" s="218" t="s">
        <v>981</v>
      </c>
      <c r="J178" s="218">
        <v>1</v>
      </c>
      <c r="K178" s="262"/>
    </row>
    <row r="179" spans="2:11" customFormat="1" ht="15" customHeight="1">
      <c r="B179" s="241"/>
      <c r="C179" s="218" t="s">
        <v>56</v>
      </c>
      <c r="D179" s="218"/>
      <c r="E179" s="218"/>
      <c r="F179" s="239" t="s">
        <v>910</v>
      </c>
      <c r="G179" s="218"/>
      <c r="H179" s="218" t="s">
        <v>982</v>
      </c>
      <c r="I179" s="218" t="s">
        <v>912</v>
      </c>
      <c r="J179" s="218">
        <v>20</v>
      </c>
      <c r="K179" s="262"/>
    </row>
    <row r="180" spans="2:11" customFormat="1" ht="15" customHeight="1">
      <c r="B180" s="241"/>
      <c r="C180" s="218" t="s">
        <v>57</v>
      </c>
      <c r="D180" s="218"/>
      <c r="E180" s="218"/>
      <c r="F180" s="239" t="s">
        <v>910</v>
      </c>
      <c r="G180" s="218"/>
      <c r="H180" s="218" t="s">
        <v>983</v>
      </c>
      <c r="I180" s="218" t="s">
        <v>912</v>
      </c>
      <c r="J180" s="218">
        <v>255</v>
      </c>
      <c r="K180" s="262"/>
    </row>
    <row r="181" spans="2:11" customFormat="1" ht="15" customHeight="1">
      <c r="B181" s="241"/>
      <c r="C181" s="218" t="s">
        <v>129</v>
      </c>
      <c r="D181" s="218"/>
      <c r="E181" s="218"/>
      <c r="F181" s="239" t="s">
        <v>910</v>
      </c>
      <c r="G181" s="218"/>
      <c r="H181" s="218" t="s">
        <v>874</v>
      </c>
      <c r="I181" s="218" t="s">
        <v>912</v>
      </c>
      <c r="J181" s="218">
        <v>10</v>
      </c>
      <c r="K181" s="262"/>
    </row>
    <row r="182" spans="2:11" customFormat="1" ht="15" customHeight="1">
      <c r="B182" s="241"/>
      <c r="C182" s="218" t="s">
        <v>130</v>
      </c>
      <c r="D182" s="218"/>
      <c r="E182" s="218"/>
      <c r="F182" s="239" t="s">
        <v>910</v>
      </c>
      <c r="G182" s="218"/>
      <c r="H182" s="218" t="s">
        <v>984</v>
      </c>
      <c r="I182" s="218" t="s">
        <v>945</v>
      </c>
      <c r="J182" s="218"/>
      <c r="K182" s="262"/>
    </row>
    <row r="183" spans="2:11" customFormat="1" ht="15" customHeight="1">
      <c r="B183" s="241"/>
      <c r="C183" s="218" t="s">
        <v>985</v>
      </c>
      <c r="D183" s="218"/>
      <c r="E183" s="218"/>
      <c r="F183" s="239" t="s">
        <v>910</v>
      </c>
      <c r="G183" s="218"/>
      <c r="H183" s="218" t="s">
        <v>986</v>
      </c>
      <c r="I183" s="218" t="s">
        <v>945</v>
      </c>
      <c r="J183" s="218"/>
      <c r="K183" s="262"/>
    </row>
    <row r="184" spans="2:11" customFormat="1" ht="15" customHeight="1">
      <c r="B184" s="241"/>
      <c r="C184" s="218" t="s">
        <v>974</v>
      </c>
      <c r="D184" s="218"/>
      <c r="E184" s="218"/>
      <c r="F184" s="239" t="s">
        <v>910</v>
      </c>
      <c r="G184" s="218"/>
      <c r="H184" s="218" t="s">
        <v>987</v>
      </c>
      <c r="I184" s="218" t="s">
        <v>945</v>
      </c>
      <c r="J184" s="218"/>
      <c r="K184" s="262"/>
    </row>
    <row r="185" spans="2:11" customFormat="1" ht="15" customHeight="1">
      <c r="B185" s="241"/>
      <c r="C185" s="218" t="s">
        <v>132</v>
      </c>
      <c r="D185" s="218"/>
      <c r="E185" s="218"/>
      <c r="F185" s="239" t="s">
        <v>916</v>
      </c>
      <c r="G185" s="218"/>
      <c r="H185" s="218" t="s">
        <v>988</v>
      </c>
      <c r="I185" s="218" t="s">
        <v>912</v>
      </c>
      <c r="J185" s="218">
        <v>50</v>
      </c>
      <c r="K185" s="262"/>
    </row>
    <row r="186" spans="2:11" customFormat="1" ht="15" customHeight="1">
      <c r="B186" s="241"/>
      <c r="C186" s="218" t="s">
        <v>989</v>
      </c>
      <c r="D186" s="218"/>
      <c r="E186" s="218"/>
      <c r="F186" s="239" t="s">
        <v>916</v>
      </c>
      <c r="G186" s="218"/>
      <c r="H186" s="218" t="s">
        <v>990</v>
      </c>
      <c r="I186" s="218" t="s">
        <v>991</v>
      </c>
      <c r="J186" s="218"/>
      <c r="K186" s="262"/>
    </row>
    <row r="187" spans="2:11" customFormat="1" ht="15" customHeight="1">
      <c r="B187" s="241"/>
      <c r="C187" s="218" t="s">
        <v>992</v>
      </c>
      <c r="D187" s="218"/>
      <c r="E187" s="218"/>
      <c r="F187" s="239" t="s">
        <v>916</v>
      </c>
      <c r="G187" s="218"/>
      <c r="H187" s="218" t="s">
        <v>993</v>
      </c>
      <c r="I187" s="218" t="s">
        <v>991</v>
      </c>
      <c r="J187" s="218"/>
      <c r="K187" s="262"/>
    </row>
    <row r="188" spans="2:11" customFormat="1" ht="15" customHeight="1">
      <c r="B188" s="241"/>
      <c r="C188" s="218" t="s">
        <v>994</v>
      </c>
      <c r="D188" s="218"/>
      <c r="E188" s="218"/>
      <c r="F188" s="239" t="s">
        <v>916</v>
      </c>
      <c r="G188" s="218"/>
      <c r="H188" s="218" t="s">
        <v>995</v>
      </c>
      <c r="I188" s="218" t="s">
        <v>991</v>
      </c>
      <c r="J188" s="218"/>
      <c r="K188" s="262"/>
    </row>
    <row r="189" spans="2:11" customFormat="1" ht="15" customHeight="1">
      <c r="B189" s="241"/>
      <c r="C189" s="275" t="s">
        <v>996</v>
      </c>
      <c r="D189" s="218"/>
      <c r="E189" s="218"/>
      <c r="F189" s="239" t="s">
        <v>916</v>
      </c>
      <c r="G189" s="218"/>
      <c r="H189" s="218" t="s">
        <v>997</v>
      </c>
      <c r="I189" s="218" t="s">
        <v>998</v>
      </c>
      <c r="J189" s="276" t="s">
        <v>999</v>
      </c>
      <c r="K189" s="262"/>
    </row>
    <row r="190" spans="2:11" customFormat="1" ht="15" customHeight="1">
      <c r="B190" s="277"/>
      <c r="C190" s="278" t="s">
        <v>1000</v>
      </c>
      <c r="D190" s="279"/>
      <c r="E190" s="279"/>
      <c r="F190" s="280" t="s">
        <v>916</v>
      </c>
      <c r="G190" s="279"/>
      <c r="H190" s="279" t="s">
        <v>1001</v>
      </c>
      <c r="I190" s="279" t="s">
        <v>998</v>
      </c>
      <c r="J190" s="281" t="s">
        <v>999</v>
      </c>
      <c r="K190" s="282"/>
    </row>
    <row r="191" spans="2:11" customFormat="1" ht="15" customHeight="1">
      <c r="B191" s="241"/>
      <c r="C191" s="275" t="s">
        <v>45</v>
      </c>
      <c r="D191" s="218"/>
      <c r="E191" s="218"/>
      <c r="F191" s="239" t="s">
        <v>910</v>
      </c>
      <c r="G191" s="218"/>
      <c r="H191" s="215" t="s">
        <v>1002</v>
      </c>
      <c r="I191" s="218" t="s">
        <v>1003</v>
      </c>
      <c r="J191" s="218"/>
      <c r="K191" s="262"/>
    </row>
    <row r="192" spans="2:11" customFormat="1" ht="15" customHeight="1">
      <c r="B192" s="241"/>
      <c r="C192" s="275" t="s">
        <v>1004</v>
      </c>
      <c r="D192" s="218"/>
      <c r="E192" s="218"/>
      <c r="F192" s="239" t="s">
        <v>910</v>
      </c>
      <c r="G192" s="218"/>
      <c r="H192" s="218" t="s">
        <v>1005</v>
      </c>
      <c r="I192" s="218" t="s">
        <v>945</v>
      </c>
      <c r="J192" s="218"/>
      <c r="K192" s="262"/>
    </row>
    <row r="193" spans="2:11" customFormat="1" ht="15" customHeight="1">
      <c r="B193" s="241"/>
      <c r="C193" s="275" t="s">
        <v>1006</v>
      </c>
      <c r="D193" s="218"/>
      <c r="E193" s="218"/>
      <c r="F193" s="239" t="s">
        <v>910</v>
      </c>
      <c r="G193" s="218"/>
      <c r="H193" s="218" t="s">
        <v>1007</v>
      </c>
      <c r="I193" s="218" t="s">
        <v>945</v>
      </c>
      <c r="J193" s="218"/>
      <c r="K193" s="262"/>
    </row>
    <row r="194" spans="2:11" customFormat="1" ht="15" customHeight="1">
      <c r="B194" s="241"/>
      <c r="C194" s="275" t="s">
        <v>1008</v>
      </c>
      <c r="D194" s="218"/>
      <c r="E194" s="218"/>
      <c r="F194" s="239" t="s">
        <v>916</v>
      </c>
      <c r="G194" s="218"/>
      <c r="H194" s="218" t="s">
        <v>1009</v>
      </c>
      <c r="I194" s="218" t="s">
        <v>945</v>
      </c>
      <c r="J194" s="218"/>
      <c r="K194" s="262"/>
    </row>
    <row r="195" spans="2:11" customFormat="1" ht="15" customHeight="1">
      <c r="B195" s="268"/>
      <c r="C195" s="283"/>
      <c r="D195" s="248"/>
      <c r="E195" s="248"/>
      <c r="F195" s="248"/>
      <c r="G195" s="248"/>
      <c r="H195" s="248"/>
      <c r="I195" s="248"/>
      <c r="J195" s="248"/>
      <c r="K195" s="269"/>
    </row>
    <row r="196" spans="2:11" customFormat="1" ht="18.75" customHeight="1">
      <c r="B196" s="250"/>
      <c r="C196" s="260"/>
      <c r="D196" s="260"/>
      <c r="E196" s="260"/>
      <c r="F196" s="270"/>
      <c r="G196" s="260"/>
      <c r="H196" s="260"/>
      <c r="I196" s="260"/>
      <c r="J196" s="260"/>
      <c r="K196" s="250"/>
    </row>
    <row r="197" spans="2:11" customFormat="1" ht="18.75" customHeight="1">
      <c r="B197" s="250"/>
      <c r="C197" s="260"/>
      <c r="D197" s="260"/>
      <c r="E197" s="260"/>
      <c r="F197" s="270"/>
      <c r="G197" s="260"/>
      <c r="H197" s="260"/>
      <c r="I197" s="260"/>
      <c r="J197" s="260"/>
      <c r="K197" s="250"/>
    </row>
    <row r="198" spans="2:11" customFormat="1" ht="18.75" customHeight="1">
      <c r="B198" s="225"/>
      <c r="C198" s="225"/>
      <c r="D198" s="225"/>
      <c r="E198" s="225"/>
      <c r="F198" s="225"/>
      <c r="G198" s="225"/>
      <c r="H198" s="225"/>
      <c r="I198" s="225"/>
      <c r="J198" s="225"/>
      <c r="K198" s="225"/>
    </row>
    <row r="199" spans="2:11" customFormat="1" ht="13.5">
      <c r="B199" s="207"/>
      <c r="C199" s="208"/>
      <c r="D199" s="208"/>
      <c r="E199" s="208"/>
      <c r="F199" s="208"/>
      <c r="G199" s="208"/>
      <c r="H199" s="208"/>
      <c r="I199" s="208"/>
      <c r="J199" s="208"/>
      <c r="K199" s="209"/>
    </row>
    <row r="200" spans="2:11" customFormat="1" ht="21">
      <c r="B200" s="210"/>
      <c r="C200" s="339" t="s">
        <v>1010</v>
      </c>
      <c r="D200" s="339"/>
      <c r="E200" s="339"/>
      <c r="F200" s="339"/>
      <c r="G200" s="339"/>
      <c r="H200" s="339"/>
      <c r="I200" s="339"/>
      <c r="J200" s="339"/>
      <c r="K200" s="211"/>
    </row>
    <row r="201" spans="2:11" customFormat="1" ht="25.5" customHeight="1">
      <c r="B201" s="210"/>
      <c r="C201" s="284" t="s">
        <v>1011</v>
      </c>
      <c r="D201" s="284"/>
      <c r="E201" s="284"/>
      <c r="F201" s="284" t="s">
        <v>1012</v>
      </c>
      <c r="G201" s="285"/>
      <c r="H201" s="342" t="s">
        <v>1013</v>
      </c>
      <c r="I201" s="342"/>
      <c r="J201" s="342"/>
      <c r="K201" s="211"/>
    </row>
    <row r="202" spans="2:11" customFormat="1" ht="5.25" customHeight="1">
      <c r="B202" s="241"/>
      <c r="C202" s="236"/>
      <c r="D202" s="236"/>
      <c r="E202" s="236"/>
      <c r="F202" s="236"/>
      <c r="G202" s="260"/>
      <c r="H202" s="236"/>
      <c r="I202" s="236"/>
      <c r="J202" s="236"/>
      <c r="K202" s="262"/>
    </row>
    <row r="203" spans="2:11" customFormat="1" ht="15" customHeight="1">
      <c r="B203" s="241"/>
      <c r="C203" s="218" t="s">
        <v>1003</v>
      </c>
      <c r="D203" s="218"/>
      <c r="E203" s="218"/>
      <c r="F203" s="239" t="s">
        <v>46</v>
      </c>
      <c r="G203" s="218"/>
      <c r="H203" s="343" t="s">
        <v>1014</v>
      </c>
      <c r="I203" s="343"/>
      <c r="J203" s="343"/>
      <c r="K203" s="262"/>
    </row>
    <row r="204" spans="2:11" customFormat="1" ht="15" customHeight="1">
      <c r="B204" s="241"/>
      <c r="C204" s="218"/>
      <c r="D204" s="218"/>
      <c r="E204" s="218"/>
      <c r="F204" s="239" t="s">
        <v>47</v>
      </c>
      <c r="G204" s="218"/>
      <c r="H204" s="343" t="s">
        <v>1015</v>
      </c>
      <c r="I204" s="343"/>
      <c r="J204" s="343"/>
      <c r="K204" s="262"/>
    </row>
    <row r="205" spans="2:11" customFormat="1" ht="15" customHeight="1">
      <c r="B205" s="241"/>
      <c r="C205" s="218"/>
      <c r="D205" s="218"/>
      <c r="E205" s="218"/>
      <c r="F205" s="239" t="s">
        <v>50</v>
      </c>
      <c r="G205" s="218"/>
      <c r="H205" s="343" t="s">
        <v>1016</v>
      </c>
      <c r="I205" s="343"/>
      <c r="J205" s="343"/>
      <c r="K205" s="262"/>
    </row>
    <row r="206" spans="2:11" customFormat="1" ht="15" customHeight="1">
      <c r="B206" s="241"/>
      <c r="C206" s="218"/>
      <c r="D206" s="218"/>
      <c r="E206" s="218"/>
      <c r="F206" s="239" t="s">
        <v>48</v>
      </c>
      <c r="G206" s="218"/>
      <c r="H206" s="343" t="s">
        <v>1017</v>
      </c>
      <c r="I206" s="343"/>
      <c r="J206" s="343"/>
      <c r="K206" s="262"/>
    </row>
    <row r="207" spans="2:11" customFormat="1" ht="15" customHeight="1">
      <c r="B207" s="241"/>
      <c r="C207" s="218"/>
      <c r="D207" s="218"/>
      <c r="E207" s="218"/>
      <c r="F207" s="239" t="s">
        <v>49</v>
      </c>
      <c r="G207" s="218"/>
      <c r="H207" s="343" t="s">
        <v>1018</v>
      </c>
      <c r="I207" s="343"/>
      <c r="J207" s="343"/>
      <c r="K207" s="262"/>
    </row>
    <row r="208" spans="2:11" customFormat="1" ht="15" customHeight="1">
      <c r="B208" s="241"/>
      <c r="C208" s="218"/>
      <c r="D208" s="218"/>
      <c r="E208" s="218"/>
      <c r="F208" s="239"/>
      <c r="G208" s="218"/>
      <c r="H208" s="218"/>
      <c r="I208" s="218"/>
      <c r="J208" s="218"/>
      <c r="K208" s="262"/>
    </row>
    <row r="209" spans="2:11" customFormat="1" ht="15" customHeight="1">
      <c r="B209" s="241"/>
      <c r="C209" s="218" t="s">
        <v>957</v>
      </c>
      <c r="D209" s="218"/>
      <c r="E209" s="218"/>
      <c r="F209" s="239" t="s">
        <v>81</v>
      </c>
      <c r="G209" s="218"/>
      <c r="H209" s="343" t="s">
        <v>1019</v>
      </c>
      <c r="I209" s="343"/>
      <c r="J209" s="343"/>
      <c r="K209" s="262"/>
    </row>
    <row r="210" spans="2:11" customFormat="1" ht="15" customHeight="1">
      <c r="B210" s="241"/>
      <c r="C210" s="218"/>
      <c r="D210" s="218"/>
      <c r="E210" s="218"/>
      <c r="F210" s="239" t="s">
        <v>855</v>
      </c>
      <c r="G210" s="218"/>
      <c r="H210" s="343" t="s">
        <v>856</v>
      </c>
      <c r="I210" s="343"/>
      <c r="J210" s="343"/>
      <c r="K210" s="262"/>
    </row>
    <row r="211" spans="2:11" customFormat="1" ht="15" customHeight="1">
      <c r="B211" s="241"/>
      <c r="C211" s="218"/>
      <c r="D211" s="218"/>
      <c r="E211" s="218"/>
      <c r="F211" s="239" t="s">
        <v>853</v>
      </c>
      <c r="G211" s="218"/>
      <c r="H211" s="343" t="s">
        <v>1020</v>
      </c>
      <c r="I211" s="343"/>
      <c r="J211" s="343"/>
      <c r="K211" s="262"/>
    </row>
    <row r="212" spans="2:11" customFormat="1" ht="15" customHeight="1">
      <c r="B212" s="286"/>
      <c r="C212" s="218"/>
      <c r="D212" s="218"/>
      <c r="E212" s="218"/>
      <c r="F212" s="239" t="s">
        <v>857</v>
      </c>
      <c r="G212" s="275"/>
      <c r="H212" s="344" t="s">
        <v>107</v>
      </c>
      <c r="I212" s="344"/>
      <c r="J212" s="344"/>
      <c r="K212" s="287"/>
    </row>
    <row r="213" spans="2:11" customFormat="1" ht="15" customHeight="1">
      <c r="B213" s="286"/>
      <c r="C213" s="218"/>
      <c r="D213" s="218"/>
      <c r="E213" s="218"/>
      <c r="F213" s="239" t="s">
        <v>858</v>
      </c>
      <c r="G213" s="275"/>
      <c r="H213" s="344" t="s">
        <v>678</v>
      </c>
      <c r="I213" s="344"/>
      <c r="J213" s="344"/>
      <c r="K213" s="287"/>
    </row>
    <row r="214" spans="2:11" customFormat="1" ht="15" customHeight="1">
      <c r="B214" s="286"/>
      <c r="C214" s="218"/>
      <c r="D214" s="218"/>
      <c r="E214" s="218"/>
      <c r="F214" s="239"/>
      <c r="G214" s="275"/>
      <c r="H214" s="266"/>
      <c r="I214" s="266"/>
      <c r="J214" s="266"/>
      <c r="K214" s="287"/>
    </row>
    <row r="215" spans="2:11" customFormat="1" ht="15" customHeight="1">
      <c r="B215" s="286"/>
      <c r="C215" s="218" t="s">
        <v>981</v>
      </c>
      <c r="D215" s="218"/>
      <c r="E215" s="218"/>
      <c r="F215" s="239">
        <v>1</v>
      </c>
      <c r="G215" s="275"/>
      <c r="H215" s="344" t="s">
        <v>1021</v>
      </c>
      <c r="I215" s="344"/>
      <c r="J215" s="344"/>
      <c r="K215" s="287"/>
    </row>
    <row r="216" spans="2:11" customFormat="1" ht="15" customHeight="1">
      <c r="B216" s="286"/>
      <c r="C216" s="218"/>
      <c r="D216" s="218"/>
      <c r="E216" s="218"/>
      <c r="F216" s="239">
        <v>2</v>
      </c>
      <c r="G216" s="275"/>
      <c r="H216" s="344" t="s">
        <v>1022</v>
      </c>
      <c r="I216" s="344"/>
      <c r="J216" s="344"/>
      <c r="K216" s="287"/>
    </row>
    <row r="217" spans="2:11" customFormat="1" ht="15" customHeight="1">
      <c r="B217" s="286"/>
      <c r="C217" s="218"/>
      <c r="D217" s="218"/>
      <c r="E217" s="218"/>
      <c r="F217" s="239">
        <v>3</v>
      </c>
      <c r="G217" s="275"/>
      <c r="H217" s="344" t="s">
        <v>1023</v>
      </c>
      <c r="I217" s="344"/>
      <c r="J217" s="344"/>
      <c r="K217" s="287"/>
    </row>
    <row r="218" spans="2:11" customFormat="1" ht="15" customHeight="1">
      <c r="B218" s="286"/>
      <c r="C218" s="218"/>
      <c r="D218" s="218"/>
      <c r="E218" s="218"/>
      <c r="F218" s="239">
        <v>4</v>
      </c>
      <c r="G218" s="275"/>
      <c r="H218" s="344" t="s">
        <v>1024</v>
      </c>
      <c r="I218" s="344"/>
      <c r="J218" s="344"/>
      <c r="K218" s="287"/>
    </row>
    <row r="219" spans="2:11" customFormat="1" ht="12.75" customHeight="1">
      <c r="B219" s="288"/>
      <c r="C219" s="289"/>
      <c r="D219" s="289"/>
      <c r="E219" s="289"/>
      <c r="F219" s="289"/>
      <c r="G219" s="289"/>
      <c r="H219" s="289"/>
      <c r="I219" s="289"/>
      <c r="J219" s="289"/>
      <c r="K219" s="290"/>
    </row>
  </sheetData>
  <sheetProtection formatCells="0" formatColumns="0" formatRows="0" insertColumns="0" insertRows="0" insertHyperlinks="0" deleteColumns="0" deleteRows="0" sort="0" autoFilter="0" pivotTables="0"/>
  <mergeCells count="77">
    <mergeCell ref="H217:J217"/>
    <mergeCell ref="H218:J218"/>
    <mergeCell ref="H216:J216"/>
    <mergeCell ref="H213:J213"/>
    <mergeCell ref="H212:J212"/>
    <mergeCell ref="H206:J206"/>
    <mergeCell ref="H207:J207"/>
    <mergeCell ref="H209:J209"/>
    <mergeCell ref="H211:J211"/>
    <mergeCell ref="H215:J215"/>
    <mergeCell ref="H210:J210"/>
    <mergeCell ref="C200:J200"/>
    <mergeCell ref="H201:J201"/>
    <mergeCell ref="H203:J203"/>
    <mergeCell ref="H204:J204"/>
    <mergeCell ref="H205:J205"/>
    <mergeCell ref="C75:J75"/>
    <mergeCell ref="C102:J102"/>
    <mergeCell ref="C122:J122"/>
    <mergeCell ref="C147:J147"/>
    <mergeCell ref="C165:J165"/>
    <mergeCell ref="D66:J66"/>
    <mergeCell ref="D67:J67"/>
    <mergeCell ref="D68:J68"/>
    <mergeCell ref="D69:J69"/>
    <mergeCell ref="D70:J70"/>
    <mergeCell ref="D60:J60"/>
    <mergeCell ref="D61:J61"/>
    <mergeCell ref="D62:J62"/>
    <mergeCell ref="D63:J63"/>
    <mergeCell ref="D65:J65"/>
    <mergeCell ref="C54:J54"/>
    <mergeCell ref="C55:J55"/>
    <mergeCell ref="C57:J57"/>
    <mergeCell ref="D58:J58"/>
    <mergeCell ref="D59:J59"/>
    <mergeCell ref="F23:J23"/>
    <mergeCell ref="C25:J25"/>
    <mergeCell ref="C26:J26"/>
    <mergeCell ref="D27:J27"/>
    <mergeCell ref="D28:J28"/>
    <mergeCell ref="C52:J52"/>
    <mergeCell ref="C3:J3"/>
    <mergeCell ref="C4:J4"/>
    <mergeCell ref="C6:J6"/>
    <mergeCell ref="C7:J7"/>
    <mergeCell ref="C9:J9"/>
    <mergeCell ref="D10:J10"/>
    <mergeCell ref="D11:J11"/>
    <mergeCell ref="D15:J15"/>
    <mergeCell ref="D16:J16"/>
    <mergeCell ref="D17:J17"/>
    <mergeCell ref="F18:J18"/>
    <mergeCell ref="F19:J19"/>
    <mergeCell ref="F20:J20"/>
    <mergeCell ref="F21:J21"/>
    <mergeCell ref="F22:J22"/>
    <mergeCell ref="D47:J47"/>
    <mergeCell ref="E48:J48"/>
    <mergeCell ref="E49:J49"/>
    <mergeCell ref="E50:J50"/>
    <mergeCell ref="D51:J51"/>
    <mergeCell ref="G41:J41"/>
    <mergeCell ref="G42:J42"/>
    <mergeCell ref="G43:J43"/>
    <mergeCell ref="G44:J44"/>
    <mergeCell ref="G45:J45"/>
    <mergeCell ref="G36:J36"/>
    <mergeCell ref="G37:J37"/>
    <mergeCell ref="G38:J38"/>
    <mergeCell ref="G39:J39"/>
    <mergeCell ref="G40:J40"/>
    <mergeCell ref="D30:J30"/>
    <mergeCell ref="D31:J31"/>
    <mergeCell ref="D33:J33"/>
    <mergeCell ref="D34:J34"/>
    <mergeCell ref="D35:J35"/>
  </mergeCells>
  <pageMargins left="0.59027779999999996" right="0.59027779999999996" top="0.59027779999999996" bottom="0.59027779999999996" header="0" footer="0"/>
  <pageSetup paperSize="9" scale="7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8</vt:i4>
      </vt:variant>
      <vt:variant>
        <vt:lpstr>Pojmenované oblasti</vt:lpstr>
      </vt:variant>
      <vt:variant>
        <vt:i4>15</vt:i4>
      </vt:variant>
    </vt:vector>
  </HeadingPairs>
  <TitlesOfParts>
    <vt:vector size="23" baseType="lpstr">
      <vt:lpstr>Rekapitulace stavby</vt:lpstr>
      <vt:lpstr>D.1.1a - Architektonicko ...</vt:lpstr>
      <vt:lpstr>D.1.1b - Architektonicko ...</vt:lpstr>
      <vt:lpstr>D.1-02.4.3 - Zařízení zdr...</vt:lpstr>
      <vt:lpstr>D.1-02.4.4 - Zařízení sil...</vt:lpstr>
      <vt:lpstr>99 - Vedlejší a ostatní n...</vt:lpstr>
      <vt:lpstr>Seznam figur</vt:lpstr>
      <vt:lpstr>Pokyny pro vyplnění</vt:lpstr>
      <vt:lpstr>'99 - Vedlejší a ostatní n...'!Názvy_tisku</vt:lpstr>
      <vt:lpstr>'D.1.1a - Architektonicko ...'!Názvy_tisku</vt:lpstr>
      <vt:lpstr>'D.1.1b - Architektonicko ...'!Názvy_tisku</vt:lpstr>
      <vt:lpstr>'D.1-02.4.3 - Zařízení zdr...'!Názvy_tisku</vt:lpstr>
      <vt:lpstr>'D.1-02.4.4 - Zařízení sil...'!Názvy_tisku</vt:lpstr>
      <vt:lpstr>'Rekapitulace stavby'!Názvy_tisku</vt:lpstr>
      <vt:lpstr>'Seznam figur'!Názvy_tisku</vt:lpstr>
      <vt:lpstr>'99 - Vedlejší a ostatní n...'!Oblast_tisku</vt:lpstr>
      <vt:lpstr>'D.1.1a - Architektonicko ...'!Oblast_tisku</vt:lpstr>
      <vt:lpstr>'D.1.1b - Architektonicko ...'!Oblast_tisku</vt:lpstr>
      <vt:lpstr>'D.1-02.4.3 - Zařízení zdr...'!Oblast_tisku</vt:lpstr>
      <vt:lpstr>'D.1-02.4.4 - Zařízení sil...'!Oblast_tisku</vt:lpstr>
      <vt:lpstr>'Pokyny pro vyplnění'!Oblast_tisku</vt:lpstr>
      <vt:lpstr>'Rekapitulace stavby'!Oblast_tisku</vt:lpstr>
      <vt:lpstr>'Seznam figur'!Oblast_tisku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Křehla Milan</dc:creator>
  <cp:lastModifiedBy>Antošová Kateřina, Mgr.</cp:lastModifiedBy>
  <dcterms:created xsi:type="dcterms:W3CDTF">2024-07-19T10:55:43Z</dcterms:created>
  <dcterms:modified xsi:type="dcterms:W3CDTF">2024-07-19T11:31:45Z</dcterms:modified>
</cp:coreProperties>
</file>