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Lysakova\Desktop\VZpodlimitka\VZ Výstupní X Neštěmická SSZ\"/>
    </mc:Choice>
  </mc:AlternateContent>
  <xr:revisionPtr revIDLastSave="0" documentId="8_{5C51E161-9F23-4B03-A5B5-1B17E7E17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401 - Technologie SSZ" sheetId="2" r:id="rId2"/>
    <sheet name="SO 402 - MJČ a MOR" sheetId="3" r:id="rId3"/>
    <sheet name="SO 101 - Stavební úpravy" sheetId="4" r:id="rId4"/>
  </sheets>
  <definedNames>
    <definedName name="_xlnm._FilterDatabase" localSheetId="3" hidden="1">'SO 101 - Stavební úpravy'!$C$127:$K$195</definedName>
    <definedName name="_xlnm._FilterDatabase" localSheetId="1" hidden="1">'SO 401 - Technologie SSZ'!$C$126:$K$247</definedName>
    <definedName name="_xlnm._FilterDatabase" localSheetId="2" hidden="1">'SO 402 - MJČ a MOR'!$C$122:$K$164</definedName>
    <definedName name="_xlnm.Print_Titles" localSheetId="0">'Rekapitulace stavby'!$92:$92</definedName>
    <definedName name="_xlnm.Print_Titles" localSheetId="3">'SO 101 - Stavební úpravy'!$127:$127</definedName>
    <definedName name="_xlnm.Print_Titles" localSheetId="1">'SO 401 - Technologie SSZ'!$126:$126</definedName>
    <definedName name="_xlnm.Print_Titles" localSheetId="2">'SO 402 - MJČ a MOR'!$122:$122</definedName>
    <definedName name="_xlnm.Print_Area" localSheetId="0">'Rekapitulace stavby'!$D$4:$AO$76,'Rekapitulace stavby'!$C$82:$AQ$98</definedName>
    <definedName name="_xlnm.Print_Area" localSheetId="3">'SO 101 - Stavební úpravy'!$C$4:$J$76,'SO 101 - Stavební úpravy'!$C$82:$J$109,'SO 101 - Stavební úpravy'!$C$115:$K$195</definedName>
    <definedName name="_xlnm.Print_Area" localSheetId="1">'SO 401 - Technologie SSZ'!$C$4:$J$76,'SO 401 - Technologie SSZ'!$C$82:$J$108,'SO 401 - Technologie SSZ'!$C$114:$K$247</definedName>
    <definedName name="_xlnm.Print_Area" localSheetId="2">'SO 402 - MJČ a MOR'!$C$4:$J$76,'SO 402 - MJČ a MOR'!$C$82:$J$104,'SO 402 - MJČ a MOR'!$C$110:$K$164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95" i="4"/>
  <c r="BH195" i="4"/>
  <c r="BG195" i="4"/>
  <c r="BF195" i="4"/>
  <c r="T195" i="4"/>
  <c r="T194" i="4" s="1"/>
  <c r="R195" i="4"/>
  <c r="R194" i="4"/>
  <c r="P195" i="4"/>
  <c r="P194" i="4" s="1"/>
  <c r="BI193" i="4"/>
  <c r="BH193" i="4"/>
  <c r="BG193" i="4"/>
  <c r="BF193" i="4"/>
  <c r="T193" i="4"/>
  <c r="T192" i="4"/>
  <c r="T191" i="4" s="1"/>
  <c r="R193" i="4"/>
  <c r="R192" i="4"/>
  <c r="R191" i="4"/>
  <c r="P193" i="4"/>
  <c r="P192" i="4" s="1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T184" i="4" s="1"/>
  <c r="R185" i="4"/>
  <c r="R184" i="4"/>
  <c r="P185" i="4"/>
  <c r="P184" i="4" s="1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T157" i="4" s="1"/>
  <c r="R158" i="4"/>
  <c r="R157" i="4"/>
  <c r="P158" i="4"/>
  <c r="P157" i="4" s="1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5" i="4"/>
  <c r="J124" i="4"/>
  <c r="F124" i="4"/>
  <c r="F122" i="4"/>
  <c r="E120" i="4"/>
  <c r="J92" i="4"/>
  <c r="J91" i="4"/>
  <c r="F91" i="4"/>
  <c r="F89" i="4"/>
  <c r="E87" i="4"/>
  <c r="J18" i="4"/>
  <c r="E18" i="4"/>
  <c r="F125" i="4" s="1"/>
  <c r="J17" i="4"/>
  <c r="J12" i="4"/>
  <c r="J89" i="4" s="1"/>
  <c r="E7" i="4"/>
  <c r="E118" i="4" s="1"/>
  <c r="J37" i="3"/>
  <c r="J36" i="3"/>
  <c r="AY96" i="1"/>
  <c r="J35" i="3"/>
  <c r="AX96" i="1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T155" i="3"/>
  <c r="R156" i="3"/>
  <c r="R155" i="3"/>
  <c r="P156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20" i="3"/>
  <c r="J119" i="3"/>
  <c r="F119" i="3"/>
  <c r="F117" i="3"/>
  <c r="E115" i="3"/>
  <c r="J92" i="3"/>
  <c r="J91" i="3"/>
  <c r="F91" i="3"/>
  <c r="F89" i="3"/>
  <c r="E87" i="3"/>
  <c r="J18" i="3"/>
  <c r="E18" i="3"/>
  <c r="F92" i="3"/>
  <c r="J17" i="3"/>
  <c r="J12" i="3"/>
  <c r="J89" i="3" s="1"/>
  <c r="E7" i="3"/>
  <c r="E113" i="3" s="1"/>
  <c r="J37" i="2"/>
  <c r="J36" i="2"/>
  <c r="AY95" i="1"/>
  <c r="J35" i="2"/>
  <c r="AX95" i="1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T202" i="2"/>
  <c r="R203" i="2"/>
  <c r="R202" i="2" s="1"/>
  <c r="P203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T191" i="2"/>
  <c r="R192" i="2"/>
  <c r="R191" i="2" s="1"/>
  <c r="P192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T182" i="2"/>
  <c r="R183" i="2"/>
  <c r="R182" i="2" s="1"/>
  <c r="P183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89" i="2" s="1"/>
  <c r="E7" i="2"/>
  <c r="E117" i="2"/>
  <c r="L90" i="1"/>
  <c r="AM90" i="1"/>
  <c r="AM89" i="1"/>
  <c r="L89" i="1"/>
  <c r="AM87" i="1"/>
  <c r="L87" i="1"/>
  <c r="L85" i="1"/>
  <c r="L84" i="1"/>
  <c r="BK247" i="2"/>
  <c r="BK178" i="2"/>
  <c r="BK222" i="2"/>
  <c r="BK214" i="2"/>
  <c r="J167" i="2"/>
  <c r="BK133" i="2"/>
  <c r="BK168" i="2"/>
  <c r="J140" i="2"/>
  <c r="J172" i="2"/>
  <c r="J242" i="2"/>
  <c r="J209" i="2"/>
  <c r="BK196" i="2"/>
  <c r="J138" i="2"/>
  <c r="J179" i="2"/>
  <c r="BK165" i="2"/>
  <c r="J180" i="2"/>
  <c r="BK129" i="2"/>
  <c r="J136" i="3"/>
  <c r="J163" i="3"/>
  <c r="BK137" i="3"/>
  <c r="BK164" i="3"/>
  <c r="BK136" i="3"/>
  <c r="J142" i="3"/>
  <c r="J160" i="4"/>
  <c r="BK153" i="4"/>
  <c r="BK139" i="4"/>
  <c r="BK130" i="4"/>
  <c r="BK138" i="4"/>
  <c r="BK190" i="4"/>
  <c r="J144" i="4"/>
  <c r="J176" i="4"/>
  <c r="BK166" i="4"/>
  <c r="BK180" i="2"/>
  <c r="BK200" i="2"/>
  <c r="J247" i="2"/>
  <c r="BK237" i="2"/>
  <c r="BK166" i="2"/>
  <c r="BK128" i="2"/>
  <c r="BK212" i="2"/>
  <c r="BK213" i="2"/>
  <c r="J157" i="2"/>
  <c r="J221" i="2"/>
  <c r="BK218" i="2"/>
  <c r="BK163" i="2"/>
  <c r="J236" i="2"/>
  <c r="J215" i="2"/>
  <c r="BK241" i="2"/>
  <c r="J128" i="2"/>
  <c r="BK154" i="2"/>
  <c r="J150" i="2"/>
  <c r="J137" i="2"/>
  <c r="BK129" i="3"/>
  <c r="BK145" i="3"/>
  <c r="J149" i="3"/>
  <c r="BK150" i="3"/>
  <c r="J133" i="3"/>
  <c r="J158" i="4"/>
  <c r="BK140" i="4"/>
  <c r="J172" i="4"/>
  <c r="BK162" i="4"/>
  <c r="J131" i="4"/>
  <c r="BK142" i="4"/>
  <c r="BK172" i="4"/>
  <c r="J170" i="4"/>
  <c r="J165" i="4"/>
  <c r="BK231" i="2"/>
  <c r="BK157" i="2"/>
  <c r="BK148" i="2"/>
  <c r="BK243" i="2"/>
  <c r="J187" i="2"/>
  <c r="BK130" i="2"/>
  <c r="J158" i="2"/>
  <c r="BK210" i="2"/>
  <c r="BK159" i="2"/>
  <c r="BK234" i="2"/>
  <c r="BK206" i="2"/>
  <c r="BK223" i="2"/>
  <c r="BK188" i="2"/>
  <c r="BK150" i="2"/>
  <c r="BK235" i="2"/>
  <c r="J188" i="2"/>
  <c r="BK192" i="2"/>
  <c r="J206" i="2"/>
  <c r="J173" i="2"/>
  <c r="J148" i="2"/>
  <c r="BK162" i="3"/>
  <c r="BK138" i="3"/>
  <c r="J126" i="3"/>
  <c r="J125" i="3"/>
  <c r="J151" i="3"/>
  <c r="J148" i="3"/>
  <c r="J135" i="4"/>
  <c r="J185" i="4"/>
  <c r="BK180" i="4"/>
  <c r="J153" i="4"/>
  <c r="BK169" i="4"/>
  <c r="BK195" i="4"/>
  <c r="BK189" i="4"/>
  <c r="J195" i="4"/>
  <c r="BK145" i="4"/>
  <c r="BK207" i="2"/>
  <c r="BK185" i="2"/>
  <c r="J246" i="2"/>
  <c r="BK240" i="2"/>
  <c r="BK177" i="2"/>
  <c r="BK230" i="2"/>
  <c r="J151" i="2"/>
  <c r="J192" i="2"/>
  <c r="BK153" i="2"/>
  <c r="J230" i="2"/>
  <c r="J144" i="2"/>
  <c r="BK199" i="2"/>
  <c r="BK149" i="2"/>
  <c r="J232" i="2"/>
  <c r="BK203" i="2"/>
  <c r="J130" i="2"/>
  <c r="BK164" i="2"/>
  <c r="BK141" i="2"/>
  <c r="BK158" i="2"/>
  <c r="BK245" i="2"/>
  <c r="BK163" i="3"/>
  <c r="BK151" i="3"/>
  <c r="J143" i="3"/>
  <c r="J137" i="3"/>
  <c r="J159" i="3"/>
  <c r="BK181" i="4"/>
  <c r="BK176" i="4"/>
  <c r="BK182" i="4"/>
  <c r="BK163" i="4"/>
  <c r="J154" i="4"/>
  <c r="J180" i="4"/>
  <c r="J139" i="4"/>
  <c r="BK179" i="4"/>
  <c r="BK185" i="4"/>
  <c r="BK209" i="2"/>
  <c r="J220" i="2"/>
  <c r="J163" i="2"/>
  <c r="BK244" i="2"/>
  <c r="J225" i="2"/>
  <c r="J159" i="2"/>
  <c r="J227" i="2"/>
  <c r="J222" i="2"/>
  <c r="J168" i="2"/>
  <c r="BK151" i="2"/>
  <c r="J207" i="2"/>
  <c r="BK143" i="2"/>
  <c r="BK187" i="2"/>
  <c r="BK146" i="2"/>
  <c r="J223" i="2"/>
  <c r="BK147" i="2"/>
  <c r="J185" i="2"/>
  <c r="BK186" i="2"/>
  <c r="J164" i="2"/>
  <c r="J135" i="2"/>
  <c r="BK125" i="3"/>
  <c r="BK128" i="3"/>
  <c r="J130" i="3"/>
  <c r="J158" i="3"/>
  <c r="J127" i="3"/>
  <c r="J169" i="4"/>
  <c r="J151" i="4"/>
  <c r="J173" i="4"/>
  <c r="J181" i="4"/>
  <c r="J143" i="4"/>
  <c r="J148" i="4"/>
  <c r="J163" i="4"/>
  <c r="BK175" i="4"/>
  <c r="BK137" i="4"/>
  <c r="BK167" i="2"/>
  <c r="BK176" i="2"/>
  <c r="J132" i="2"/>
  <c r="J199" i="2"/>
  <c r="BK229" i="2"/>
  <c r="BK135" i="2"/>
  <c r="J195" i="2"/>
  <c r="J142" i="2"/>
  <c r="BK161" i="2"/>
  <c r="BK227" i="2"/>
  <c r="J176" i="2"/>
  <c r="J241" i="2"/>
  <c r="J189" i="2"/>
  <c r="BK239" i="2"/>
  <c r="J162" i="2"/>
  <c r="J153" i="2"/>
  <c r="J156" i="2"/>
  <c r="BK171" i="2"/>
  <c r="BK124" i="3"/>
  <c r="BK134" i="3"/>
  <c r="J128" i="3"/>
  <c r="BK158" i="3"/>
  <c r="BK156" i="3"/>
  <c r="BK127" i="3"/>
  <c r="J167" i="4"/>
  <c r="BK148" i="4"/>
  <c r="BK129" i="4"/>
  <c r="J193" i="4"/>
  <c r="J164" i="4"/>
  <c r="J138" i="4"/>
  <c r="J140" i="4"/>
  <c r="J132" i="4"/>
  <c r="J210" i="2"/>
  <c r="BK131" i="2"/>
  <c r="J218" i="2"/>
  <c r="J160" i="2"/>
  <c r="J245" i="2"/>
  <c r="J231" i="2"/>
  <c r="J165" i="2"/>
  <c r="J129" i="2"/>
  <c r="J203" i="2"/>
  <c r="BK215" i="2"/>
  <c r="J161" i="2"/>
  <c r="BK232" i="2"/>
  <c r="BK198" i="2"/>
  <c r="J224" i="2"/>
  <c r="BK195" i="2"/>
  <c r="J240" i="2"/>
  <c r="J216" i="2"/>
  <c r="BK137" i="2"/>
  <c r="BK169" i="2"/>
  <c r="BK217" i="2"/>
  <c r="J133" i="2"/>
  <c r="BK155" i="2"/>
  <c r="J174" i="2"/>
  <c r="J162" i="3"/>
  <c r="J132" i="3"/>
  <c r="J152" i="3"/>
  <c r="J129" i="3"/>
  <c r="BK153" i="3"/>
  <c r="BK152" i="3"/>
  <c r="J175" i="4"/>
  <c r="BK155" i="4"/>
  <c r="BK132" i="4"/>
  <c r="J187" i="4"/>
  <c r="J129" i="4"/>
  <c r="BK151" i="4"/>
  <c r="BK161" i="4"/>
  <c r="J179" i="4"/>
  <c r="J137" i="4"/>
  <c r="BK165" i="4"/>
  <c r="BK146" i="4"/>
  <c r="J228" i="2"/>
  <c r="BK228" i="2"/>
  <c r="J141" i="2"/>
  <c r="BK242" i="2"/>
  <c r="BK132" i="2"/>
  <c r="J219" i="2"/>
  <c r="J212" i="2"/>
  <c r="J166" i="2"/>
  <c r="J143" i="2"/>
  <c r="J208" i="2"/>
  <c r="BK145" i="2"/>
  <c r="J198" i="2"/>
  <c r="J154" i="2"/>
  <c r="J229" i="2"/>
  <c r="BK174" i="2"/>
  <c r="BK170" i="2"/>
  <c r="BK220" i="2"/>
  <c r="J136" i="2"/>
  <c r="J152" i="2"/>
  <c r="BK144" i="2"/>
  <c r="BK147" i="3"/>
  <c r="BK131" i="3"/>
  <c r="BK161" i="3"/>
  <c r="BK146" i="3"/>
  <c r="J161" i="3"/>
  <c r="BK173" i="4"/>
  <c r="J136" i="4"/>
  <c r="J142" i="4"/>
  <c r="BK133" i="4"/>
  <c r="BK164" i="4"/>
  <c r="J152" i="4"/>
  <c r="J166" i="4"/>
  <c r="J177" i="4"/>
  <c r="BK188" i="4"/>
  <c r="J190" i="4"/>
  <c r="J214" i="2"/>
  <c r="BK236" i="2"/>
  <c r="BK142" i="2"/>
  <c r="J244" i="2"/>
  <c r="BK224" i="2"/>
  <c r="BK134" i="2"/>
  <c r="BK172" i="2"/>
  <c r="BK201" i="2"/>
  <c r="BK138" i="2"/>
  <c r="J146" i="2"/>
  <c r="J200" i="2"/>
  <c r="J139" i="2"/>
  <c r="BK219" i="2"/>
  <c r="J178" i="2"/>
  <c r="J226" i="2"/>
  <c r="BK156" i="2"/>
  <c r="BK189" i="2"/>
  <c r="J213" i="2"/>
  <c r="J190" i="2"/>
  <c r="BK136" i="2"/>
  <c r="BK130" i="3"/>
  <c r="BK143" i="3"/>
  <c r="J141" i="3"/>
  <c r="J124" i="3"/>
  <c r="BK149" i="3"/>
  <c r="J182" i="4"/>
  <c r="J146" i="4"/>
  <c r="J145" i="4"/>
  <c r="BK144" i="4"/>
  <c r="J161" i="4"/>
  <c r="BK167" i="4"/>
  <c r="BK131" i="4"/>
  <c r="BK178" i="4"/>
  <c r="BK170" i="4"/>
  <c r="J169" i="2"/>
  <c r="J197" i="2"/>
  <c r="BK140" i="2"/>
  <c r="J243" i="2"/>
  <c r="BK226" i="2"/>
  <c r="J131" i="2"/>
  <c r="BK173" i="2"/>
  <c r="BK216" i="2"/>
  <c r="BK162" i="2"/>
  <c r="AS94" i="1"/>
  <c r="J171" i="2"/>
  <c r="J238" i="2"/>
  <c r="J183" i="2"/>
  <c r="BK183" i="2"/>
  <c r="J201" i="2"/>
  <c r="J175" i="2"/>
  <c r="BK179" i="2"/>
  <c r="BK133" i="3"/>
  <c r="BK159" i="3"/>
  <c r="BK142" i="3"/>
  <c r="BK126" i="3"/>
  <c r="J145" i="3"/>
  <c r="BK141" i="3"/>
  <c r="J147" i="3"/>
  <c r="BK152" i="4"/>
  <c r="J171" i="4"/>
  <c r="J189" i="4"/>
  <c r="BK135" i="4"/>
  <c r="J155" i="4"/>
  <c r="J188" i="4"/>
  <c r="BK193" i="4"/>
  <c r="J133" i="4"/>
  <c r="J196" i="2"/>
  <c r="BK208" i="2"/>
  <c r="BK246" i="2"/>
  <c r="BK238" i="2"/>
  <c r="BK139" i="2"/>
  <c r="BK221" i="2"/>
  <c r="BK225" i="2"/>
  <c r="J177" i="2"/>
  <c r="J235" i="2"/>
  <c r="J147" i="2"/>
  <c r="J217" i="2"/>
  <c r="J145" i="2"/>
  <c r="J234" i="2"/>
  <c r="J170" i="2"/>
  <c r="BK175" i="2"/>
  <c r="J237" i="2"/>
  <c r="BK152" i="2"/>
  <c r="J149" i="2"/>
  <c r="BK160" i="2"/>
  <c r="J150" i="3"/>
  <c r="J134" i="3"/>
  <c r="J146" i="3"/>
  <c r="BK132" i="3"/>
  <c r="J156" i="3"/>
  <c r="J131" i="3"/>
  <c r="BK135" i="3"/>
  <c r="J156" i="4"/>
  <c r="BK141" i="4"/>
  <c r="BK156" i="4"/>
  <c r="J130" i="4"/>
  <c r="J141" i="4"/>
  <c r="J147" i="4"/>
  <c r="BK143" i="4"/>
  <c r="BK158" i="4"/>
  <c r="BK147" i="4"/>
  <c r="J239" i="2"/>
  <c r="BK197" i="2"/>
  <c r="BK190" i="2"/>
  <c r="J155" i="2"/>
  <c r="J134" i="2"/>
  <c r="J186" i="2"/>
  <c r="J153" i="3"/>
  <c r="BK148" i="3"/>
  <c r="J138" i="3"/>
  <c r="J164" i="3"/>
  <c r="J135" i="3"/>
  <c r="BK187" i="4"/>
  <c r="BK154" i="4"/>
  <c r="BK177" i="4"/>
  <c r="BK171" i="4"/>
  <c r="J162" i="4"/>
  <c r="BK134" i="4"/>
  <c r="BK160" i="4"/>
  <c r="J134" i="4"/>
  <c r="BK136" i="4"/>
  <c r="J178" i="4"/>
  <c r="P191" i="4" l="1"/>
  <c r="T194" i="2"/>
  <c r="T193" i="2"/>
  <c r="P205" i="2"/>
  <c r="BK184" i="2"/>
  <c r="J184" i="2" s="1"/>
  <c r="J99" i="2" s="1"/>
  <c r="P233" i="2"/>
  <c r="BK157" i="3"/>
  <c r="J157" i="3"/>
  <c r="J102" i="3"/>
  <c r="P194" i="2"/>
  <c r="P193" i="2" s="1"/>
  <c r="BK233" i="2"/>
  <c r="J233" i="2"/>
  <c r="J107" i="2"/>
  <c r="R140" i="3"/>
  <c r="R160" i="3"/>
  <c r="R184" i="2"/>
  <c r="R181" i="2"/>
  <c r="T205" i="2"/>
  <c r="BK160" i="3"/>
  <c r="J160" i="3"/>
  <c r="J103" i="3"/>
  <c r="R211" i="2"/>
  <c r="BK140" i="3"/>
  <c r="J140" i="3"/>
  <c r="J98" i="3"/>
  <c r="P157" i="3"/>
  <c r="P154" i="3" s="1"/>
  <c r="T184" i="2"/>
  <c r="T181" i="2"/>
  <c r="BK205" i="2"/>
  <c r="P144" i="3"/>
  <c r="P159" i="4"/>
  <c r="BK194" i="2"/>
  <c r="R205" i="2"/>
  <c r="R150" i="4"/>
  <c r="R168" i="4"/>
  <c r="P211" i="2"/>
  <c r="R144" i="3"/>
  <c r="P160" i="3"/>
  <c r="T150" i="4"/>
  <c r="R174" i="4"/>
  <c r="T211" i="2"/>
  <c r="T144" i="3"/>
  <c r="R157" i="3"/>
  <c r="R154" i="3" s="1"/>
  <c r="BK150" i="4"/>
  <c r="R159" i="4"/>
  <c r="T174" i="4"/>
  <c r="BK186" i="4"/>
  <c r="J186" i="4"/>
  <c r="J105" i="4"/>
  <c r="R194" i="2"/>
  <c r="R193" i="2" s="1"/>
  <c r="T233" i="2"/>
  <c r="T204" i="2" s="1"/>
  <c r="P140" i="3"/>
  <c r="P139" i="3" s="1"/>
  <c r="T157" i="3"/>
  <c r="T154" i="3"/>
  <c r="BK159" i="4"/>
  <c r="J159" i="4" s="1"/>
  <c r="J100" i="4" s="1"/>
  <c r="P168" i="4"/>
  <c r="BK174" i="4"/>
  <c r="J174" i="4" s="1"/>
  <c r="J102" i="4" s="1"/>
  <c r="P186" i="4"/>
  <c r="P183" i="4"/>
  <c r="P128" i="4" s="1"/>
  <c r="AU97" i="1" s="1"/>
  <c r="BK211" i="2"/>
  <c r="J211" i="2" s="1"/>
  <c r="J106" i="2" s="1"/>
  <c r="T140" i="3"/>
  <c r="T139" i="3" s="1"/>
  <c r="T160" i="3"/>
  <c r="BK168" i="4"/>
  <c r="J168" i="4"/>
  <c r="J101" i="4" s="1"/>
  <c r="P174" i="4"/>
  <c r="R186" i="4"/>
  <c r="R183" i="4"/>
  <c r="P184" i="2"/>
  <c r="P181" i="2" s="1"/>
  <c r="R233" i="2"/>
  <c r="BK144" i="3"/>
  <c r="J144" i="3" s="1"/>
  <c r="J99" i="3" s="1"/>
  <c r="P150" i="4"/>
  <c r="P149" i="4"/>
  <c r="T159" i="4"/>
  <c r="T168" i="4"/>
  <c r="T186" i="4"/>
  <c r="T183" i="4" s="1"/>
  <c r="BK191" i="2"/>
  <c r="J191" i="2"/>
  <c r="J100" i="2" s="1"/>
  <c r="BK184" i="4"/>
  <c r="J184" i="4"/>
  <c r="J104" i="4"/>
  <c r="BK182" i="2"/>
  <c r="J182" i="2" s="1"/>
  <c r="J98" i="2" s="1"/>
  <c r="BK157" i="4"/>
  <c r="J157" i="4" s="1"/>
  <c r="J99" i="4" s="1"/>
  <c r="BK202" i="2"/>
  <c r="J202" i="2"/>
  <c r="J103" i="2" s="1"/>
  <c r="BK155" i="3"/>
  <c r="J155" i="3"/>
  <c r="J101" i="3"/>
  <c r="BK192" i="4"/>
  <c r="J192" i="4" s="1"/>
  <c r="J107" i="4" s="1"/>
  <c r="BK194" i="4"/>
  <c r="J194" i="4" s="1"/>
  <c r="J108" i="4" s="1"/>
  <c r="E85" i="4"/>
  <c r="BE129" i="4"/>
  <c r="BE130" i="4"/>
  <c r="BE139" i="4"/>
  <c r="BE148" i="4"/>
  <c r="BE152" i="4"/>
  <c r="BE158" i="4"/>
  <c r="BE138" i="4"/>
  <c r="BE142" i="4"/>
  <c r="BE155" i="4"/>
  <c r="BE163" i="4"/>
  <c r="BE166" i="4"/>
  <c r="BE173" i="4"/>
  <c r="BE187" i="4"/>
  <c r="J122" i="4"/>
  <c r="BE134" i="4"/>
  <c r="BE137" i="4"/>
  <c r="BE140" i="4"/>
  <c r="BE160" i="4"/>
  <c r="BE177" i="4"/>
  <c r="BE181" i="4"/>
  <c r="BE185" i="4"/>
  <c r="BE131" i="4"/>
  <c r="BE133" i="4"/>
  <c r="BE151" i="4"/>
  <c r="BE193" i="4"/>
  <c r="BE195" i="4"/>
  <c r="BE162" i="4"/>
  <c r="BE175" i="4"/>
  <c r="BE182" i="4"/>
  <c r="F92" i="4"/>
  <c r="BE132" i="4"/>
  <c r="BE136" i="4"/>
  <c r="BE141" i="4"/>
  <c r="BE143" i="4"/>
  <c r="BE146" i="4"/>
  <c r="BE147" i="4"/>
  <c r="BE154" i="4"/>
  <c r="BE156" i="4"/>
  <c r="BE169" i="4"/>
  <c r="BE176" i="4"/>
  <c r="BE179" i="4"/>
  <c r="BE189" i="4"/>
  <c r="BE145" i="4"/>
  <c r="BE153" i="4"/>
  <c r="BE164" i="4"/>
  <c r="BE165" i="4"/>
  <c r="BE167" i="4"/>
  <c r="BE180" i="4"/>
  <c r="BE135" i="4"/>
  <c r="BE161" i="4"/>
  <c r="BE188" i="4"/>
  <c r="BE144" i="4"/>
  <c r="BE172" i="4"/>
  <c r="BE178" i="4"/>
  <c r="BE170" i="4"/>
  <c r="BE171" i="4"/>
  <c r="BE190" i="4"/>
  <c r="BK181" i="2"/>
  <c r="J181" i="2" s="1"/>
  <c r="J97" i="2" s="1"/>
  <c r="E85" i="3"/>
  <c r="J117" i="3"/>
  <c r="BE134" i="3"/>
  <c r="BE143" i="3"/>
  <c r="J194" i="2"/>
  <c r="J102" i="2"/>
  <c r="BE137" i="3"/>
  <c r="BE142" i="3"/>
  <c r="BE152" i="3"/>
  <c r="BE163" i="3"/>
  <c r="BE125" i="3"/>
  <c r="BE164" i="3"/>
  <c r="F120" i="3"/>
  <c r="BE127" i="3"/>
  <c r="BE151" i="3"/>
  <c r="BE162" i="3"/>
  <c r="BE126" i="3"/>
  <c r="BE132" i="3"/>
  <c r="BE147" i="3"/>
  <c r="BE148" i="3"/>
  <c r="BE153" i="3"/>
  <c r="BE158" i="3"/>
  <c r="BE129" i="3"/>
  <c r="BE145" i="3"/>
  <c r="BE161" i="3"/>
  <c r="BE124" i="3"/>
  <c r="BE128" i="3"/>
  <c r="BE130" i="3"/>
  <c r="BE133" i="3"/>
  <c r="BE141" i="3"/>
  <c r="BE149" i="3"/>
  <c r="J205" i="2"/>
  <c r="J105" i="2"/>
  <c r="BE135" i="3"/>
  <c r="BE136" i="3"/>
  <c r="BE138" i="3"/>
  <c r="BE150" i="3"/>
  <c r="BE156" i="3"/>
  <c r="BE159" i="3"/>
  <c r="BE131" i="3"/>
  <c r="BE146" i="3"/>
  <c r="E85" i="2"/>
  <c r="BE166" i="2"/>
  <c r="BE175" i="2"/>
  <c r="BE212" i="2"/>
  <c r="BE214" i="2"/>
  <c r="BE244" i="2"/>
  <c r="BE135" i="2"/>
  <c r="BE141" i="2"/>
  <c r="BE156" i="2"/>
  <c r="BE168" i="2"/>
  <c r="BE208" i="2"/>
  <c r="BE215" i="2"/>
  <c r="BE225" i="2"/>
  <c r="BE228" i="2"/>
  <c r="F92" i="2"/>
  <c r="BE130" i="2"/>
  <c r="BE143" i="2"/>
  <c r="BE151" i="2"/>
  <c r="BE162" i="2"/>
  <c r="BE164" i="2"/>
  <c r="BE177" i="2"/>
  <c r="BE180" i="2"/>
  <c r="BE183" i="2"/>
  <c r="BE187" i="2"/>
  <c r="BE190" i="2"/>
  <c r="BE209" i="2"/>
  <c r="BE216" i="2"/>
  <c r="BE239" i="2"/>
  <c r="BE136" i="2"/>
  <c r="BE152" i="2"/>
  <c r="BE154" i="2"/>
  <c r="BE155" i="2"/>
  <c r="BE157" i="2"/>
  <c r="BE158" i="2"/>
  <c r="BE159" i="2"/>
  <c r="BE167" i="2"/>
  <c r="BE200" i="2"/>
  <c r="BE219" i="2"/>
  <c r="BE223" i="2"/>
  <c r="BE240" i="2"/>
  <c r="BE134" i="2"/>
  <c r="BE138" i="2"/>
  <c r="BE144" i="2"/>
  <c r="BE148" i="2"/>
  <c r="BE150" i="2"/>
  <c r="BE161" i="2"/>
  <c r="BE165" i="2"/>
  <c r="BE171" i="2"/>
  <c r="BE198" i="2"/>
  <c r="BE221" i="2"/>
  <c r="BE133" i="2"/>
  <c r="BE147" i="2"/>
  <c r="BE160" i="2"/>
  <c r="BE174" i="2"/>
  <c r="BE185" i="2"/>
  <c r="BE206" i="2"/>
  <c r="BE229" i="2"/>
  <c r="BE232" i="2"/>
  <c r="BE131" i="2"/>
  <c r="BE163" i="2"/>
  <c r="BE179" i="2"/>
  <c r="BE186" i="2"/>
  <c r="BE196" i="2"/>
  <c r="BE199" i="2"/>
  <c r="BE224" i="2"/>
  <c r="BE227" i="2"/>
  <c r="BE237" i="2"/>
  <c r="J121" i="2"/>
  <c r="BE129" i="2"/>
  <c r="BE146" i="2"/>
  <c r="BE149" i="2"/>
  <c r="BE188" i="2"/>
  <c r="BE189" i="2"/>
  <c r="BE203" i="2"/>
  <c r="BE218" i="2"/>
  <c r="BE220" i="2"/>
  <c r="BE226" i="2"/>
  <c r="BE137" i="2"/>
  <c r="BE153" i="2"/>
  <c r="BE207" i="2"/>
  <c r="BE213" i="2"/>
  <c r="BE217" i="2"/>
  <c r="BE231" i="2"/>
  <c r="BE235" i="2"/>
  <c r="BE140" i="2"/>
  <c r="BE169" i="2"/>
  <c r="BE176" i="2"/>
  <c r="BE192" i="2"/>
  <c r="BE195" i="2"/>
  <c r="BE236" i="2"/>
  <c r="BE238" i="2"/>
  <c r="BE241" i="2"/>
  <c r="BE242" i="2"/>
  <c r="BE243" i="2"/>
  <c r="BE245" i="2"/>
  <c r="BE246" i="2"/>
  <c r="BE247" i="2"/>
  <c r="BE172" i="2"/>
  <c r="BE178" i="2"/>
  <c r="BE210" i="2"/>
  <c r="BE230" i="2"/>
  <c r="BE128" i="2"/>
  <c r="BE132" i="2"/>
  <c r="BE139" i="2"/>
  <c r="BE142" i="2"/>
  <c r="BE145" i="2"/>
  <c r="BE170" i="2"/>
  <c r="BE173" i="2"/>
  <c r="BE197" i="2"/>
  <c r="BE201" i="2"/>
  <c r="BE222" i="2"/>
  <c r="BE234" i="2"/>
  <c r="J34" i="3"/>
  <c r="AW96" i="1" s="1"/>
  <c r="F36" i="2"/>
  <c r="BC95" i="1" s="1"/>
  <c r="F37" i="2"/>
  <c r="BD95" i="1" s="1"/>
  <c r="F34" i="2"/>
  <c r="BA95" i="1" s="1"/>
  <c r="F35" i="3"/>
  <c r="BB96" i="1" s="1"/>
  <c r="F35" i="4"/>
  <c r="BB97" i="1" s="1"/>
  <c r="F36" i="3"/>
  <c r="BC96" i="1" s="1"/>
  <c r="F37" i="4"/>
  <c r="BD97" i="1" s="1"/>
  <c r="F35" i="2"/>
  <c r="BB95" i="1" s="1"/>
  <c r="J34" i="2"/>
  <c r="AW95" i="1" s="1"/>
  <c r="F34" i="3"/>
  <c r="BA96" i="1" s="1"/>
  <c r="F34" i="4"/>
  <c r="BA97" i="1" s="1"/>
  <c r="F36" i="4"/>
  <c r="BC97" i="1" s="1"/>
  <c r="F37" i="3"/>
  <c r="BD96" i="1" s="1"/>
  <c r="J34" i="4"/>
  <c r="AW97" i="1" s="1"/>
  <c r="T127" i="2" l="1"/>
  <c r="BK139" i="3"/>
  <c r="J139" i="3" s="1"/>
  <c r="J97" i="3" s="1"/>
  <c r="P123" i="3"/>
  <c r="AU96" i="1"/>
  <c r="T149" i="4"/>
  <c r="T128" i="4" s="1"/>
  <c r="BK193" i="2"/>
  <c r="J193" i="2"/>
  <c r="J101" i="2" s="1"/>
  <c r="R139" i="3"/>
  <c r="R123" i="3" s="1"/>
  <c r="T123" i="3"/>
  <c r="R204" i="2"/>
  <c r="R127" i="2"/>
  <c r="P204" i="2"/>
  <c r="P127" i="2"/>
  <c r="AU95" i="1" s="1"/>
  <c r="BK149" i="4"/>
  <c r="J149" i="4" s="1"/>
  <c r="J97" i="4" s="1"/>
  <c r="R149" i="4"/>
  <c r="R128" i="4"/>
  <c r="BK204" i="2"/>
  <c r="J204" i="2"/>
  <c r="J104" i="2" s="1"/>
  <c r="BK154" i="3"/>
  <c r="BK123" i="3" s="1"/>
  <c r="J123" i="3" s="1"/>
  <c r="J30" i="3" s="1"/>
  <c r="AG96" i="1" s="1"/>
  <c r="J150" i="4"/>
  <c r="J98" i="4"/>
  <c r="BK183" i="4"/>
  <c r="J183" i="4"/>
  <c r="J103" i="4" s="1"/>
  <c r="BK191" i="4"/>
  <c r="J191" i="4" s="1"/>
  <c r="J106" i="4" s="1"/>
  <c r="BK127" i="2"/>
  <c r="J127" i="2" s="1"/>
  <c r="J30" i="2" s="1"/>
  <c r="AG95" i="1" s="1"/>
  <c r="J33" i="4"/>
  <c r="AV97" i="1"/>
  <c r="AT97" i="1"/>
  <c r="J33" i="3"/>
  <c r="AV96" i="1" s="1"/>
  <c r="AT96" i="1" s="1"/>
  <c r="F33" i="2"/>
  <c r="AZ95" i="1" s="1"/>
  <c r="F33" i="4"/>
  <c r="AZ97" i="1"/>
  <c r="BA94" i="1"/>
  <c r="W30" i="1" s="1"/>
  <c r="BC94" i="1"/>
  <c r="AY94" i="1"/>
  <c r="F33" i="3"/>
  <c r="AZ96" i="1" s="1"/>
  <c r="J33" i="2"/>
  <c r="AV95" i="1"/>
  <c r="AT95" i="1"/>
  <c r="BB94" i="1"/>
  <c r="AX94" i="1"/>
  <c r="BD94" i="1"/>
  <c r="W33" i="1"/>
  <c r="J154" i="3" l="1"/>
  <c r="J100" i="3" s="1"/>
  <c r="BK128" i="4"/>
  <c r="J128" i="4"/>
  <c r="J96" i="4"/>
  <c r="AN96" i="1"/>
  <c r="J96" i="3"/>
  <c r="AN95" i="1"/>
  <c r="J96" i="2"/>
  <c r="J39" i="3"/>
  <c r="J39" i="2"/>
  <c r="AU94" i="1"/>
  <c r="W32" i="1"/>
  <c r="AZ94" i="1"/>
  <c r="W29" i="1" s="1"/>
  <c r="AW94" i="1"/>
  <c r="AK30" i="1"/>
  <c r="W31" i="1"/>
  <c r="J30" i="4" l="1"/>
  <c r="AG97" i="1" s="1"/>
  <c r="AG94" i="1" s="1"/>
  <c r="AK26" i="1" s="1"/>
  <c r="AK35" i="1" s="1"/>
  <c r="AV94" i="1"/>
  <c r="AK29" i="1" s="1"/>
  <c r="J39" i="4" l="1"/>
  <c r="AN97" i="1"/>
  <c r="AT94" i="1"/>
  <c r="AN94" i="1" l="1"/>
</calcChain>
</file>

<file path=xl/sharedStrings.xml><?xml version="1.0" encoding="utf-8"?>
<sst xmlns="http://schemas.openxmlformats.org/spreadsheetml/2006/main" count="3686" uniqueCount="850">
  <si>
    <t>Export Komplet</t>
  </si>
  <si>
    <t/>
  </si>
  <si>
    <t>2.0</t>
  </si>
  <si>
    <t>ZAMOK</t>
  </si>
  <si>
    <t>False</t>
  </si>
  <si>
    <t>{60af8f73-94fa-43d7-8f9d-73ca1f54fbf4}</t>
  </si>
  <si>
    <t>1</t>
  </si>
  <si>
    <t>21</t>
  </si>
  <si>
    <t>0,01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</si>
  <si>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</si>
  <si>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</si>
  <si>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</si>
  <si>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</si>
  <si>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</si>
  <si>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</si>
  <si>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240306_SSZ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</si>
  <si>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</si>
  <si>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</si>
  <si>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SSZ Výstupní - Neštěmická</t>
  </si>
  <si>
    <t>KSO:</t>
  </si>
  <si>
    <t>CC-CZ:</t>
  </si>
  <si>
    <t>Místo:</t>
  </si>
  <si>
    <t>křižovatka Výstupní - Neštěmická</t>
  </si>
  <si>
    <t>Datum:</t>
  </si>
  <si>
    <t>19. 7. 2024</t>
  </si>
  <si>
    <t>Zadavatel:</t>
  </si>
  <si>
    <t>IČ:</t>
  </si>
  <si>
    <t>00081531</t>
  </si>
  <si>
    <t>Statutární město Ústí nad Labem</t>
  </si>
  <si>
    <t>DIČ:</t>
  </si>
  <si>
    <t>Uchazeč:</t>
  </si>
  <si>
    <t>Vyplň údaj</t>
  </si>
  <si>
    <t>Projektant:</t>
  </si>
  <si>
    <t>48029483</t>
  </si>
  <si>
    <t>AŽD Praha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</si>
  <si>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</si>
  <si>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</si>
  <si>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</si>
  <si>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</si>
  <si>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</si>
  <si>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</si>
  <si>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</si>
  <si>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</si>
  <si>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</si>
  <si>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</si>
  <si>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</si>
  <si>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</si>
  <si>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</si>
  <si>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</si>
  <si>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</si>
  <si>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</si>
  <si>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</si>
  <si>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</si>
  <si>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</si>
  <si>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</si>
  <si>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</si>
  <si>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</si>
  <si>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</si>
  <si>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</si>
  <si>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</si>
  <si>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</si>
  <si>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</si>
  <si>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</si>
  <si>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</si>
  <si>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</si>
  <si>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</si>
  <si>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</si>
  <si>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</si>
  <si>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</si>
  <si>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</si>
  <si>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</si>
  <si>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</si>
  <si>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</si>
  <si>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</si>
  <si>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</si>
  <si>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</si>
  <si>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</si>
  <si>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</si>
  <si>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</si>
  <si>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</si>
  <si>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</si>
  <si>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</si>
  <si>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</si>
  <si>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</si>
  <si>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Technologie SSZ</t>
  </si>
  <si>
    <t>STA</t>
  </si>
  <si>
    <t>{0a6bc469-407f-474b-80eb-24e69d529b34}</t>
  </si>
  <si>
    <t>2</t>
  </si>
  <si>
    <t>SO 402</t>
  </si>
  <si>
    <t>MJČ a MOR</t>
  </si>
  <si>
    <t>{97295344-1141-4265-b4e2-94c8f1ac1b57}</t>
  </si>
  <si>
    <t>SO 101</t>
  </si>
  <si>
    <t>Stavební úpravy</t>
  </si>
  <si>
    <t>{53067543-bc84-46f7-ba01-fd7e804819b4}</t>
  </si>
  <si>
    <t>KRYCÍ LIST SOUPISU PRACÍ</t>
  </si>
  <si>
    <t>Objekt:</t>
  </si>
  <si>
    <t>SO 401 - Technologie SSZ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</si>
  <si>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</si>
  <si>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</si>
  <si>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</si>
  <si>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</si>
  <si>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</si>
  <si>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</si>
  <si>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</si>
  <si>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</si>
  <si>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</si>
  <si>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</si>
  <si>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</si>
  <si>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</si>
  <si>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</si>
  <si>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</si>
  <si>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</si>
  <si>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</si>
  <si>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</si>
  <si>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</si>
  <si>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</si>
  <si>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</si>
  <si>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</si>
  <si>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</si>
  <si>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</si>
  <si>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</si>
  <si>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</si>
  <si>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</si>
  <si>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</si>
  <si>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</si>
  <si>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</si>
  <si>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</si>
  <si>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SSZ001R</t>
  </si>
  <si>
    <t>Řadič SSZ vč. SW</t>
  </si>
  <si>
    <t>kus</t>
  </si>
  <si>
    <t>8</t>
  </si>
  <si>
    <t>ROZPOCET</t>
  </si>
  <si>
    <t>4</t>
  </si>
  <si>
    <t>-1981318979</t>
  </si>
  <si>
    <t>SSZ002R</t>
  </si>
  <si>
    <t>Návěstidlo 2x200 mm Chodecké</t>
  </si>
  <si>
    <t>-783475357</t>
  </si>
  <si>
    <t>3</t>
  </si>
  <si>
    <t>SSZ003R</t>
  </si>
  <si>
    <t>Návěstidlo 3x200 mm</t>
  </si>
  <si>
    <t>-1041397135</t>
  </si>
  <si>
    <t>SSZ004R</t>
  </si>
  <si>
    <t>Návěstidlo 3x300 mm</t>
  </si>
  <si>
    <t>300317018</t>
  </si>
  <si>
    <t>5</t>
  </si>
  <si>
    <t>SSZ005R</t>
  </si>
  <si>
    <t>Návěstidlo 1x200 mm blikající chodec</t>
  </si>
  <si>
    <t>1199342233</t>
  </si>
  <si>
    <t>6</t>
  </si>
  <si>
    <t>SSZ006R</t>
  </si>
  <si>
    <t>Návěstidlo 1x200 mm směrová šipka</t>
  </si>
  <si>
    <t>1591780359</t>
  </si>
  <si>
    <t>7</t>
  </si>
  <si>
    <t>SSZ051R</t>
  </si>
  <si>
    <t>Návěstidlo 1x200 mm signál pro opuštění křižovatky</t>
  </si>
  <si>
    <t>-2113342609</t>
  </si>
  <si>
    <t>SSZ052R</t>
  </si>
  <si>
    <t>Kontrastní rám návěstidla pro opuštění křižovatky</t>
  </si>
  <si>
    <t>-1826784444</t>
  </si>
  <si>
    <t>9</t>
  </si>
  <si>
    <t>SSZ012R</t>
  </si>
  <si>
    <t>Kamera videodetekce</t>
  </si>
  <si>
    <t>2040450681</t>
  </si>
  <si>
    <t>10</t>
  </si>
  <si>
    <t>SSZ030R</t>
  </si>
  <si>
    <t>Držák kamery</t>
  </si>
  <si>
    <t>-787319306</t>
  </si>
  <si>
    <t>11</t>
  </si>
  <si>
    <t>SSZ031R</t>
  </si>
  <si>
    <t>Jednotka videodetekce vč. SW</t>
  </si>
  <si>
    <t>165388421</t>
  </si>
  <si>
    <t>SSZ013R</t>
  </si>
  <si>
    <t>Stožár výložníkový 6,3 m zesílený na 159mm</t>
  </si>
  <si>
    <t>-1151815374</t>
  </si>
  <si>
    <t>13</t>
  </si>
  <si>
    <t>SSZ014R</t>
  </si>
  <si>
    <t>Stožár chodecký zesílený na 159mm</t>
  </si>
  <si>
    <t>-1833648972</t>
  </si>
  <si>
    <t>14</t>
  </si>
  <si>
    <t>SSZ015R</t>
  </si>
  <si>
    <t>Stožár chodecký prodloužený zesílený na 159mm</t>
  </si>
  <si>
    <t>-2048777402</t>
  </si>
  <si>
    <t>15</t>
  </si>
  <si>
    <t>SSZ016R</t>
  </si>
  <si>
    <t>Výložník 3,0 m</t>
  </si>
  <si>
    <t>2146972021</t>
  </si>
  <si>
    <t>16</t>
  </si>
  <si>
    <t>SSZ017R</t>
  </si>
  <si>
    <t>Výložník 5,0 m</t>
  </si>
  <si>
    <t>1219586223</t>
  </si>
  <si>
    <t>17</t>
  </si>
  <si>
    <t>SSZ019R</t>
  </si>
  <si>
    <t>Základový rám pod stožár</t>
  </si>
  <si>
    <t>-2043164484</t>
  </si>
  <si>
    <t>18</t>
  </si>
  <si>
    <t>SSZ020R</t>
  </si>
  <si>
    <t>Stožárová dvířka</t>
  </si>
  <si>
    <t>-1552160463</t>
  </si>
  <si>
    <t>19</t>
  </si>
  <si>
    <t>34112330R</t>
  </si>
  <si>
    <t>kabel silový jádro Cu izolace PVC plášť PVC 0,6/1kV (NYY) 19x1,5mm2</t>
  </si>
  <si>
    <t>m</t>
  </si>
  <si>
    <t>-372050697</t>
  </si>
  <si>
    <t>20</t>
  </si>
  <si>
    <t>34112331R</t>
  </si>
  <si>
    <t>kabel silový jádro Cu izolace PVC plášť PVC 0,6/1kV (NYY) 24x1,5mm2</t>
  </si>
  <si>
    <t>1695997001</t>
  </si>
  <si>
    <t>34111076</t>
  </si>
  <si>
    <t>kabel instalační jádro Cu plné izolace PVC plášť PVC 450/750V (CYKY) 4x10mm2</t>
  </si>
  <si>
    <t>CS ÚRS 2024 01</t>
  </si>
  <si>
    <t>-1406111980</t>
  </si>
  <si>
    <t>22</t>
  </si>
  <si>
    <t>34111098</t>
  </si>
  <si>
    <t>kabel instalační jádro Cu plné izolace PVC plášť PVC 450/750V (CYKY) 5x4mm2</t>
  </si>
  <si>
    <t>-129839995</t>
  </si>
  <si>
    <t>23</t>
  </si>
  <si>
    <t>SSZ025R</t>
  </si>
  <si>
    <t>datový kabel Solarix CAT6 FTP PE Fca venkovní</t>
  </si>
  <si>
    <t>-444131707</t>
  </si>
  <si>
    <t>24</t>
  </si>
  <si>
    <t>35442119</t>
  </si>
  <si>
    <t>štítek plastový - směr</t>
  </si>
  <si>
    <t>2025570638</t>
  </si>
  <si>
    <t>25</t>
  </si>
  <si>
    <t>SSZ026R</t>
  </si>
  <si>
    <t>DZ reflex P2</t>
  </si>
  <si>
    <t>-953897451</t>
  </si>
  <si>
    <t>26</t>
  </si>
  <si>
    <t>SSZ027R</t>
  </si>
  <si>
    <t>DZ reflex P6</t>
  </si>
  <si>
    <t>-1562388260</t>
  </si>
  <si>
    <t>27</t>
  </si>
  <si>
    <t>40445626R</t>
  </si>
  <si>
    <t>informativní značky provozní IP19 a IP20 750x1000mm</t>
  </si>
  <si>
    <t>1909116372</t>
  </si>
  <si>
    <t>28</t>
  </si>
  <si>
    <t>40445645R</t>
  </si>
  <si>
    <t>informativní značky ostatní 500mm</t>
  </si>
  <si>
    <t>-2049476320</t>
  </si>
  <si>
    <t>29</t>
  </si>
  <si>
    <t>40445235</t>
  </si>
  <si>
    <t>sloupek pro dopravní značku Al D 60mm v 3,5m</t>
  </si>
  <si>
    <t>-163150488</t>
  </si>
  <si>
    <t>30</t>
  </si>
  <si>
    <t>40445256</t>
  </si>
  <si>
    <t>svorka upínací na sloupek dopravní značky D 60mm</t>
  </si>
  <si>
    <t>797855589</t>
  </si>
  <si>
    <t>31</t>
  </si>
  <si>
    <t>SSZ032R</t>
  </si>
  <si>
    <t>stožárová svorkovnice WAGO IP54</t>
  </si>
  <si>
    <t>-566117204</t>
  </si>
  <si>
    <t>32</t>
  </si>
  <si>
    <t>SSZ033R</t>
  </si>
  <si>
    <t>stožárová výzbroj</t>
  </si>
  <si>
    <t>202977396</t>
  </si>
  <si>
    <t>33</t>
  </si>
  <si>
    <t>SSZ034R</t>
  </si>
  <si>
    <t>Chodecké tlačítko</t>
  </si>
  <si>
    <t>-780121447</t>
  </si>
  <si>
    <t>34</t>
  </si>
  <si>
    <t>SSZ035R</t>
  </si>
  <si>
    <t>akust.náv.pro nevidomé SZN-1</t>
  </si>
  <si>
    <t>-2136012979</t>
  </si>
  <si>
    <t>35</t>
  </si>
  <si>
    <t>SSZ036R</t>
  </si>
  <si>
    <t>jednotka JAZS-1</t>
  </si>
  <si>
    <t>-1402519466</t>
  </si>
  <si>
    <t>36</t>
  </si>
  <si>
    <t>SSZ037R</t>
  </si>
  <si>
    <t>přijímač BPN-1</t>
  </si>
  <si>
    <t>-1769462757</t>
  </si>
  <si>
    <t>37</t>
  </si>
  <si>
    <t>SSZ038R</t>
  </si>
  <si>
    <t>Ruční řízení SSZ</t>
  </si>
  <si>
    <t>-1306370289</t>
  </si>
  <si>
    <t>109</t>
  </si>
  <si>
    <t>35711671</t>
  </si>
  <si>
    <t>skříň rozváděče elektroměrového pro přímé měření kompaktní pilíř celoplastové provedení pro 1x dvousazbový třífázový elektroměr a spínací prvek sazby přístroje na elektroměrové desce s plombovatelným krytem jističů (ER212/NKP7P)</t>
  </si>
  <si>
    <t>-633627417</t>
  </si>
  <si>
    <t>38</t>
  </si>
  <si>
    <t>SSZ039R</t>
  </si>
  <si>
    <t>svorka SR02</t>
  </si>
  <si>
    <t>2035174517</t>
  </si>
  <si>
    <t>39</t>
  </si>
  <si>
    <t>SSZ040R</t>
  </si>
  <si>
    <t>svorka SR03</t>
  </si>
  <si>
    <t>-1191257858</t>
  </si>
  <si>
    <t>40</t>
  </si>
  <si>
    <t>SSZ041R</t>
  </si>
  <si>
    <t>páska montážní nerezová</t>
  </si>
  <si>
    <t>348232268</t>
  </si>
  <si>
    <t>41</t>
  </si>
  <si>
    <t>SSZ042R</t>
  </si>
  <si>
    <t>spona montážní nerezová</t>
  </si>
  <si>
    <t>-1410163462</t>
  </si>
  <si>
    <t>42</t>
  </si>
  <si>
    <t>35442062</t>
  </si>
  <si>
    <t>pás zemnící 30x4mm FeZn</t>
  </si>
  <si>
    <t>kg</t>
  </si>
  <si>
    <t>1270931350</t>
  </si>
  <si>
    <t>43</t>
  </si>
  <si>
    <t>35441073</t>
  </si>
  <si>
    <t>drát D 10mm FeZn</t>
  </si>
  <si>
    <t>1663519989</t>
  </si>
  <si>
    <t>44</t>
  </si>
  <si>
    <t>34571351</t>
  </si>
  <si>
    <t>trubka elektroinstalační ohebná dvouplášťová korugovaná (chránička) D 41/50mm, HDPE+LDPE</t>
  </si>
  <si>
    <t>-1058269886</t>
  </si>
  <si>
    <t>45</t>
  </si>
  <si>
    <t>34571355</t>
  </si>
  <si>
    <t>trubka elektroinstalační ohebná dvouplášťová korugovaná (chránička) D 94/110mm, HDPE+LDPE</t>
  </si>
  <si>
    <t>327176314</t>
  </si>
  <si>
    <t>46</t>
  </si>
  <si>
    <t>34571358</t>
  </si>
  <si>
    <t>trubka elektroinstalační ohebná dvouplášťová korugovaná (chránička) D 136/160mm, HDPE+LDPE</t>
  </si>
  <si>
    <t>-1468381348</t>
  </si>
  <si>
    <t>47</t>
  </si>
  <si>
    <t>34571802</t>
  </si>
  <si>
    <t>chránička optického kabelu HDPE jednoplášťová bezhalogenová D 40/33mm</t>
  </si>
  <si>
    <t>-800218332</t>
  </si>
  <si>
    <t>48</t>
  </si>
  <si>
    <t>59213370R</t>
  </si>
  <si>
    <t>kabelová komora s příslušenstvím</t>
  </si>
  <si>
    <t>336769453</t>
  </si>
  <si>
    <t>49</t>
  </si>
  <si>
    <t>SSZ043R</t>
  </si>
  <si>
    <t>Drobný montážní materiál</t>
  </si>
  <si>
    <t>kpl</t>
  </si>
  <si>
    <t>652642269</t>
  </si>
  <si>
    <t>50</t>
  </si>
  <si>
    <t>K</t>
  </si>
  <si>
    <t>404452887R</t>
  </si>
  <si>
    <t>Preference IZS - RSU jednotka</t>
  </si>
  <si>
    <t>1023657522</t>
  </si>
  <si>
    <t>51</t>
  </si>
  <si>
    <t>220960189R</t>
  </si>
  <si>
    <t>Softwarová úprava řadiče pro preferenci IZS</t>
  </si>
  <si>
    <t>345611110</t>
  </si>
  <si>
    <t>52</t>
  </si>
  <si>
    <t>2209600190R</t>
  </si>
  <si>
    <t>Příprava jednotky přo případně připojení na BO</t>
  </si>
  <si>
    <t>1924434060</t>
  </si>
  <si>
    <t>HSV</t>
  </si>
  <si>
    <t>Práce a dodávky HSV</t>
  </si>
  <si>
    <t>Zemní práce</t>
  </si>
  <si>
    <t>53</t>
  </si>
  <si>
    <t>141721213</t>
  </si>
  <si>
    <t>Řízený zemní protlak délky protlaku do 50 m v hornině třídy těžitelnosti I a II, skupiny 1 až 4 včetně zatažení trub v hloubce do 6 m průměru vrtu přes 110 do 140 mm</t>
  </si>
  <si>
    <t>-722801296</t>
  </si>
  <si>
    <t>Ostatní konstrukce a práce, bourání</t>
  </si>
  <si>
    <t>54</t>
  </si>
  <si>
    <t>913111115</t>
  </si>
  <si>
    <t>Montáž a demontáž dočasné dopravní značky samostatné základní</t>
  </si>
  <si>
    <t>705955659</t>
  </si>
  <si>
    <t>55</t>
  </si>
  <si>
    <t>914111112</t>
  </si>
  <si>
    <t>Montáž svislé dopravní značky základní velikosti do 1 m2 páskováním na sloupy</t>
  </si>
  <si>
    <t>340835524</t>
  </si>
  <si>
    <t>56</t>
  </si>
  <si>
    <t>915231111</t>
  </si>
  <si>
    <t>Vodorovné dopravní značení přechody pro chodce, šipky, symboly bílý plast</t>
  </si>
  <si>
    <t>m2</t>
  </si>
  <si>
    <t>241599195</t>
  </si>
  <si>
    <t>57</t>
  </si>
  <si>
    <t>915231111R</t>
  </si>
  <si>
    <t>Doprava zařízení pro VDZ</t>
  </si>
  <si>
    <t>ks</t>
  </si>
  <si>
    <t>-367816564</t>
  </si>
  <si>
    <t>58</t>
  </si>
  <si>
    <t>919735111</t>
  </si>
  <si>
    <t>Řezání stávajícího živičného krytu nebo podkladu hloubky do 50 mm</t>
  </si>
  <si>
    <t>585688224</t>
  </si>
  <si>
    <t>59</t>
  </si>
  <si>
    <t>919735122</t>
  </si>
  <si>
    <t>Řezání stávajícího betonového krytu nebo podkladu hloubky přes 50 do 100 mm</t>
  </si>
  <si>
    <t>-2050954452</t>
  </si>
  <si>
    <t>997</t>
  </si>
  <si>
    <t>Přesun sutě</t>
  </si>
  <si>
    <t>60</t>
  </si>
  <si>
    <t>997013873</t>
  </si>
  <si>
    <t>Poplatek za uložení stavebního odpadu na recyklační skládce (skládkovné) zeminy a kamení zatříděného do Katalogu odpadů pod kódem 17 05 04</t>
  </si>
  <si>
    <t>t</t>
  </si>
  <si>
    <t>675388288</t>
  </si>
  <si>
    <t>PSV</t>
  </si>
  <si>
    <t>Práce a dodávky PSV</t>
  </si>
  <si>
    <t>741</t>
  </si>
  <si>
    <t>Elektroinstalace - silnoproud</t>
  </si>
  <si>
    <t>61</t>
  </si>
  <si>
    <t>741122201R</t>
  </si>
  <si>
    <t>Montáž kabelů CAT6</t>
  </si>
  <si>
    <t>-323851449</t>
  </si>
  <si>
    <t>62</t>
  </si>
  <si>
    <t>741122211</t>
  </si>
  <si>
    <t>Montáž kabelů měděných bez ukončení uložených volně nebo v liště plných kulatých (např. CYKY) počtu a průřezu žil 3x1,5 až 6 mm2</t>
  </si>
  <si>
    <t>1177022744</t>
  </si>
  <si>
    <t>63</t>
  </si>
  <si>
    <t>741122223</t>
  </si>
  <si>
    <t>Montáž kabelů měděných bez ukončení uložených volně nebo v liště plných kulatých (např. CYKY) počtu a průřezu žil 4x16 až 25 mm2</t>
  </si>
  <si>
    <t>-1285060555</t>
  </si>
  <si>
    <t>64</t>
  </si>
  <si>
    <t>741122232</t>
  </si>
  <si>
    <t>Montáž kabelů měděných bez ukončení uložených volně nebo v liště plných kulatých (např. CYKY) počtu a průřezu žil 5x4 až 6 mm2</t>
  </si>
  <si>
    <t>-701745061</t>
  </si>
  <si>
    <t>65</t>
  </si>
  <si>
    <t>741122351</t>
  </si>
  <si>
    <t>Montáž kabelů měděných bez ukončení uložených volně nebo v liště plných kulatých (např. CYKY) počtu a průřezu žil 24x1,5 mm2</t>
  </si>
  <si>
    <t>978331660</t>
  </si>
  <si>
    <t>66</t>
  </si>
  <si>
    <t>741122354</t>
  </si>
  <si>
    <t>Montáž kabelů měděných bez ukončení uložených volně nebo v liště plných kulatých (např. CYKY) počtu a průřezu žil 37x1,5 mm2</t>
  </si>
  <si>
    <t>-1840222412</t>
  </si>
  <si>
    <t>108</t>
  </si>
  <si>
    <t>741210201R</t>
  </si>
  <si>
    <t>Montáž rozváděče elektroměrového R-MJ</t>
  </si>
  <si>
    <t>-1352823476</t>
  </si>
  <si>
    <t>742</t>
  </si>
  <si>
    <t>Elektroinstalace - slaboproud</t>
  </si>
  <si>
    <t>67</t>
  </si>
  <si>
    <t>742350001</t>
  </si>
  <si>
    <t>Montáž zařízení pro tělesně postižené signalizačního světla s akustickou signalizací</t>
  </si>
  <si>
    <t>-900387775</t>
  </si>
  <si>
    <t>Práce a dodávky M</t>
  </si>
  <si>
    <t>21-M</t>
  </si>
  <si>
    <t>Elektromontáže</t>
  </si>
  <si>
    <t>68</t>
  </si>
  <si>
    <t>210100096</t>
  </si>
  <si>
    <t>Ukončení vodičů izolovaných s označením a zapojením na svorkovnici s otevřením a uzavřením krytu průřezu žíly do 2,5 mm2</t>
  </si>
  <si>
    <t>1520852022</t>
  </si>
  <si>
    <t>69</t>
  </si>
  <si>
    <t>210100097</t>
  </si>
  <si>
    <t>Ukončení vodičů izolovaných s označením a zapojením na svorkovnici s otevřením a uzavřením krytu průřezu žíly do 4 mm2</t>
  </si>
  <si>
    <t>1421011370</t>
  </si>
  <si>
    <t>70</t>
  </si>
  <si>
    <t>210100099</t>
  </si>
  <si>
    <t>Ukončení vodičů na svorkovnici s otevřením a uzavřením krytu včetně zapojení průřezu žíly do 10 mm2</t>
  </si>
  <si>
    <t>-1790287876</t>
  </si>
  <si>
    <t>71</t>
  </si>
  <si>
    <t>210220020</t>
  </si>
  <si>
    <t>Montáž uzemňovacího vedení s upevněním, propojením a připojením pomocí svorek v zemi s izolací spojů vodičů FeZn páskou průřezu do 120 mm2 v městské zástavbě</t>
  </si>
  <si>
    <t>-1203854450</t>
  </si>
  <si>
    <t>72</t>
  </si>
  <si>
    <t>210290891R</t>
  </si>
  <si>
    <t>Číslování stožárů</t>
  </si>
  <si>
    <t>998487644</t>
  </si>
  <si>
    <t>22-M</t>
  </si>
  <si>
    <t>Montáže technologických zařízení pro dopravní stavby</t>
  </si>
  <si>
    <t>73</t>
  </si>
  <si>
    <t>220110346</t>
  </si>
  <si>
    <t>Montáž kabelového štítku včetně vyražení znaku na štítek, připevnění na kabel, ovinutí štítku páskou pro označení konce kabelu</t>
  </si>
  <si>
    <t>1644325159</t>
  </si>
  <si>
    <t>74</t>
  </si>
  <si>
    <t>220860063</t>
  </si>
  <si>
    <t>Montáž dálkově ovládané zvukové signalizace PZS pro nevidomé včetně montáže akustické signalizace pro 2 výstražníky, montáže přijímače s připojením, přezkoušení zařízení na 1 ks</t>
  </si>
  <si>
    <t>1415200093</t>
  </si>
  <si>
    <t>75</t>
  </si>
  <si>
    <t>220960004R</t>
  </si>
  <si>
    <t xml:space="preserve">Montáž výložníkového stožáru včetně postavení stožáru,výkopu, usazení nebo zabetonování základu, zatažení kabelu do stožáru, připojení kabelu, připojení uzemnění </t>
  </si>
  <si>
    <t>-1063576677</t>
  </si>
  <si>
    <t>76</t>
  </si>
  <si>
    <t>220960005</t>
  </si>
  <si>
    <t>Montáž chodeckého stožáru prodlouženého včetně postavení stožáru, usazení nebo zabetonování základu, zatažení kabelu do stožáru, připojení kabelu, připojení uzemnění příslušenství na stožár výložníku</t>
  </si>
  <si>
    <t>376185533</t>
  </si>
  <si>
    <t>77</t>
  </si>
  <si>
    <t>220960005R</t>
  </si>
  <si>
    <t>Montáž chodeckého stožáru včetně postavení stožáru, usazení nebo zabetonování základu, zatažení kabelu do stožáru, připojení kabelu, připojení uzemnění příslušenství na stožár výložníku</t>
  </si>
  <si>
    <t>-1416879517</t>
  </si>
  <si>
    <t>78</t>
  </si>
  <si>
    <t>220960021</t>
  </si>
  <si>
    <t>Montáž stožárové svorkovnice s připevněním</t>
  </si>
  <si>
    <t>-102996034</t>
  </si>
  <si>
    <t>79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</si>
  <si>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</si>
  <si>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</t>
  </si>
  <si>
    <t>378673764</t>
  </si>
  <si>
    <t>80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</si>
  <si>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</si>
  <si>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</t>
  </si>
  <si>
    <t>969837248</t>
  </si>
  <si>
    <t>81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</si>
  <si>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</si>
  <si>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</t>
  </si>
  <si>
    <t>1613862321</t>
  </si>
  <si>
    <t>82</t>
  </si>
  <si>
    <t>220960042R</t>
  </si>
  <si>
    <t>Montáž pohyblivého třmenu na výložník</t>
  </si>
  <si>
    <t>-1302816727</t>
  </si>
  <si>
    <t>83</t>
  </si>
  <si>
    <t>220960044</t>
  </si>
  <si>
    <t>227372344</t>
  </si>
  <si>
    <t>84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</si>
  <si>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</si>
  <si>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</si>
  <si>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1851547895</t>
  </si>
  <si>
    <t>85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</si>
  <si>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</si>
  <si>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</si>
  <si>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1740263872</t>
  </si>
  <si>
    <t>86</t>
  </si>
  <si>
    <t>220960171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</si>
  <si>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skříň řadiče</t>
  </si>
  <si>
    <t>1366974877</t>
  </si>
  <si>
    <t>87</t>
  </si>
  <si>
    <t>220960182</t>
  </si>
  <si>
    <t>Montáž řadiče včetně usazení, zatažení kabelů do řadiče, připojení uzemnění přes šest světelných skupin</t>
  </si>
  <si>
    <t>2048912432</t>
  </si>
  <si>
    <t>88</t>
  </si>
  <si>
    <t>220960192</t>
  </si>
  <si>
    <t>Regulace a aktivace jedné signální skupiny mikroprocesorového řadiče</t>
  </si>
  <si>
    <t>-294600929</t>
  </si>
  <si>
    <t>89</t>
  </si>
  <si>
    <t>220960198</t>
  </si>
  <si>
    <t>Regulace a aktivace každé další signální skupiny mikroprocesorového řadiče s použitím plošiny</t>
  </si>
  <si>
    <t>1174889346</t>
  </si>
  <si>
    <t>90</t>
  </si>
  <si>
    <t>220960199</t>
  </si>
  <si>
    <t>Regulace a aktivace každé další signální skupiny mikroprocesorového řadiče bez použití plošiny</t>
  </si>
  <si>
    <t>-1535506696</t>
  </si>
  <si>
    <t>91</t>
  </si>
  <si>
    <t>220960301</t>
  </si>
  <si>
    <t>Příprava ke komplexnímu vyzkoušení křižovatky s mikroprocesorovým řadičem MR za první signální skupinu</t>
  </si>
  <si>
    <t>-1816410720</t>
  </si>
  <si>
    <t>92</t>
  </si>
  <si>
    <t>220960311</t>
  </si>
  <si>
    <t>Komplexní vyzkoušení křižovatky s mikroprocesorovým řadičem MR před uvedením zařízení do provozu do pěti signálních skupin</t>
  </si>
  <si>
    <t>451829740</t>
  </si>
  <si>
    <t>93</t>
  </si>
  <si>
    <t>220960441</t>
  </si>
  <si>
    <t>Uvedení silničního signalizačního zařízení do provozu po přepnutí na blikající žlutou se zajištěním v řadiči MR</t>
  </si>
  <si>
    <t>264664741</t>
  </si>
  <si>
    <t>46-M</t>
  </si>
  <si>
    <t>Zemní práce při extr.mont.pracích</t>
  </si>
  <si>
    <t>94</t>
  </si>
  <si>
    <t>460010024</t>
  </si>
  <si>
    <t>Vytyčení trasy vedení kabelového (podzemního) v zastavěném prostoru</t>
  </si>
  <si>
    <t>km</t>
  </si>
  <si>
    <t>811019959</t>
  </si>
  <si>
    <t>95</t>
  </si>
  <si>
    <t>460161154R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</si>
  <si>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II skupiny 5, včetně kabelov</t>
  </si>
  <si>
    <t>404200293</t>
  </si>
  <si>
    <t>96</t>
  </si>
  <si>
    <t>460161314</t>
  </si>
  <si>
    <t>Hloubení kabelových rýh ručně š 50 cm hl 120 cm v hornině tř II skupiny 5</t>
  </si>
  <si>
    <t>-1482058780</t>
  </si>
  <si>
    <t>97</t>
  </si>
  <si>
    <t>460632115</t>
  </si>
  <si>
    <t>Zemní protlaky zemní práce nutné k provedení protlaku výkop včetně zásypu ručně startovací jáma v hornině třídy těžitelnosti II skupiny 5</t>
  </si>
  <si>
    <t>-1523144264</t>
  </si>
  <si>
    <t>98</t>
  </si>
  <si>
    <t>460632215</t>
  </si>
  <si>
    <t>Zemní protlaky zemní práce nutné k provedení protlaku výkop včetně zásypu ručně koncová jáma v hornině třídy těžitelnosti II skupiny 5</t>
  </si>
  <si>
    <t>-305813498</t>
  </si>
  <si>
    <t>99</t>
  </si>
  <si>
    <t>460771133</t>
  </si>
  <si>
    <t>Osazení multikanálů plastových do rýhy s obetonováním bez výkopových prací 9-cestných</t>
  </si>
  <si>
    <t>702594093</t>
  </si>
  <si>
    <t>100</t>
  </si>
  <si>
    <t>460791212</t>
  </si>
  <si>
    <t>Montáž trubek ochranných uložených volně do rýhy plastových ohebných, vnitřního průměru přes 32 do 50 mm</t>
  </si>
  <si>
    <t>-597095926</t>
  </si>
  <si>
    <t>101</t>
  </si>
  <si>
    <t>460791215</t>
  </si>
  <si>
    <t>Montáž trubek ochranných uložených volně do rýhy plastových ohebných, vnitřního průměru přes 110 do 133 mm</t>
  </si>
  <si>
    <t>1823488218</t>
  </si>
  <si>
    <t>102</t>
  </si>
  <si>
    <t>468011131</t>
  </si>
  <si>
    <t>Odstranění podkladů nebo krytů komunikací včetně rozpojení na kusy a zarovnání styčné spáry z betonu prostého, tloušťky do 15 cm</t>
  </si>
  <si>
    <t>-1161988860</t>
  </si>
  <si>
    <t>103</t>
  </si>
  <si>
    <t>468011141</t>
  </si>
  <si>
    <t>Odstranění podkladů nebo krytů komunikací včetně rozpojení na kusy a zarovnání styčné spáry ze živice, tloušťky do 5 cm</t>
  </si>
  <si>
    <t>-89582193</t>
  </si>
  <si>
    <t>104</t>
  </si>
  <si>
    <t>469972111</t>
  </si>
  <si>
    <t>Odvoz suti a vybouraných hmot odvoz suti a vybouraných hmot do 1 km</t>
  </si>
  <si>
    <t>-790417684</t>
  </si>
  <si>
    <t>105</t>
  </si>
  <si>
    <t>469972121</t>
  </si>
  <si>
    <t>Odvoz suti a vybouraných hmot odvoz suti a vybouraných hmot Příplatek k ceně za každý další i započatý 1 km</t>
  </si>
  <si>
    <t>-1470243673</t>
  </si>
  <si>
    <t>106</t>
  </si>
  <si>
    <t>OS1R</t>
  </si>
  <si>
    <t>Dokumnetace skutečného provední stavby</t>
  </si>
  <si>
    <t>262144</t>
  </si>
  <si>
    <t>-1346838808</t>
  </si>
  <si>
    <t>107</t>
  </si>
  <si>
    <t>OS2R</t>
  </si>
  <si>
    <t>Zajištění staveniště</t>
  </si>
  <si>
    <t>2006955269</t>
  </si>
  <si>
    <t>SO 402 - MJČ a MOR</t>
  </si>
  <si>
    <t>38475189R</t>
  </si>
  <si>
    <t>Detailová kamera Kx venkovní IP termální s měřením teploty, IP66</t>
  </si>
  <si>
    <t>-940945179</t>
  </si>
  <si>
    <t>95321001R</t>
  </si>
  <si>
    <t>SW ANPR licence</t>
  </si>
  <si>
    <t>-1369276861</t>
  </si>
  <si>
    <t>95321002R</t>
  </si>
  <si>
    <t>SW DJČ licence</t>
  </si>
  <si>
    <t>-870785534</t>
  </si>
  <si>
    <t>40461020R</t>
  </si>
  <si>
    <t>Přísvit IRx</t>
  </si>
  <si>
    <t>912190108</t>
  </si>
  <si>
    <t>40461063R</t>
  </si>
  <si>
    <t>Radarový detektor RDx IP mikrovlnný detekce 120 m a 120° PoE IP67</t>
  </si>
  <si>
    <t>657384247</t>
  </si>
  <si>
    <t>95321003R</t>
  </si>
  <si>
    <t>SW radarového rychloměru</t>
  </si>
  <si>
    <t>-1840828941</t>
  </si>
  <si>
    <t>35712000R</t>
  </si>
  <si>
    <t>Podružný rozvaděč Rx-1</t>
  </si>
  <si>
    <t>1963041084</t>
  </si>
  <si>
    <t>38475188R</t>
  </si>
  <si>
    <t>Dohledová kamera DKx venkovní IP termální s měřením teploty, IP66</t>
  </si>
  <si>
    <t>660586566</t>
  </si>
  <si>
    <t>35712001R</t>
  </si>
  <si>
    <t>Podružný rozvaděč Rx-2</t>
  </si>
  <si>
    <t>26750863</t>
  </si>
  <si>
    <t>35711889R</t>
  </si>
  <si>
    <t>Kabelová skříň - rozvaděč, vyhodnocovací jednotka, optický a metalický switch, napájecí část</t>
  </si>
  <si>
    <t>993984440</t>
  </si>
  <si>
    <t>38479046R</t>
  </si>
  <si>
    <t>konzola na sloup pro montáž kamer a příslušenství</t>
  </si>
  <si>
    <t>1537339841</t>
  </si>
  <si>
    <t>34111036</t>
  </si>
  <si>
    <t>kabel instalační jádro Cu plné izolace PVC plášť PVC 450/750V (CYKY) 3x2,5mm2</t>
  </si>
  <si>
    <t>-2057314197</t>
  </si>
  <si>
    <t>34123016</t>
  </si>
  <si>
    <t>kabel datový optický OS DROP 12 vláken 9/125 plášť LSOH</t>
  </si>
  <si>
    <t>2002167451</t>
  </si>
  <si>
    <t>-15771594</t>
  </si>
  <si>
    <t>-666417924</t>
  </si>
  <si>
    <t>3986135</t>
  </si>
  <si>
    <t>741210102R</t>
  </si>
  <si>
    <t>Montáž podružného rozvaděče Rx-1</t>
  </si>
  <si>
    <t>-1368355192</t>
  </si>
  <si>
    <t>741210101R</t>
  </si>
  <si>
    <t>Montáž podružného rozváděče Rx-2</t>
  </si>
  <si>
    <t>-817240166</t>
  </si>
  <si>
    <t>742230003R</t>
  </si>
  <si>
    <t>Montáž detailové kamery Kx</t>
  </si>
  <si>
    <t>558991158</t>
  </si>
  <si>
    <t>742230005R</t>
  </si>
  <si>
    <t>Montáž přísvitu IRx</t>
  </si>
  <si>
    <t>1069900683</t>
  </si>
  <si>
    <t>742260001R</t>
  </si>
  <si>
    <t>Montáž radarového rychloměru RDx</t>
  </si>
  <si>
    <t>662034699</t>
  </si>
  <si>
    <t>742230101R</t>
  </si>
  <si>
    <t>Konfigurace systému</t>
  </si>
  <si>
    <t>-359142035</t>
  </si>
  <si>
    <t>742230102R</t>
  </si>
  <si>
    <t>Meteorologické ověření rychloměru</t>
  </si>
  <si>
    <t>-130114306</t>
  </si>
  <si>
    <t>742230004R</t>
  </si>
  <si>
    <t>Montáž dohledové kamery DKx</t>
  </si>
  <si>
    <t>1100620671</t>
  </si>
  <si>
    <t>742124013</t>
  </si>
  <si>
    <t>Montáž kabelů datových optických pro vnitřní rozvody ukončení vlákna optického kabelu pigtailem včetně svaru optického vlákna</t>
  </si>
  <si>
    <t>-1790079951</t>
  </si>
  <si>
    <t>-418809458</t>
  </si>
  <si>
    <t>742124016</t>
  </si>
  <si>
    <t>Montáž kabelů datových optických pro vnější rozvody do trubky zafouknutím</t>
  </si>
  <si>
    <t>-1533721922</t>
  </si>
  <si>
    <t>-1266929038</t>
  </si>
  <si>
    <t>1448832399</t>
  </si>
  <si>
    <t>220960182R</t>
  </si>
  <si>
    <t>Montáž KS, včetně zemních a stavebních prací potřebných k realizaci</t>
  </si>
  <si>
    <t>1617473253</t>
  </si>
  <si>
    <t>-2021901982</t>
  </si>
  <si>
    <t>1585319135</t>
  </si>
  <si>
    <t>288686932</t>
  </si>
  <si>
    <t>460791212R</t>
  </si>
  <si>
    <t>Montáž optotrubek 40 mm</t>
  </si>
  <si>
    <t>-1435074615</t>
  </si>
  <si>
    <t>SO 101 - Stavební úpravy</t>
  </si>
  <si>
    <t xml:space="preserve">    3 - Svislé a kompletní konstrukce</t>
  </si>
  <si>
    <t xml:space="preserve">    5 - Komunikace pozemní</t>
  </si>
  <si>
    <t>VRN - Vedlejší rozpočtové náklady</t>
  </si>
  <si>
    <t xml:space="preserve">    VRN3 - Zařízení staveniště</t>
  </si>
  <si>
    <t xml:space="preserve">    VRN4 - Inženýrská činnost</t>
  </si>
  <si>
    <t>58942436</t>
  </si>
  <si>
    <t>beton asfaltový vrstva obrusná ACO 11 pojivo asfalt 50/70</t>
  </si>
  <si>
    <t>1812503875</t>
  </si>
  <si>
    <t>58942421</t>
  </si>
  <si>
    <t>beton asfaltový vrstva ložní ACL 22+ pojivo asfalt 50/70</t>
  </si>
  <si>
    <t>1915497570</t>
  </si>
  <si>
    <t>58943125</t>
  </si>
  <si>
    <t>beton asfaltový podkladní ACP 22+ pojivo asfalt 50/70</t>
  </si>
  <si>
    <t>-119617470</t>
  </si>
  <si>
    <t>58942150</t>
  </si>
  <si>
    <t>asfalt litý mA 11 pojivo 20/30</t>
  </si>
  <si>
    <t>156944023</t>
  </si>
  <si>
    <t>58939054</t>
  </si>
  <si>
    <t>beton válcovaný C15/20</t>
  </si>
  <si>
    <t>m3</t>
  </si>
  <si>
    <t>152343242</t>
  </si>
  <si>
    <t>59217031</t>
  </si>
  <si>
    <t>obrubník silniční betonový 1000x150x250mm</t>
  </si>
  <si>
    <t>1971456230</t>
  </si>
  <si>
    <t>59217026</t>
  </si>
  <si>
    <t>obrubník silniční betonový 500x150x250mm</t>
  </si>
  <si>
    <t>-419470297</t>
  </si>
  <si>
    <t>59245015</t>
  </si>
  <si>
    <t>dlažba zámková betonová tvaru I 200x165mm tl 60mm přírodní</t>
  </si>
  <si>
    <t>1406490687</t>
  </si>
  <si>
    <t>59245222</t>
  </si>
  <si>
    <t>dlažba zámková betonová tvaru I základní pro nevidomé 196x161mm tl 60mm barevná</t>
  </si>
  <si>
    <t>-1965636507</t>
  </si>
  <si>
    <t>59246096</t>
  </si>
  <si>
    <t>dlažba velkoformátová betonová plochy do 0,5m2 tl 80mm barevná</t>
  </si>
  <si>
    <t>878431659</t>
  </si>
  <si>
    <t>59217017</t>
  </si>
  <si>
    <t>obrubník betonový chodníkový 1000x100x250mm</t>
  </si>
  <si>
    <t>-930387129</t>
  </si>
  <si>
    <t>59217024</t>
  </si>
  <si>
    <t>obrubník betonový chodníkový 500x100x250mm</t>
  </si>
  <si>
    <t>142638640</t>
  </si>
  <si>
    <t>10371500</t>
  </si>
  <si>
    <t>substrát pro trávníky VL</t>
  </si>
  <si>
    <t>973991152</t>
  </si>
  <si>
    <t>55391530</t>
  </si>
  <si>
    <t>zábradelní svodidlo bez výplně zádržnost H2</t>
  </si>
  <si>
    <t>-350075105</t>
  </si>
  <si>
    <t>31674113</t>
  </si>
  <si>
    <t>stožár osvětlovací uliční Pz 159/133/114 v 6,2m</t>
  </si>
  <si>
    <t>-1625349458</t>
  </si>
  <si>
    <t>31674129</t>
  </si>
  <si>
    <t>výzbroj stožárová SV 6.6.4</t>
  </si>
  <si>
    <t>-329466468</t>
  </si>
  <si>
    <t>59262001</t>
  </si>
  <si>
    <t>patka železobetonová pro stožáry do výšky 6m</t>
  </si>
  <si>
    <t>1932945345</t>
  </si>
  <si>
    <t>34774011</t>
  </si>
  <si>
    <t>svítidlo veřejného osvětlení na dřík/výložník zdroj LED 106W 11050lm 4000K přisvětlení přechodu</t>
  </si>
  <si>
    <t>1883368144</t>
  </si>
  <si>
    <t>625245774</t>
  </si>
  <si>
    <t>34111080</t>
  </si>
  <si>
    <t>kabel instalační jádro Cu plné izolace PVC plášť PVC 450/750V (CYKY) 4x16mm2</t>
  </si>
  <si>
    <t>-309262762</t>
  </si>
  <si>
    <t>113106191</t>
  </si>
  <si>
    <t>Rozebrání vozovek ze silničních dílců se spárami zalitými živicí strojně pl do 50 m2</t>
  </si>
  <si>
    <t>-1874101491</t>
  </si>
  <si>
    <t>113106192</t>
  </si>
  <si>
    <t>Rozebrání vozovek ze silničních dílců se spárami zalitými cementovou maltou strojně pl do 50 m2</t>
  </si>
  <si>
    <t>-1244396399</t>
  </si>
  <si>
    <t>113201112</t>
  </si>
  <si>
    <t>Vytrhání obrub silničních ležatých</t>
  </si>
  <si>
    <t>400932218</t>
  </si>
  <si>
    <t>113106123R</t>
  </si>
  <si>
    <t>Rozebrání asfaltového povrchu komunikací pro pěší ručně</t>
  </si>
  <si>
    <t>-239895440</t>
  </si>
  <si>
    <t>113201111</t>
  </si>
  <si>
    <t>Vytrhání obrub chodníkových ležatých</t>
  </si>
  <si>
    <t>516257580</t>
  </si>
  <si>
    <t>111301111</t>
  </si>
  <si>
    <t>Sejmutí drnu tl do 100 mm s přemístěním do 50 m nebo naložením na dopravní prostředek</t>
  </si>
  <si>
    <t>377804543</t>
  </si>
  <si>
    <t>Svislé a kompletní konstrukce</t>
  </si>
  <si>
    <t>348171111R</t>
  </si>
  <si>
    <t>Osazení ocelového zábradlí nesnímatelného do betonu</t>
  </si>
  <si>
    <t>2126445616</t>
  </si>
  <si>
    <t>Komunikace pozemní</t>
  </si>
  <si>
    <t>577144111</t>
  </si>
  <si>
    <t>Asfaltový beton vrstva obrusná ACO 11+ (ABS) tř. I tl 50 mm š do 3 m z nemodifikovaného asfaltu</t>
  </si>
  <si>
    <t>895783549</t>
  </si>
  <si>
    <t>577145112</t>
  </si>
  <si>
    <t>Asfaltový beton vrstva ložní ACL 16 (ABH) tl 50 mm š do 3 m z nemodifikovaného asfaltu</t>
  </si>
  <si>
    <t>996697449</t>
  </si>
  <si>
    <t>564661011</t>
  </si>
  <si>
    <t>Podklad z kameniva hrubého drceného vel. 63-125 mm plochy do 100 m2 tl 200 mm</t>
  </si>
  <si>
    <t>627170194</t>
  </si>
  <si>
    <t>578143113</t>
  </si>
  <si>
    <t>Litý asfalt MA 11 (LAS) tl 40 mm š do 3 m z nemodifikovaného asfaltu</t>
  </si>
  <si>
    <t>71833610</t>
  </si>
  <si>
    <t>581131115</t>
  </si>
  <si>
    <t>Kryt cementobetonový vozovek skupiny CB I tl 200 mm</t>
  </si>
  <si>
    <t>1763215154</t>
  </si>
  <si>
    <t>596211120</t>
  </si>
  <si>
    <t>Kladení zámkové dlažby komunikací pro pěší ručně tl 60 mm skupiny B pl do 50 m2</t>
  </si>
  <si>
    <t>-1187347350</t>
  </si>
  <si>
    <t>564801111</t>
  </si>
  <si>
    <t>Podklad ze štěrkodrtě ŠD plochy přes 100 m2 tl 30 mm</t>
  </si>
  <si>
    <t>-436993337</t>
  </si>
  <si>
    <t>596211112.1</t>
  </si>
  <si>
    <t>Podkladový beton PBII C16/20 pod reliéfní dlažbu</t>
  </si>
  <si>
    <t>1931247488</t>
  </si>
  <si>
    <t>916131113</t>
  </si>
  <si>
    <t>Osazení silničního obrubníku betonového ležatého s boční opěrou do lože z betonu prostého</t>
  </si>
  <si>
    <t>-1322515937</t>
  </si>
  <si>
    <t>916231113</t>
  </si>
  <si>
    <t>Osazení chodníkového obrubníku betonového ležatého s boční opěrou do lože z betonu prostého</t>
  </si>
  <si>
    <t>-1827581934</t>
  </si>
  <si>
    <t>916431112</t>
  </si>
  <si>
    <t>Osazení bezbariérového betonového obrubníku do betonového lože tl 150 mm s boční opěrou</t>
  </si>
  <si>
    <t>-2080109827</t>
  </si>
  <si>
    <t>919735112</t>
  </si>
  <si>
    <t>Řezání stávajícího živičného krytu hl přes 50 do 100 mm</t>
  </si>
  <si>
    <t>527054238</t>
  </si>
  <si>
    <t>919735124</t>
  </si>
  <si>
    <t>Řezání stávajícího betonového krytu hl přes 150 do 200 mm</t>
  </si>
  <si>
    <t>-1274090390</t>
  </si>
  <si>
    <t>997221141</t>
  </si>
  <si>
    <t>Vodorovná doprava suti ze sypkých materiálů stavebním kolečkem do 50 m</t>
  </si>
  <si>
    <t>-2115195255</t>
  </si>
  <si>
    <t>997221551</t>
  </si>
  <si>
    <t>Vodorovná doprava suti ze sypkých materiálů do 1 km</t>
  </si>
  <si>
    <t>161693982</t>
  </si>
  <si>
    <t>997221559</t>
  </si>
  <si>
    <t>Příplatek ZKD 1 km u vodorovné dopravy suti ze sypkých materiálů</t>
  </si>
  <si>
    <t>1288946033</t>
  </si>
  <si>
    <t>997221561</t>
  </si>
  <si>
    <t>Vodorovná doprava suti z kusových materiálů do 1 km</t>
  </si>
  <si>
    <t>663023790</t>
  </si>
  <si>
    <t>997221569</t>
  </si>
  <si>
    <t>Příplatek ZKD 1 km u vodorovné dopravy suti z kusových materiálů</t>
  </si>
  <si>
    <t>1933824448</t>
  </si>
  <si>
    <t>997221615</t>
  </si>
  <si>
    <t>Poplatek za uložení na skládce (skládkovné) stavebního odpadu betonového kód odpadu 17 01 01</t>
  </si>
  <si>
    <t>344330045</t>
  </si>
  <si>
    <t>997221645</t>
  </si>
  <si>
    <t>Poplatek za uložení na skládce (skládkovné) odpadu asfaltového bez dehtu kód odpadu 17 03 02</t>
  </si>
  <si>
    <t>-176712254</t>
  </si>
  <si>
    <t>997221655</t>
  </si>
  <si>
    <t>Poplatek za uložení na skládce (skládkovné) zeminy a kamení kód odpadu 17 05 04</t>
  </si>
  <si>
    <t>1590796747</t>
  </si>
  <si>
    <t>220960003</t>
  </si>
  <si>
    <t>Montáž stožáru přisvětlení přechodu</t>
  </si>
  <si>
    <t>CS ÚRS 2024 02</t>
  </si>
  <si>
    <t>-671365170</t>
  </si>
  <si>
    <t>524015374</t>
  </si>
  <si>
    <t>1356682415</t>
  </si>
  <si>
    <t>460581111</t>
  </si>
  <si>
    <t>Položení drnu včetně zalití vodou na rovině</t>
  </si>
  <si>
    <t>-894787099</t>
  </si>
  <si>
    <t>460581121</t>
  </si>
  <si>
    <t>Zatravnění včetně zalití vodou na rovině</t>
  </si>
  <si>
    <t>-298995006</t>
  </si>
  <si>
    <t>VRN</t>
  </si>
  <si>
    <t>Vedlejší rozpočtové náklady</t>
  </si>
  <si>
    <t>VRN3</t>
  </si>
  <si>
    <t>Zařízení staveniště</t>
  </si>
  <si>
    <t>034203000R</t>
  </si>
  <si>
    <t>DIO, provizorní značení, projednání</t>
  </si>
  <si>
    <t>1024</t>
  </si>
  <si>
    <t>744888311</t>
  </si>
  <si>
    <t>VRN4</t>
  </si>
  <si>
    <t>Inženýrská činnost</t>
  </si>
  <si>
    <t>043154000</t>
  </si>
  <si>
    <t>Zkoušky hutnicí</t>
  </si>
  <si>
    <t>-1057647235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</si>
</sst>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159" t="s">
        <v>15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R5" s="16"/>
      <c r="BE5" s="156" t="s">
        <v>16</v>
      </c>
      <c r="BS5" s="13" t="s">
        <v>6</v>
      </c>
    </row>
    <row r="6" spans="1:74" ht="36.950000000000003" customHeight="1">
      <c r="B6" s="16"/>
      <c r="D6" s="22" t="s">
        <v>17</v>
      </c>
      <c r="K6" s="161" t="s">
        <v>18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R6" s="16"/>
      <c r="BE6" s="157"/>
      <c r="BS6" s="13" t="s">
        <v>6</v>
      </c>
    </row>
    <row r="7" spans="1:74" ht="12" customHeight="1">
      <c r="B7" s="16"/>
      <c r="D7" s="23" t="s">
        <v>19</v>
      </c>
      <c r="K7" s="21" t="s">
        <v>1</v>
      </c>
      <c r="AK7" s="23" t="s">
        <v>20</v>
      </c>
      <c r="AN7" s="21" t="s">
        <v>1</v>
      </c>
      <c r="AR7" s="16"/>
      <c r="BE7" s="157"/>
      <c r="BS7" s="13" t="s">
        <v>6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157"/>
      <c r="BS8" s="13" t="s">
        <v>6</v>
      </c>
    </row>
    <row r="9" spans="1:74" ht="14.45" customHeight="1">
      <c r="B9" s="16"/>
      <c r="AR9" s="16"/>
      <c r="BE9" s="157"/>
      <c r="BS9" s="13" t="s">
        <v>6</v>
      </c>
    </row>
    <row r="10" spans="1:74" ht="12" customHeight="1">
      <c r="B10" s="16"/>
      <c r="D10" s="23" t="s">
        <v>25</v>
      </c>
      <c r="AK10" s="23" t="s">
        <v>26</v>
      </c>
      <c r="AN10" s="21" t="s">
        <v>27</v>
      </c>
      <c r="AR10" s="16"/>
      <c r="BE10" s="157"/>
      <c r="BS10" s="13" t="s">
        <v>6</v>
      </c>
    </row>
    <row r="11" spans="1:74" ht="18.399999999999999" customHeight="1">
      <c r="B11" s="16"/>
      <c r="E11" s="21" t="s">
        <v>28</v>
      </c>
      <c r="AK11" s="23" t="s">
        <v>29</v>
      </c>
      <c r="AN11" s="21" t="s">
        <v>1</v>
      </c>
      <c r="AR11" s="16"/>
      <c r="BE11" s="157"/>
      <c r="BS11" s="13" t="s">
        <v>6</v>
      </c>
    </row>
    <row r="12" spans="1:74" ht="6.95" customHeight="1">
      <c r="B12" s="16"/>
      <c r="AR12" s="16"/>
      <c r="BE12" s="157"/>
      <c r="BS12" s="13" t="s">
        <v>6</v>
      </c>
    </row>
    <row r="13" spans="1:74" ht="12" customHeight="1">
      <c r="B13" s="16"/>
      <c r="D13" s="23" t="s">
        <v>30</v>
      </c>
      <c r="AK13" s="23" t="s">
        <v>26</v>
      </c>
      <c r="AN13" s="25" t="s">
        <v>31</v>
      </c>
      <c r="AR13" s="16"/>
      <c r="BE13" s="157"/>
      <c r="BS13" s="13" t="s">
        <v>6</v>
      </c>
    </row>
    <row r="14" spans="1:74" ht="12.75">
      <c r="B14" s="16"/>
      <c r="E14" s="162" t="s">
        <v>31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3" t="s">
        <v>29</v>
      </c>
      <c r="AN14" s="25" t="s">
        <v>31</v>
      </c>
      <c r="AR14" s="16"/>
      <c r="BE14" s="157"/>
      <c r="BS14" s="13" t="s">
        <v>6</v>
      </c>
    </row>
    <row r="15" spans="1:74" ht="6.95" customHeight="1">
      <c r="B15" s="16"/>
      <c r="AR15" s="16"/>
      <c r="BE15" s="157"/>
      <c r="BS15" s="13" t="s">
        <v>4</v>
      </c>
    </row>
    <row r="16" spans="1:74" ht="12" customHeight="1">
      <c r="B16" s="16"/>
      <c r="D16" s="23" t="s">
        <v>32</v>
      </c>
      <c r="AK16" s="23" t="s">
        <v>26</v>
      </c>
      <c r="AN16" s="21" t="s">
        <v>33</v>
      </c>
      <c r="AR16" s="16"/>
      <c r="BE16" s="157"/>
      <c r="BS16" s="13" t="s">
        <v>4</v>
      </c>
    </row>
    <row r="17" spans="2:71" ht="18.399999999999999" customHeight="1">
      <c r="B17" s="16"/>
      <c r="E17" s="21" t="s">
        <v>34</v>
      </c>
      <c r="AK17" s="23" t="s">
        <v>29</v>
      </c>
      <c r="AN17" s="21" t="s">
        <v>1</v>
      </c>
      <c r="AR17" s="16"/>
      <c r="BE17" s="157"/>
      <c r="BS17" s="13" t="s">
        <v>35</v>
      </c>
    </row>
    <row r="18" spans="2:71" ht="6.95" customHeight="1">
      <c r="B18" s="16"/>
      <c r="AR18" s="16"/>
      <c r="BE18" s="157"/>
      <c r="BS18" s="13" t="s">
        <v>8</v>
      </c>
    </row>
    <row r="19" spans="2:71" ht="12" customHeight="1">
      <c r="B19" s="16"/>
      <c r="D19" s="23" t="s">
        <v>36</v>
      </c>
      <c r="AK19" s="23" t="s">
        <v>26</v>
      </c>
      <c r="AN19" s="21" t="s">
        <v>33</v>
      </c>
      <c r="AR19" s="16"/>
      <c r="BE19" s="157"/>
      <c r="BS19" s="13" t="s">
        <v>8</v>
      </c>
    </row>
    <row r="20" spans="2:71" ht="18.399999999999999" customHeight="1">
      <c r="B20" s="16"/>
      <c r="E20" s="21" t="s">
        <v>34</v>
      </c>
      <c r="AK20" s="23" t="s">
        <v>29</v>
      </c>
      <c r="AN20" s="21" t="s">
        <v>1</v>
      </c>
      <c r="AR20" s="16"/>
      <c r="BE20" s="157"/>
      <c r="BS20" s="13" t="s">
        <v>35</v>
      </c>
    </row>
    <row r="21" spans="2:71" ht="6.95" customHeight="1">
      <c r="B21" s="16"/>
      <c r="AR21" s="16"/>
      <c r="BE21" s="157"/>
    </row>
    <row r="22" spans="2:71" ht="12" customHeight="1">
      <c r="B22" s="16"/>
      <c r="D22" s="23" t="s">
        <v>37</v>
      </c>
      <c r="AR22" s="16"/>
      <c r="BE22" s="157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  <c r="BE23" s="157"/>
    </row>
    <row r="24" spans="2:71" ht="6.95" customHeight="1">
      <c r="B24" s="16"/>
      <c r="AR24" s="16"/>
      <c r="BE24" s="15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7"/>
    </row>
    <row r="26" spans="2:71" s="1" customFormat="1" ht="25.9" customHeight="1">
      <c r="B26" s="28"/>
      <c r="D26" s="29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5">
        <f>ROUND(AG94,2)</f>
        <v>0</v>
      </c>
      <c r="AL26" s="166"/>
      <c r="AM26" s="166"/>
      <c r="AN26" s="166"/>
      <c r="AO26" s="166"/>
      <c r="AR26" s="28"/>
      <c r="BE26" s="157"/>
    </row>
    <row r="27" spans="2:71" s="1" customFormat="1" ht="6.95" customHeight="1">
      <c r="B27" s="28"/>
      <c r="AR27" s="28"/>
      <c r="BE27" s="157"/>
    </row>
    <row r="28" spans="2:71" s="1" customFormat="1" ht="12.75">
      <c r="B28" s="28"/>
      <c r="L28" s="167" t="s">
        <v>39</v>
      </c>
      <c r="M28" s="167"/>
      <c r="N28" s="167"/>
      <c r="O28" s="167"/>
      <c r="P28" s="167"/>
      <c r="W28" s="167" t="s">
        <v>40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41</v>
      </c>
      <c r="AL28" s="167"/>
      <c r="AM28" s="167"/>
      <c r="AN28" s="167"/>
      <c r="AO28" s="167"/>
      <c r="AR28" s="28"/>
      <c r="BE28" s="157"/>
    </row>
    <row r="29" spans="2:71" s="2" customFormat="1" ht="14.45" customHeight="1">
      <c r="B29" s="32"/>
      <c r="D29" s="23" t="s">
        <v>42</v>
      </c>
      <c r="F29" s="23" t="s">
        <v>43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2"/>
      <c r="BE29" s="158"/>
    </row>
    <row r="30" spans="2:71" s="2" customFormat="1" ht="14.45" customHeight="1">
      <c r="B30" s="32"/>
      <c r="F30" s="23" t="s">
        <v>44</v>
      </c>
      <c r="L30" s="170">
        <v>0.12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2"/>
      <c r="BE30" s="158"/>
    </row>
    <row r="31" spans="2:71" s="2" customFormat="1" ht="14.45" hidden="1" customHeight="1">
      <c r="B31" s="32"/>
      <c r="F31" s="23" t="s">
        <v>45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2"/>
      <c r="BE31" s="158"/>
    </row>
    <row r="32" spans="2:71" s="2" customFormat="1" ht="14.45" hidden="1" customHeight="1">
      <c r="B32" s="32"/>
      <c r="F32" s="23" t="s">
        <v>46</v>
      </c>
      <c r="L32" s="170">
        <v>0.12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2"/>
      <c r="BE32" s="158"/>
    </row>
    <row r="33" spans="2:57" s="2" customFormat="1" ht="14.45" hidden="1" customHeight="1">
      <c r="B33" s="32"/>
      <c r="F33" s="23" t="s">
        <v>47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2"/>
      <c r="BE33" s="158"/>
    </row>
    <row r="34" spans="2:57" s="1" customFormat="1" ht="6.95" customHeight="1">
      <c r="B34" s="28"/>
      <c r="AR34" s="28"/>
      <c r="BE34" s="157"/>
    </row>
    <row r="35" spans="2:57" s="1" customFormat="1" ht="25.9" customHeight="1">
      <c r="B35" s="28"/>
      <c r="C35" s="33"/>
      <c r="D35" s="34" t="s">
        <v>48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49</v>
      </c>
      <c r="U35" s="35"/>
      <c r="V35" s="35"/>
      <c r="W35" s="35"/>
      <c r="X35" s="171" t="s">
        <v>50</v>
      </c>
      <c r="Y35" s="172"/>
      <c r="Z35" s="172"/>
      <c r="AA35" s="172"/>
      <c r="AB35" s="172"/>
      <c r="AC35" s="35"/>
      <c r="AD35" s="35"/>
      <c r="AE35" s="35"/>
      <c r="AF35" s="35"/>
      <c r="AG35" s="35"/>
      <c r="AH35" s="35"/>
      <c r="AI35" s="35"/>
      <c r="AJ35" s="35"/>
      <c r="AK35" s="173">
        <f>SUM(AK26:AK33)</f>
        <v>0</v>
      </c>
      <c r="AL35" s="172"/>
      <c r="AM35" s="172"/>
      <c r="AN35" s="172"/>
      <c r="AO35" s="17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51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52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53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54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53</v>
      </c>
      <c r="AI60" s="30"/>
      <c r="AJ60" s="30"/>
      <c r="AK60" s="30"/>
      <c r="AL60" s="30"/>
      <c r="AM60" s="39" t="s">
        <v>54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56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54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53</v>
      </c>
      <c r="AI75" s="30"/>
      <c r="AJ75" s="30"/>
      <c r="AK75" s="30"/>
      <c r="AL75" s="30"/>
      <c r="AM75" s="39" t="s">
        <v>54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57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14</v>
      </c>
      <c r="L84" s="3" t="str">
        <f>K5</f>
        <v>240306_SSZ</v>
      </c>
      <c r="AR84" s="44"/>
    </row>
    <row r="85" spans="1:91" s="4" customFormat="1" ht="36.950000000000003" customHeight="1">
      <c r="B85" s="45"/>
      <c r="C85" s="46" t="s">
        <v>17</v>
      </c>
      <c r="L85" s="175" t="str">
        <f>K6</f>
        <v>SSZ Výstupní - Neštěmická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21</v>
      </c>
      <c r="L87" s="47" t="str">
        <f>IF(K8="","",K8)</f>
        <v>křižovatka Výstupní - Neštěmická</v>
      </c>
      <c r="AI87" s="23" t="s">
        <v>23</v>
      </c>
      <c r="AM87" s="177" t="str">
        <f>IF(AN8= "","",AN8)</f>
        <v>19. 7. 2024</v>
      </c>
      <c r="AN87" s="177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25</v>
      </c>
      <c r="L89" s="3" t="str">
        <f>IF(E11= "","",E11)</f>
        <v>Statutární město Ústí nad Labem</v>
      </c>
      <c r="AI89" s="23" t="s">
        <v>32</v>
      </c>
      <c r="AM89" s="178" t="str">
        <f>IF(E17="","",E17)</f>
        <v>AŽD Praha s.r.o.</v>
      </c>
      <c r="AN89" s="179"/>
      <c r="AO89" s="179"/>
      <c r="AP89" s="179"/>
      <c r="AR89" s="28"/>
      <c r="AS89" s="180" t="s">
        <v>58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30</v>
      </c>
      <c r="L90" s="3" t="str">
        <f>IF(E14= "Vyplň údaj","",E14)</f>
        <v/>
      </c>
      <c r="AI90" s="23" t="s">
        <v>36</v>
      </c>
      <c r="AM90" s="178" t="str">
        <f>IF(E20="","",E20)</f>
        <v>AŽD Praha s.r.o.</v>
      </c>
      <c r="AN90" s="179"/>
      <c r="AO90" s="179"/>
      <c r="AP90" s="179"/>
      <c r="AR90" s="28"/>
      <c r="AS90" s="182"/>
      <c r="AT90" s="183"/>
      <c r="BD90" s="52"/>
    </row>
    <row r="91" spans="1:91" s="1" customFormat="1" ht="10.9" customHeight="1">
      <c r="B91" s="28"/>
      <c r="AR91" s="28"/>
      <c r="AS91" s="182"/>
      <c r="AT91" s="183"/>
      <c r="BD91" s="52"/>
    </row>
    <row r="92" spans="1:91" s="1" customFormat="1" ht="29.25" customHeight="1">
      <c r="B92" s="28"/>
      <c r="C92" s="184" t="s">
        <v>59</v>
      </c>
      <c r="D92" s="185"/>
      <c r="E92" s="185"/>
      <c r="F92" s="185"/>
      <c r="G92" s="185"/>
      <c r="H92" s="53"/>
      <c r="I92" s="186" t="s">
        <v>60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61</v>
      </c>
      <c r="AH92" s="185"/>
      <c r="AI92" s="185"/>
      <c r="AJ92" s="185"/>
      <c r="AK92" s="185"/>
      <c r="AL92" s="185"/>
      <c r="AM92" s="185"/>
      <c r="AN92" s="186" t="s">
        <v>62</v>
      </c>
      <c r="AO92" s="185"/>
      <c r="AP92" s="188"/>
      <c r="AQ92" s="54" t="s">
        <v>63</v>
      </c>
      <c r="AR92" s="28"/>
      <c r="AS92" s="55" t="s">
        <v>64</v>
      </c>
      <c r="AT92" s="56" t="s">
        <v>65</v>
      </c>
      <c r="AU92" s="56" t="s">
        <v>66</v>
      </c>
      <c r="AV92" s="56" t="s">
        <v>67</v>
      </c>
      <c r="AW92" s="56" t="s">
        <v>68</v>
      </c>
      <c r="AX92" s="56" t="s">
        <v>69</v>
      </c>
      <c r="AY92" s="56" t="s">
        <v>70</v>
      </c>
      <c r="AZ92" s="56" t="s">
        <v>71</v>
      </c>
      <c r="BA92" s="56" t="s">
        <v>72</v>
      </c>
      <c r="BB92" s="56" t="s">
        <v>73</v>
      </c>
      <c r="BC92" s="56" t="s">
        <v>74</v>
      </c>
      <c r="BD92" s="57" t="s">
        <v>75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2">
        <f>ROUND(SUM(AG95:AG97),2)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77</v>
      </c>
      <c r="BT94" s="68" t="s">
        <v>78</v>
      </c>
      <c r="BU94" s="69" t="s">
        <v>79</v>
      </c>
      <c r="BV94" s="68" t="s">
        <v>80</v>
      </c>
      <c r="BW94" s="68" t="s">
        <v>5</v>
      </c>
      <c r="BX94" s="68" t="s">
        <v>81</v>
      </c>
      <c r="CL94" s="68" t="s">
        <v>1</v>
      </c>
    </row>
    <row r="95" spans="1:91" s="6" customFormat="1" ht="16.5" customHeight="1">
      <c r="A95" s="70" t="s">
        <v>82</v>
      </c>
      <c r="B95" s="71"/>
      <c r="C95" s="72"/>
      <c r="D95" s="191" t="s">
        <v>83</v>
      </c>
      <c r="E95" s="191"/>
      <c r="F95" s="191"/>
      <c r="G95" s="191"/>
      <c r="H95" s="191"/>
      <c r="I95" s="73"/>
      <c r="J95" s="191" t="s">
        <v>84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'SO 401 - Technologie SSZ'!J30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4" t="s">
        <v>85</v>
      </c>
      <c r="AR95" s="71"/>
      <c r="AS95" s="75">
        <v>0</v>
      </c>
      <c r="AT95" s="76">
        <f>ROUND(SUM(AV95:AW95),2)</f>
        <v>0</v>
      </c>
      <c r="AU95" s="77">
        <f>'SO 401 - Technologie SSZ'!P127</f>
        <v>0</v>
      </c>
      <c r="AV95" s="76">
        <f>'SO 401 - Technologie SSZ'!J33</f>
        <v>0</v>
      </c>
      <c r="AW95" s="76">
        <f>'SO 401 - Technologie SSZ'!J34</f>
        <v>0</v>
      </c>
      <c r="AX95" s="76">
        <f>'SO 401 - Technologie SSZ'!J35</f>
        <v>0</v>
      </c>
      <c r="AY95" s="76">
        <f>'SO 401 - Technologie SSZ'!J36</f>
        <v>0</v>
      </c>
      <c r="AZ95" s="76">
        <f>'SO 401 - Technologie SSZ'!F33</f>
        <v>0</v>
      </c>
      <c r="BA95" s="76">
        <f>'SO 401 - Technologie SSZ'!F34</f>
        <v>0</v>
      </c>
      <c r="BB95" s="76">
        <f>'SO 401 - Technologie SSZ'!F35</f>
        <v>0</v>
      </c>
      <c r="BC95" s="76">
        <f>'SO 401 - Technologie SSZ'!F36</f>
        <v>0</v>
      </c>
      <c r="BD95" s="78">
        <f>'SO 401 - Technologie SSZ'!F37</f>
        <v>0</v>
      </c>
      <c r="BT95" s="79" t="s">
        <v>6</v>
      </c>
      <c r="BV95" s="79" t="s">
        <v>80</v>
      </c>
      <c r="BW95" s="79" t="s">
        <v>86</v>
      </c>
      <c r="BX95" s="79" t="s">
        <v>5</v>
      </c>
      <c r="CL95" s="79" t="s">
        <v>1</v>
      </c>
      <c r="CM95" s="79" t="s">
        <v>87</v>
      </c>
    </row>
    <row r="96" spans="1:91" s="6" customFormat="1" ht="16.5" customHeight="1">
      <c r="A96" s="70" t="s">
        <v>82</v>
      </c>
      <c r="B96" s="71"/>
      <c r="C96" s="72"/>
      <c r="D96" s="191" t="s">
        <v>88</v>
      </c>
      <c r="E96" s="191"/>
      <c r="F96" s="191"/>
      <c r="G96" s="191"/>
      <c r="H96" s="191"/>
      <c r="I96" s="73"/>
      <c r="J96" s="191" t="s">
        <v>89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'SO 402 - MJČ a MOR'!J30</f>
        <v>0</v>
      </c>
      <c r="AH96" s="190"/>
      <c r="AI96" s="190"/>
      <c r="AJ96" s="190"/>
      <c r="AK96" s="190"/>
      <c r="AL96" s="190"/>
      <c r="AM96" s="190"/>
      <c r="AN96" s="189">
        <f>SUM(AG96,AT96)</f>
        <v>0</v>
      </c>
      <c r="AO96" s="190"/>
      <c r="AP96" s="190"/>
      <c r="AQ96" s="74" t="s">
        <v>85</v>
      </c>
      <c r="AR96" s="71"/>
      <c r="AS96" s="75">
        <v>0</v>
      </c>
      <c r="AT96" s="76">
        <f>ROUND(SUM(AV96:AW96),2)</f>
        <v>0</v>
      </c>
      <c r="AU96" s="77">
        <f>'SO 402 - MJČ a MOR'!P123</f>
        <v>0</v>
      </c>
      <c r="AV96" s="76">
        <f>'SO 402 - MJČ a MOR'!J33</f>
        <v>0</v>
      </c>
      <c r="AW96" s="76">
        <f>'SO 402 - MJČ a MOR'!J34</f>
        <v>0</v>
      </c>
      <c r="AX96" s="76">
        <f>'SO 402 - MJČ a MOR'!J35</f>
        <v>0</v>
      </c>
      <c r="AY96" s="76">
        <f>'SO 402 - MJČ a MOR'!J36</f>
        <v>0</v>
      </c>
      <c r="AZ96" s="76">
        <f>'SO 402 - MJČ a MOR'!F33</f>
        <v>0</v>
      </c>
      <c r="BA96" s="76">
        <f>'SO 402 - MJČ a MOR'!F34</f>
        <v>0</v>
      </c>
      <c r="BB96" s="76">
        <f>'SO 402 - MJČ a MOR'!F35</f>
        <v>0</v>
      </c>
      <c r="BC96" s="76">
        <f>'SO 402 - MJČ a MOR'!F36</f>
        <v>0</v>
      </c>
      <c r="BD96" s="78">
        <f>'SO 402 - MJČ a MOR'!F37</f>
        <v>0</v>
      </c>
      <c r="BT96" s="79" t="s">
        <v>6</v>
      </c>
      <c r="BV96" s="79" t="s">
        <v>80</v>
      </c>
      <c r="BW96" s="79" t="s">
        <v>90</v>
      </c>
      <c r="BX96" s="79" t="s">
        <v>5</v>
      </c>
      <c r="CL96" s="79" t="s">
        <v>1</v>
      </c>
      <c r="CM96" s="79" t="s">
        <v>87</v>
      </c>
    </row>
    <row r="97" spans="1:91" s="6" customFormat="1" ht="16.5" customHeight="1">
      <c r="A97" s="70" t="s">
        <v>82</v>
      </c>
      <c r="B97" s="71"/>
      <c r="C97" s="72"/>
      <c r="D97" s="191" t="s">
        <v>91</v>
      </c>
      <c r="E97" s="191"/>
      <c r="F97" s="191"/>
      <c r="G97" s="191"/>
      <c r="H97" s="191"/>
      <c r="I97" s="73"/>
      <c r="J97" s="191" t="s">
        <v>92</v>
      </c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89">
        <f>'SO 101 - Stavební úpravy'!J30</f>
        <v>0</v>
      </c>
      <c r="AH97" s="190"/>
      <c r="AI97" s="190"/>
      <c r="AJ97" s="190"/>
      <c r="AK97" s="190"/>
      <c r="AL97" s="190"/>
      <c r="AM97" s="190"/>
      <c r="AN97" s="189">
        <f>SUM(AG97,AT97)</f>
        <v>0</v>
      </c>
      <c r="AO97" s="190"/>
      <c r="AP97" s="190"/>
      <c r="AQ97" s="74" t="s">
        <v>85</v>
      </c>
      <c r="AR97" s="71"/>
      <c r="AS97" s="80">
        <v>0</v>
      </c>
      <c r="AT97" s="81">
        <f>ROUND(SUM(AV97:AW97),2)</f>
        <v>0</v>
      </c>
      <c r="AU97" s="82">
        <f>'SO 101 - Stavební úpravy'!P128</f>
        <v>0</v>
      </c>
      <c r="AV97" s="81">
        <f>'SO 101 - Stavební úpravy'!J33</f>
        <v>0</v>
      </c>
      <c r="AW97" s="81">
        <f>'SO 101 - Stavební úpravy'!J34</f>
        <v>0</v>
      </c>
      <c r="AX97" s="81">
        <f>'SO 101 - Stavební úpravy'!J35</f>
        <v>0</v>
      </c>
      <c r="AY97" s="81">
        <f>'SO 101 - Stavební úpravy'!J36</f>
        <v>0</v>
      </c>
      <c r="AZ97" s="81">
        <f>'SO 101 - Stavební úpravy'!F33</f>
        <v>0</v>
      </c>
      <c r="BA97" s="81">
        <f>'SO 101 - Stavební úpravy'!F34</f>
        <v>0</v>
      </c>
      <c r="BB97" s="81">
        <f>'SO 101 - Stavební úpravy'!F35</f>
        <v>0</v>
      </c>
      <c r="BC97" s="81">
        <f>'SO 101 - Stavební úpravy'!F36</f>
        <v>0</v>
      </c>
      <c r="BD97" s="83">
        <f>'SO 101 - Stavební úpravy'!F37</f>
        <v>0</v>
      </c>
      <c r="BT97" s="79" t="s">
        <v>6</v>
      </c>
      <c r="BV97" s="79" t="s">
        <v>80</v>
      </c>
      <c r="BW97" s="79" t="s">
        <v>93</v>
      </c>
      <c r="BX97" s="79" t="s">
        <v>5</v>
      </c>
      <c r="CL97" s="79" t="s">
        <v>1</v>
      </c>
      <c r="CM97" s="79" t="s">
        <v>87</v>
      </c>
    </row>
    <row r="98" spans="1:91" s="1" customFormat="1" ht="30" customHeight="1">
      <c r="B98" s="28"/>
      <c r="AR98" s="28"/>
    </row>
    <row r="99" spans="1:91" s="1" customFormat="1" ht="6.95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8"/>
    </row>
  </sheetData>
  <sheetProtection algorithmName="SHA-512" hashValue="I9nx+uRMRRJi6+kdTtn2ihB4mVmSaPOc/3da4au15x8eHtiy3deLQxxvJoAeFj+e7FuS5bO3DVvn5wWg+PVb1A==" saltValue="dsBzKSd0WC+25+vFpXqnMyDB8lg3kB/XLKo5j4ajp/dYVjG5Lj/w90l1qV/N4EtrVWcBAkNtKgxz1k0s0xbSd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401 - Technologie SSZ'!C2" display="/" xr:uid="{00000000-0004-0000-0000-000000000000}"/>
    <hyperlink ref="A96" location="'SO 402 - MJČ a MOR'!C2" display="/" xr:uid="{00000000-0004-0000-0000-000001000000}"/>
    <hyperlink ref="A97" location="'SO 101 - Stavební úprav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94</v>
      </c>
      <c r="L4" s="16"/>
      <c r="M4" s="84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194" t="str">
        <f>'Rekapitulace stavby'!K6</f>
        <v>SSZ Výstupní - Neštěmická</v>
      </c>
      <c r="F7" s="195"/>
      <c r="G7" s="195"/>
      <c r="H7" s="195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75" t="s">
        <v>96</v>
      </c>
      <c r="F9" s="196"/>
      <c r="G9" s="196"/>
      <c r="H9" s="19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1</v>
      </c>
      <c r="I11" s="23" t="s">
        <v>20</v>
      </c>
      <c r="J11" s="21" t="s">
        <v>1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8" t="str">
        <f>'Rekapitulace stavby'!AN8</f>
        <v>19. 7. 2024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27</v>
      </c>
      <c r="L14" s="28"/>
    </row>
    <row r="15" spans="2:46" s="1" customFormat="1" ht="18" customHeight="1">
      <c r="B15" s="28"/>
      <c r="E15" s="21" t="s">
        <v>28</v>
      </c>
      <c r="I15" s="23" t="s">
        <v>29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30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7" t="str">
        <f>'Rekapitulace stavby'!E14</f>
        <v>Vyplň údaj</v>
      </c>
      <c r="F18" s="159"/>
      <c r="G18" s="159"/>
      <c r="H18" s="159"/>
      <c r="I18" s="23" t="s">
        <v>29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32</v>
      </c>
      <c r="I20" s="23" t="s">
        <v>26</v>
      </c>
      <c r="J20" s="21" t="s">
        <v>33</v>
      </c>
      <c r="L20" s="28"/>
    </row>
    <row r="21" spans="2:12" s="1" customFormat="1" ht="18" customHeight="1">
      <c r="B21" s="28"/>
      <c r="E21" s="21" t="s">
        <v>34</v>
      </c>
      <c r="I21" s="23" t="s">
        <v>29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36</v>
      </c>
      <c r="I23" s="23" t="s">
        <v>26</v>
      </c>
      <c r="J23" s="21" t="s">
        <v>33</v>
      </c>
      <c r="L23" s="28"/>
    </row>
    <row r="24" spans="2:12" s="1" customFormat="1" ht="18" customHeight="1">
      <c r="B24" s="28"/>
      <c r="E24" s="21" t="s">
        <v>34</v>
      </c>
      <c r="I24" s="23" t="s">
        <v>29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16.5" customHeight="1">
      <c r="B27" s="85"/>
      <c r="E27" s="164" t="s">
        <v>1</v>
      </c>
      <c r="F27" s="164"/>
      <c r="G27" s="164"/>
      <c r="H27" s="164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38</v>
      </c>
      <c r="J30" s="62">
        <f>ROUND(J127,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5" customHeight="1">
      <c r="B33" s="28"/>
      <c r="D33" s="51" t="s">
        <v>42</v>
      </c>
      <c r="E33" s="23" t="s">
        <v>43</v>
      </c>
      <c r="F33" s="87">
        <f>ROUND((SUM(BE127:BE247)),  2)</f>
        <v>0</v>
      </c>
      <c r="I33" s="88">
        <v>0.21</v>
      </c>
      <c r="J33" s="87">
        <f>ROUND(((SUM(BE127:BE247))*I33),  2)</f>
        <v>0</v>
      </c>
      <c r="L33" s="28"/>
    </row>
    <row r="34" spans="2:12" s="1" customFormat="1" ht="14.45" customHeight="1">
      <c r="B34" s="28"/>
      <c r="E34" s="23" t="s">
        <v>44</v>
      </c>
      <c r="F34" s="87">
        <f>ROUND((SUM(BF127:BF247)),  2)</f>
        <v>0</v>
      </c>
      <c r="I34" s="88">
        <v>0.12</v>
      </c>
      <c r="J34" s="87">
        <f>ROUND(((SUM(BF127:BF247))*I34),  2)</f>
        <v>0</v>
      </c>
      <c r="L34" s="28"/>
    </row>
    <row r="35" spans="2:12" s="1" customFormat="1" ht="14.45" hidden="1" customHeight="1">
      <c r="B35" s="28"/>
      <c r="E35" s="23" t="s">
        <v>45</v>
      </c>
      <c r="F35" s="87">
        <f>ROUND((SUM(BG127:BG247)),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46</v>
      </c>
      <c r="F36" s="87">
        <f>ROUND((SUM(BH127:BH247)),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47</v>
      </c>
      <c r="F37" s="87">
        <f>ROUND((SUM(BI127:BI247)),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51</v>
      </c>
      <c r="E50" s="38"/>
      <c r="F50" s="38"/>
      <c r="G50" s="37" t="s">
        <v>52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53</v>
      </c>
      <c r="E61" s="30"/>
      <c r="F61" s="95" t="s">
        <v>54</v>
      </c>
      <c r="G61" s="39" t="s">
        <v>53</v>
      </c>
      <c r="H61" s="30"/>
      <c r="I61" s="30"/>
      <c r="J61" s="96" t="s">
        <v>54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55</v>
      </c>
      <c r="E65" s="38"/>
      <c r="F65" s="38"/>
      <c r="G65" s="37" t="s">
        <v>56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53</v>
      </c>
      <c r="E76" s="30"/>
      <c r="F76" s="95" t="s">
        <v>54</v>
      </c>
      <c r="G76" s="39" t="s">
        <v>53</v>
      </c>
      <c r="H76" s="30"/>
      <c r="I76" s="30"/>
      <c r="J76" s="96" t="s">
        <v>54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17</v>
      </c>
      <c r="L84" s="28"/>
    </row>
    <row r="85" spans="2:47" s="1" customFormat="1" ht="16.5" customHeight="1">
      <c r="B85" s="28"/>
      <c r="E85" s="194" t="str">
        <f>E7</f>
        <v>SSZ Výstupní - Neštěmická</v>
      </c>
      <c r="F85" s="195"/>
      <c r="G85" s="195"/>
      <c r="H85" s="195"/>
      <c r="L85" s="28"/>
    </row>
    <row r="86" spans="2:47" s="1" customFormat="1" ht="12" customHeight="1">
      <c r="B86" s="28"/>
      <c r="C86" s="23" t="s">
        <v>95</v>
      </c>
      <c r="L86" s="28"/>
    </row>
    <row r="87" spans="2:47" s="1" customFormat="1" ht="16.5" customHeight="1">
      <c r="B87" s="28"/>
      <c r="E87" s="175" t="str">
        <f>E9</f>
        <v>SO 401 - Technologie SSZ</v>
      </c>
      <c r="F87" s="196"/>
      <c r="G87" s="196"/>
      <c r="H87" s="19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21</v>
      </c>
      <c r="F89" s="21" t="str">
        <f>F12</f>
        <v>křižovatka Výstupní - Neštěmická</v>
      </c>
      <c r="I89" s="23" t="s">
        <v>23</v>
      </c>
      <c r="J89" s="48" t="str">
        <f>IF(J12="","",J12)</f>
        <v>19. 7. 2024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25</v>
      </c>
      <c r="F91" s="21" t="str">
        <f>E15</f>
        <v>Statutární město Ústí nad Labem</v>
      </c>
      <c r="I91" s="23" t="s">
        <v>32</v>
      </c>
      <c r="J91" s="26" t="str">
        <f>E21</f>
        <v>AŽD Praha s.r.o.</v>
      </c>
      <c r="L91" s="28"/>
    </row>
    <row r="92" spans="2:47" s="1" customFormat="1" ht="15.2" customHeight="1">
      <c r="B92" s="28"/>
      <c r="C92" s="23" t="s">
        <v>30</v>
      </c>
      <c r="F92" s="21" t="str">
        <f>IF(E18="","",E18)</f>
        <v>Vyplň údaj</v>
      </c>
      <c r="I92" s="23" t="s">
        <v>36</v>
      </c>
      <c r="J92" s="26" t="str">
        <f>E24</f>
        <v>AŽD Praha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100</v>
      </c>
      <c r="J96" s="62">
        <f>J127</f>
        <v>0</v>
      </c>
      <c r="L96" s="28"/>
      <c r="AU96" s="13" t="s">
        <v>101</v>
      </c>
    </row>
    <row r="97" spans="2:12" s="8" customFormat="1" ht="24.95" customHeight="1">
      <c r="B97" s="100"/>
      <c r="D97" s="101" t="s">
        <v>102</v>
      </c>
      <c r="E97" s="102"/>
      <c r="F97" s="102"/>
      <c r="G97" s="102"/>
      <c r="H97" s="102"/>
      <c r="I97" s="102"/>
      <c r="J97" s="103">
        <f>J181</f>
        <v>0</v>
      </c>
      <c r="L97" s="100"/>
    </row>
    <row r="98" spans="2:12" s="9" customFormat="1" ht="19.899999999999999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J182</f>
        <v>0</v>
      </c>
      <c r="L98" s="104"/>
    </row>
    <row r="99" spans="2:12" s="9" customFormat="1" ht="19.899999999999999" customHeight="1">
      <c r="B99" s="104"/>
      <c r="D99" s="105" t="s">
        <v>104</v>
      </c>
      <c r="E99" s="106"/>
      <c r="F99" s="106"/>
      <c r="G99" s="106"/>
      <c r="H99" s="106"/>
      <c r="I99" s="106"/>
      <c r="J99" s="107">
        <f>J184</f>
        <v>0</v>
      </c>
      <c r="L99" s="104"/>
    </row>
    <row r="100" spans="2:12" s="9" customFormat="1" ht="19.899999999999999" customHeight="1">
      <c r="B100" s="104"/>
      <c r="D100" s="105" t="s">
        <v>105</v>
      </c>
      <c r="E100" s="106"/>
      <c r="F100" s="106"/>
      <c r="G100" s="106"/>
      <c r="H100" s="106"/>
      <c r="I100" s="106"/>
      <c r="J100" s="107">
        <f>J191</f>
        <v>0</v>
      </c>
      <c r="L100" s="104"/>
    </row>
    <row r="101" spans="2:12" s="8" customFormat="1" ht="24.95" customHeight="1">
      <c r="B101" s="100"/>
      <c r="D101" s="101" t="s">
        <v>106</v>
      </c>
      <c r="E101" s="102"/>
      <c r="F101" s="102"/>
      <c r="G101" s="102"/>
      <c r="H101" s="102"/>
      <c r="I101" s="102"/>
      <c r="J101" s="103">
        <f>J193</f>
        <v>0</v>
      </c>
      <c r="L101" s="100"/>
    </row>
    <row r="102" spans="2:12" s="9" customFormat="1" ht="19.899999999999999" customHeight="1">
      <c r="B102" s="104"/>
      <c r="D102" s="105" t="s">
        <v>107</v>
      </c>
      <c r="E102" s="106"/>
      <c r="F102" s="106"/>
      <c r="G102" s="106"/>
      <c r="H102" s="106"/>
      <c r="I102" s="106"/>
      <c r="J102" s="107">
        <f>J194</f>
        <v>0</v>
      </c>
      <c r="L102" s="104"/>
    </row>
    <row r="103" spans="2:12" s="9" customFormat="1" ht="19.899999999999999" customHeight="1">
      <c r="B103" s="104"/>
      <c r="D103" s="105" t="s">
        <v>108</v>
      </c>
      <c r="E103" s="106"/>
      <c r="F103" s="106"/>
      <c r="G103" s="106"/>
      <c r="H103" s="106"/>
      <c r="I103" s="106"/>
      <c r="J103" s="107">
        <f>J202</f>
        <v>0</v>
      </c>
      <c r="L103" s="104"/>
    </row>
    <row r="104" spans="2:12" s="8" customFormat="1" ht="24.95" customHeight="1">
      <c r="B104" s="100"/>
      <c r="D104" s="101" t="s">
        <v>109</v>
      </c>
      <c r="E104" s="102"/>
      <c r="F104" s="102"/>
      <c r="G104" s="102"/>
      <c r="H104" s="102"/>
      <c r="I104" s="102"/>
      <c r="J104" s="103">
        <f>J204</f>
        <v>0</v>
      </c>
      <c r="L104" s="100"/>
    </row>
    <row r="105" spans="2:12" s="9" customFormat="1" ht="19.899999999999999" customHeight="1">
      <c r="B105" s="104"/>
      <c r="D105" s="105" t="s">
        <v>110</v>
      </c>
      <c r="E105" s="106"/>
      <c r="F105" s="106"/>
      <c r="G105" s="106"/>
      <c r="H105" s="106"/>
      <c r="I105" s="106"/>
      <c r="J105" s="107">
        <f>J205</f>
        <v>0</v>
      </c>
      <c r="L105" s="104"/>
    </row>
    <row r="106" spans="2:12" s="9" customFormat="1" ht="19.899999999999999" customHeight="1">
      <c r="B106" s="104"/>
      <c r="D106" s="105" t="s">
        <v>111</v>
      </c>
      <c r="E106" s="106"/>
      <c r="F106" s="106"/>
      <c r="G106" s="106"/>
      <c r="H106" s="106"/>
      <c r="I106" s="106"/>
      <c r="J106" s="107">
        <f>J211</f>
        <v>0</v>
      </c>
      <c r="L106" s="104"/>
    </row>
    <row r="107" spans="2:12" s="9" customFormat="1" ht="19.899999999999999" customHeight="1">
      <c r="B107" s="104"/>
      <c r="D107" s="105" t="s">
        <v>112</v>
      </c>
      <c r="E107" s="106"/>
      <c r="F107" s="106"/>
      <c r="G107" s="106"/>
      <c r="H107" s="106"/>
      <c r="I107" s="106"/>
      <c r="J107" s="107">
        <f>J233</f>
        <v>0</v>
      </c>
      <c r="L107" s="104"/>
    </row>
    <row r="108" spans="2:12" s="1" customFormat="1" ht="21.75" customHeight="1">
      <c r="B108" s="28"/>
      <c r="L108" s="28"/>
    </row>
    <row r="109" spans="2:12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5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5" s="1" customFormat="1" ht="24.95" customHeight="1">
      <c r="B114" s="28"/>
      <c r="C114" s="17" t="s">
        <v>113</v>
      </c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17</v>
      </c>
      <c r="L116" s="28"/>
    </row>
    <row r="117" spans="2:65" s="1" customFormat="1" ht="16.5" customHeight="1">
      <c r="B117" s="28"/>
      <c r="E117" s="194" t="str">
        <f>E7</f>
        <v>SSZ Výstupní - Neštěmická</v>
      </c>
      <c r="F117" s="195"/>
      <c r="G117" s="195"/>
      <c r="H117" s="195"/>
      <c r="L117" s="28"/>
    </row>
    <row r="118" spans="2:65" s="1" customFormat="1" ht="12" customHeight="1">
      <c r="B118" s="28"/>
      <c r="C118" s="23" t="s">
        <v>95</v>
      </c>
      <c r="L118" s="28"/>
    </row>
    <row r="119" spans="2:65" s="1" customFormat="1" ht="16.5" customHeight="1">
      <c r="B119" s="28"/>
      <c r="E119" s="175" t="str">
        <f>E9</f>
        <v>SO 401 - Technologie SSZ</v>
      </c>
      <c r="F119" s="196"/>
      <c r="G119" s="196"/>
      <c r="H119" s="196"/>
      <c r="L119" s="28"/>
    </row>
    <row r="120" spans="2:65" s="1" customFormat="1" ht="6.95" customHeight="1">
      <c r="B120" s="28"/>
      <c r="L120" s="28"/>
    </row>
    <row r="121" spans="2:65" s="1" customFormat="1" ht="12" customHeight="1">
      <c r="B121" s="28"/>
      <c r="C121" s="23" t="s">
        <v>21</v>
      </c>
      <c r="F121" s="21" t="str">
        <f>F12</f>
        <v>křižovatka Výstupní - Neštěmická</v>
      </c>
      <c r="I121" s="23" t="s">
        <v>23</v>
      </c>
      <c r="J121" s="48" t="str">
        <f>IF(J12="","",J12)</f>
        <v>19. 7. 2024</v>
      </c>
      <c r="L121" s="28"/>
    </row>
    <row r="122" spans="2:65" s="1" customFormat="1" ht="6.95" customHeight="1">
      <c r="B122" s="28"/>
      <c r="L122" s="28"/>
    </row>
    <row r="123" spans="2:65" s="1" customFormat="1" ht="15.2" customHeight="1">
      <c r="B123" s="28"/>
      <c r="C123" s="23" t="s">
        <v>25</v>
      </c>
      <c r="F123" s="21" t="str">
        <f>E15</f>
        <v>Statutární město Ústí nad Labem</v>
      </c>
      <c r="I123" s="23" t="s">
        <v>32</v>
      </c>
      <c r="J123" s="26" t="str">
        <f>E21</f>
        <v>AŽD Praha s.r.o.</v>
      </c>
      <c r="L123" s="28"/>
    </row>
    <row r="124" spans="2:65" s="1" customFormat="1" ht="15.2" customHeight="1">
      <c r="B124" s="28"/>
      <c r="C124" s="23" t="s">
        <v>30</v>
      </c>
      <c r="F124" s="21" t="str">
        <f>IF(E18="","",E18)</f>
        <v>Vyplň údaj</v>
      </c>
      <c r="I124" s="23" t="s">
        <v>36</v>
      </c>
      <c r="J124" s="26" t="str">
        <f>E24</f>
        <v>AŽD Praha s.r.o.</v>
      </c>
      <c r="L124" s="28"/>
    </row>
    <row r="125" spans="2:65" s="1" customFormat="1" ht="10.35" customHeight="1">
      <c r="B125" s="28"/>
      <c r="L125" s="28"/>
    </row>
    <row r="126" spans="2:65" s="10" customFormat="1" ht="29.25" customHeight="1">
      <c r="B126" s="108"/>
      <c r="C126" s="109" t="s">
        <v>114</v>
      </c>
      <c r="D126" s="110" t="s">
        <v>63</v>
      </c>
      <c r="E126" s="110" t="s">
        <v>59</v>
      </c>
      <c r="F126" s="110" t="s">
        <v>60</v>
      </c>
      <c r="G126" s="110" t="s">
        <v>115</v>
      </c>
      <c r="H126" s="110" t="s">
        <v>116</v>
      </c>
      <c r="I126" s="110" t="s">
        <v>117</v>
      </c>
      <c r="J126" s="110" t="s">
        <v>99</v>
      </c>
      <c r="K126" s="111" t="s">
        <v>118</v>
      </c>
      <c r="L126" s="108"/>
      <c r="M126" s="55" t="s">
        <v>1</v>
      </c>
      <c r="N126" s="56" t="s">
        <v>42</v>
      </c>
      <c r="O126" s="56" t="s">
        <v>119</v>
      </c>
      <c r="P126" s="56" t="s">
        <v>120</v>
      </c>
      <c r="Q126" s="56" t="s">
        <v>121</v>
      </c>
      <c r="R126" s="56" t="s">
        <v>122</v>
      </c>
      <c r="S126" s="56" t="s">
        <v>123</v>
      </c>
      <c r="T126" s="57" t="s">
        <v>124</v>
      </c>
    </row>
    <row r="127" spans="2:65" s="1" customFormat="1" ht="22.9" customHeight="1">
      <c r="B127" s="28"/>
      <c r="C127" s="60" t="s">
        <v>125</v>
      </c>
      <c r="J127" s="112">
        <f>BK127</f>
        <v>0</v>
      </c>
      <c r="L127" s="28"/>
      <c r="M127" s="58"/>
      <c r="N127" s="49"/>
      <c r="O127" s="49"/>
      <c r="P127" s="113">
        <f>P128+SUM(P129:P181)+P193+P204</f>
        <v>0</v>
      </c>
      <c r="Q127" s="49"/>
      <c r="R127" s="113">
        <f>R128+SUM(R129:R181)+R193+R204</f>
        <v>5.1447800000000008</v>
      </c>
      <c r="S127" s="49"/>
      <c r="T127" s="114">
        <f>T128+SUM(T129:T181)+T193+T204</f>
        <v>8.4600000000000009</v>
      </c>
      <c r="AT127" s="13" t="s">
        <v>77</v>
      </c>
      <c r="AU127" s="13" t="s">
        <v>101</v>
      </c>
      <c r="BK127" s="115">
        <f>BK128+SUM(BK129:BK181)+BK193+BK204</f>
        <v>0</v>
      </c>
    </row>
    <row r="128" spans="2:65" s="1" customFormat="1" ht="16.5" customHeight="1">
      <c r="B128" s="28"/>
      <c r="C128" s="116" t="s">
        <v>6</v>
      </c>
      <c r="D128" s="116" t="s">
        <v>126</v>
      </c>
      <c r="E128" s="117" t="s">
        <v>127</v>
      </c>
      <c r="F128" s="118" t="s">
        <v>128</v>
      </c>
      <c r="G128" s="119" t="s">
        <v>129</v>
      </c>
      <c r="H128" s="120">
        <v>1</v>
      </c>
      <c r="I128" s="121"/>
      <c r="J128" s="122">
        <f t="shared" ref="J128:J159" si="0">ROUND(I128*H128,2)</f>
        <v>0</v>
      </c>
      <c r="K128" s="118" t="s">
        <v>1</v>
      </c>
      <c r="L128" s="123"/>
      <c r="M128" s="124" t="s">
        <v>1</v>
      </c>
      <c r="N128" s="125" t="s">
        <v>43</v>
      </c>
      <c r="P128" s="126">
        <f t="shared" ref="P128:P159" si="1">O128*H128</f>
        <v>0</v>
      </c>
      <c r="Q128" s="126">
        <v>0</v>
      </c>
      <c r="R128" s="126">
        <f t="shared" ref="R128:R159" si="2">Q128*H128</f>
        <v>0</v>
      </c>
      <c r="S128" s="126">
        <v>0</v>
      </c>
      <c r="T128" s="127">
        <f t="shared" ref="T128:T159" si="3">S128*H128</f>
        <v>0</v>
      </c>
      <c r="AR128" s="128" t="s">
        <v>130</v>
      </c>
      <c r="AT128" s="128" t="s">
        <v>126</v>
      </c>
      <c r="AU128" s="128" t="s">
        <v>78</v>
      </c>
      <c r="AY128" s="13" t="s">
        <v>131</v>
      </c>
      <c r="BE128" s="129">
        <f t="shared" ref="BE128:BE159" si="4">IF(N128="základní",J128,0)</f>
        <v>0</v>
      </c>
      <c r="BF128" s="129">
        <f t="shared" ref="BF128:BF159" si="5">IF(N128="snížená",J128,0)</f>
        <v>0</v>
      </c>
      <c r="BG128" s="129">
        <f t="shared" ref="BG128:BG159" si="6">IF(N128="zákl. přenesená",J128,0)</f>
        <v>0</v>
      </c>
      <c r="BH128" s="129">
        <f t="shared" ref="BH128:BH159" si="7">IF(N128="sníž. přenesená",J128,0)</f>
        <v>0</v>
      </c>
      <c r="BI128" s="129">
        <f t="shared" ref="BI128:BI159" si="8">IF(N128="nulová",J128,0)</f>
        <v>0</v>
      </c>
      <c r="BJ128" s="13" t="s">
        <v>6</v>
      </c>
      <c r="BK128" s="129">
        <f t="shared" ref="BK128:BK159" si="9">ROUND(I128*H128,2)</f>
        <v>0</v>
      </c>
      <c r="BL128" s="13" t="s">
        <v>132</v>
      </c>
      <c r="BM128" s="128" t="s">
        <v>133</v>
      </c>
    </row>
    <row r="129" spans="2:65" s="1" customFormat="1" ht="16.5" customHeight="1">
      <c r="B129" s="28"/>
      <c r="C129" s="116" t="s">
        <v>87</v>
      </c>
      <c r="D129" s="116" t="s">
        <v>126</v>
      </c>
      <c r="E129" s="117" t="s">
        <v>134</v>
      </c>
      <c r="F129" s="118" t="s">
        <v>135</v>
      </c>
      <c r="G129" s="119" t="s">
        <v>129</v>
      </c>
      <c r="H129" s="120">
        <v>8</v>
      </c>
      <c r="I129" s="121"/>
      <c r="J129" s="122">
        <f t="shared" si="0"/>
        <v>0</v>
      </c>
      <c r="K129" s="118" t="s">
        <v>1</v>
      </c>
      <c r="L129" s="123"/>
      <c r="M129" s="124" t="s">
        <v>1</v>
      </c>
      <c r="N129" s="125" t="s">
        <v>43</v>
      </c>
      <c r="P129" s="126">
        <f t="shared" si="1"/>
        <v>0</v>
      </c>
      <c r="Q129" s="126">
        <v>0</v>
      </c>
      <c r="R129" s="126">
        <f t="shared" si="2"/>
        <v>0</v>
      </c>
      <c r="S129" s="126">
        <v>0</v>
      </c>
      <c r="T129" s="127">
        <f t="shared" si="3"/>
        <v>0</v>
      </c>
      <c r="AR129" s="128" t="s">
        <v>130</v>
      </c>
      <c r="AT129" s="128" t="s">
        <v>126</v>
      </c>
      <c r="AU129" s="128" t="s">
        <v>78</v>
      </c>
      <c r="AY129" s="13" t="s">
        <v>131</v>
      </c>
      <c r="BE129" s="129">
        <f t="shared" si="4"/>
        <v>0</v>
      </c>
      <c r="BF129" s="129">
        <f t="shared" si="5"/>
        <v>0</v>
      </c>
      <c r="BG129" s="129">
        <f t="shared" si="6"/>
        <v>0</v>
      </c>
      <c r="BH129" s="129">
        <f t="shared" si="7"/>
        <v>0</v>
      </c>
      <c r="BI129" s="129">
        <f t="shared" si="8"/>
        <v>0</v>
      </c>
      <c r="BJ129" s="13" t="s">
        <v>6</v>
      </c>
      <c r="BK129" s="129">
        <f t="shared" si="9"/>
        <v>0</v>
      </c>
      <c r="BL129" s="13" t="s">
        <v>132</v>
      </c>
      <c r="BM129" s="128" t="s">
        <v>136</v>
      </c>
    </row>
    <row r="130" spans="2:65" s="1" customFormat="1" ht="16.5" customHeight="1">
      <c r="B130" s="28"/>
      <c r="C130" s="116" t="s">
        <v>137</v>
      </c>
      <c r="D130" s="116" t="s">
        <v>126</v>
      </c>
      <c r="E130" s="117" t="s">
        <v>138</v>
      </c>
      <c r="F130" s="118" t="s">
        <v>139</v>
      </c>
      <c r="G130" s="119" t="s">
        <v>129</v>
      </c>
      <c r="H130" s="120">
        <v>4</v>
      </c>
      <c r="I130" s="121"/>
      <c r="J130" s="122">
        <f t="shared" si="0"/>
        <v>0</v>
      </c>
      <c r="K130" s="118" t="s">
        <v>1</v>
      </c>
      <c r="L130" s="123"/>
      <c r="M130" s="124" t="s">
        <v>1</v>
      </c>
      <c r="N130" s="125" t="s">
        <v>43</v>
      </c>
      <c r="P130" s="126">
        <f t="shared" si="1"/>
        <v>0</v>
      </c>
      <c r="Q130" s="126">
        <v>0</v>
      </c>
      <c r="R130" s="126">
        <f t="shared" si="2"/>
        <v>0</v>
      </c>
      <c r="S130" s="126">
        <v>0</v>
      </c>
      <c r="T130" s="127">
        <f t="shared" si="3"/>
        <v>0</v>
      </c>
      <c r="AR130" s="128" t="s">
        <v>130</v>
      </c>
      <c r="AT130" s="128" t="s">
        <v>126</v>
      </c>
      <c r="AU130" s="128" t="s">
        <v>78</v>
      </c>
      <c r="AY130" s="13" t="s">
        <v>131</v>
      </c>
      <c r="BE130" s="129">
        <f t="shared" si="4"/>
        <v>0</v>
      </c>
      <c r="BF130" s="129">
        <f t="shared" si="5"/>
        <v>0</v>
      </c>
      <c r="BG130" s="129">
        <f t="shared" si="6"/>
        <v>0</v>
      </c>
      <c r="BH130" s="129">
        <f t="shared" si="7"/>
        <v>0</v>
      </c>
      <c r="BI130" s="129">
        <f t="shared" si="8"/>
        <v>0</v>
      </c>
      <c r="BJ130" s="13" t="s">
        <v>6</v>
      </c>
      <c r="BK130" s="129">
        <f t="shared" si="9"/>
        <v>0</v>
      </c>
      <c r="BL130" s="13" t="s">
        <v>132</v>
      </c>
      <c r="BM130" s="128" t="s">
        <v>140</v>
      </c>
    </row>
    <row r="131" spans="2:65" s="1" customFormat="1" ht="16.5" customHeight="1">
      <c r="B131" s="28"/>
      <c r="C131" s="116" t="s">
        <v>132</v>
      </c>
      <c r="D131" s="116" t="s">
        <v>126</v>
      </c>
      <c r="E131" s="117" t="s">
        <v>141</v>
      </c>
      <c r="F131" s="118" t="s">
        <v>142</v>
      </c>
      <c r="G131" s="119" t="s">
        <v>129</v>
      </c>
      <c r="H131" s="120">
        <v>3</v>
      </c>
      <c r="I131" s="121"/>
      <c r="J131" s="122">
        <f t="shared" si="0"/>
        <v>0</v>
      </c>
      <c r="K131" s="118" t="s">
        <v>1</v>
      </c>
      <c r="L131" s="123"/>
      <c r="M131" s="124" t="s">
        <v>1</v>
      </c>
      <c r="N131" s="125" t="s">
        <v>43</v>
      </c>
      <c r="P131" s="126">
        <f t="shared" si="1"/>
        <v>0</v>
      </c>
      <c r="Q131" s="126">
        <v>0</v>
      </c>
      <c r="R131" s="126">
        <f t="shared" si="2"/>
        <v>0</v>
      </c>
      <c r="S131" s="126">
        <v>0</v>
      </c>
      <c r="T131" s="127">
        <f t="shared" si="3"/>
        <v>0</v>
      </c>
      <c r="AR131" s="128" t="s">
        <v>130</v>
      </c>
      <c r="AT131" s="128" t="s">
        <v>126</v>
      </c>
      <c r="AU131" s="128" t="s">
        <v>78</v>
      </c>
      <c r="AY131" s="13" t="s">
        <v>131</v>
      </c>
      <c r="BE131" s="129">
        <f t="shared" si="4"/>
        <v>0</v>
      </c>
      <c r="BF131" s="129">
        <f t="shared" si="5"/>
        <v>0</v>
      </c>
      <c r="BG131" s="129">
        <f t="shared" si="6"/>
        <v>0</v>
      </c>
      <c r="BH131" s="129">
        <f t="shared" si="7"/>
        <v>0</v>
      </c>
      <c r="BI131" s="129">
        <f t="shared" si="8"/>
        <v>0</v>
      </c>
      <c r="BJ131" s="13" t="s">
        <v>6</v>
      </c>
      <c r="BK131" s="129">
        <f t="shared" si="9"/>
        <v>0</v>
      </c>
      <c r="BL131" s="13" t="s">
        <v>132</v>
      </c>
      <c r="BM131" s="128" t="s">
        <v>143</v>
      </c>
    </row>
    <row r="132" spans="2:65" s="1" customFormat="1" ht="16.5" customHeight="1">
      <c r="B132" s="28"/>
      <c r="C132" s="116" t="s">
        <v>144</v>
      </c>
      <c r="D132" s="116" t="s">
        <v>126</v>
      </c>
      <c r="E132" s="117" t="s">
        <v>145</v>
      </c>
      <c r="F132" s="118" t="s">
        <v>146</v>
      </c>
      <c r="G132" s="119" t="s">
        <v>129</v>
      </c>
      <c r="H132" s="120">
        <v>1</v>
      </c>
      <c r="I132" s="121"/>
      <c r="J132" s="122">
        <f t="shared" si="0"/>
        <v>0</v>
      </c>
      <c r="K132" s="118" t="s">
        <v>1</v>
      </c>
      <c r="L132" s="123"/>
      <c r="M132" s="124" t="s">
        <v>1</v>
      </c>
      <c r="N132" s="125" t="s">
        <v>43</v>
      </c>
      <c r="P132" s="126">
        <f t="shared" si="1"/>
        <v>0</v>
      </c>
      <c r="Q132" s="126">
        <v>0</v>
      </c>
      <c r="R132" s="126">
        <f t="shared" si="2"/>
        <v>0</v>
      </c>
      <c r="S132" s="126">
        <v>0</v>
      </c>
      <c r="T132" s="127">
        <f t="shared" si="3"/>
        <v>0</v>
      </c>
      <c r="AR132" s="128" t="s">
        <v>130</v>
      </c>
      <c r="AT132" s="128" t="s">
        <v>126</v>
      </c>
      <c r="AU132" s="128" t="s">
        <v>78</v>
      </c>
      <c r="AY132" s="13" t="s">
        <v>131</v>
      </c>
      <c r="BE132" s="129">
        <f t="shared" si="4"/>
        <v>0</v>
      </c>
      <c r="BF132" s="129">
        <f t="shared" si="5"/>
        <v>0</v>
      </c>
      <c r="BG132" s="129">
        <f t="shared" si="6"/>
        <v>0</v>
      </c>
      <c r="BH132" s="129">
        <f t="shared" si="7"/>
        <v>0</v>
      </c>
      <c r="BI132" s="129">
        <f t="shared" si="8"/>
        <v>0</v>
      </c>
      <c r="BJ132" s="13" t="s">
        <v>6</v>
      </c>
      <c r="BK132" s="129">
        <f t="shared" si="9"/>
        <v>0</v>
      </c>
      <c r="BL132" s="13" t="s">
        <v>132</v>
      </c>
      <c r="BM132" s="128" t="s">
        <v>147</v>
      </c>
    </row>
    <row r="133" spans="2:65" s="1" customFormat="1" ht="16.5" customHeight="1">
      <c r="B133" s="28"/>
      <c r="C133" s="116" t="s">
        <v>148</v>
      </c>
      <c r="D133" s="116" t="s">
        <v>126</v>
      </c>
      <c r="E133" s="117" t="s">
        <v>149</v>
      </c>
      <c r="F133" s="118" t="s">
        <v>150</v>
      </c>
      <c r="G133" s="119" t="s">
        <v>129</v>
      </c>
      <c r="H133" s="120">
        <v>1</v>
      </c>
      <c r="I133" s="121"/>
      <c r="J133" s="122">
        <f t="shared" si="0"/>
        <v>0</v>
      </c>
      <c r="K133" s="118" t="s">
        <v>1</v>
      </c>
      <c r="L133" s="123"/>
      <c r="M133" s="124" t="s">
        <v>1</v>
      </c>
      <c r="N133" s="125" t="s">
        <v>43</v>
      </c>
      <c r="P133" s="126">
        <f t="shared" si="1"/>
        <v>0</v>
      </c>
      <c r="Q133" s="126">
        <v>0</v>
      </c>
      <c r="R133" s="126">
        <f t="shared" si="2"/>
        <v>0</v>
      </c>
      <c r="S133" s="126">
        <v>0</v>
      </c>
      <c r="T133" s="127">
        <f t="shared" si="3"/>
        <v>0</v>
      </c>
      <c r="AR133" s="128" t="s">
        <v>130</v>
      </c>
      <c r="AT133" s="128" t="s">
        <v>126</v>
      </c>
      <c r="AU133" s="128" t="s">
        <v>78</v>
      </c>
      <c r="AY133" s="13" t="s">
        <v>131</v>
      </c>
      <c r="BE133" s="129">
        <f t="shared" si="4"/>
        <v>0</v>
      </c>
      <c r="BF133" s="129">
        <f t="shared" si="5"/>
        <v>0</v>
      </c>
      <c r="BG133" s="129">
        <f t="shared" si="6"/>
        <v>0</v>
      </c>
      <c r="BH133" s="129">
        <f t="shared" si="7"/>
        <v>0</v>
      </c>
      <c r="BI133" s="129">
        <f t="shared" si="8"/>
        <v>0</v>
      </c>
      <c r="BJ133" s="13" t="s">
        <v>6</v>
      </c>
      <c r="BK133" s="129">
        <f t="shared" si="9"/>
        <v>0</v>
      </c>
      <c r="BL133" s="13" t="s">
        <v>132</v>
      </c>
      <c r="BM133" s="128" t="s">
        <v>151</v>
      </c>
    </row>
    <row r="134" spans="2:65" s="1" customFormat="1" ht="21.75" customHeight="1">
      <c r="B134" s="28"/>
      <c r="C134" s="116" t="s">
        <v>152</v>
      </c>
      <c r="D134" s="116" t="s">
        <v>126</v>
      </c>
      <c r="E134" s="117" t="s">
        <v>153</v>
      </c>
      <c r="F134" s="118" t="s">
        <v>154</v>
      </c>
      <c r="G134" s="119" t="s">
        <v>129</v>
      </c>
      <c r="H134" s="120">
        <v>1</v>
      </c>
      <c r="I134" s="121"/>
      <c r="J134" s="122">
        <f t="shared" si="0"/>
        <v>0</v>
      </c>
      <c r="K134" s="118" t="s">
        <v>1</v>
      </c>
      <c r="L134" s="123"/>
      <c r="M134" s="124" t="s">
        <v>1</v>
      </c>
      <c r="N134" s="125" t="s">
        <v>43</v>
      </c>
      <c r="P134" s="126">
        <f t="shared" si="1"/>
        <v>0</v>
      </c>
      <c r="Q134" s="126">
        <v>0</v>
      </c>
      <c r="R134" s="126">
        <f t="shared" si="2"/>
        <v>0</v>
      </c>
      <c r="S134" s="126">
        <v>0</v>
      </c>
      <c r="T134" s="127">
        <f t="shared" si="3"/>
        <v>0</v>
      </c>
      <c r="AR134" s="128" t="s">
        <v>130</v>
      </c>
      <c r="AT134" s="128" t="s">
        <v>126</v>
      </c>
      <c r="AU134" s="128" t="s">
        <v>78</v>
      </c>
      <c r="AY134" s="13" t="s">
        <v>131</v>
      </c>
      <c r="BE134" s="129">
        <f t="shared" si="4"/>
        <v>0</v>
      </c>
      <c r="BF134" s="129">
        <f t="shared" si="5"/>
        <v>0</v>
      </c>
      <c r="BG134" s="129">
        <f t="shared" si="6"/>
        <v>0</v>
      </c>
      <c r="BH134" s="129">
        <f t="shared" si="7"/>
        <v>0</v>
      </c>
      <c r="BI134" s="129">
        <f t="shared" si="8"/>
        <v>0</v>
      </c>
      <c r="BJ134" s="13" t="s">
        <v>6</v>
      </c>
      <c r="BK134" s="129">
        <f t="shared" si="9"/>
        <v>0</v>
      </c>
      <c r="BL134" s="13" t="s">
        <v>132</v>
      </c>
      <c r="BM134" s="128" t="s">
        <v>155</v>
      </c>
    </row>
    <row r="135" spans="2:65" s="1" customFormat="1" ht="16.5" customHeight="1">
      <c r="B135" s="28"/>
      <c r="C135" s="116" t="s">
        <v>130</v>
      </c>
      <c r="D135" s="116" t="s">
        <v>126</v>
      </c>
      <c r="E135" s="117" t="s">
        <v>156</v>
      </c>
      <c r="F135" s="118" t="s">
        <v>157</v>
      </c>
      <c r="G135" s="119" t="s">
        <v>129</v>
      </c>
      <c r="H135" s="120">
        <v>1</v>
      </c>
      <c r="I135" s="121"/>
      <c r="J135" s="122">
        <f t="shared" si="0"/>
        <v>0</v>
      </c>
      <c r="K135" s="118" t="s">
        <v>1</v>
      </c>
      <c r="L135" s="123"/>
      <c r="M135" s="124" t="s">
        <v>1</v>
      </c>
      <c r="N135" s="125" t="s">
        <v>43</v>
      </c>
      <c r="P135" s="126">
        <f t="shared" si="1"/>
        <v>0</v>
      </c>
      <c r="Q135" s="126">
        <v>0</v>
      </c>
      <c r="R135" s="126">
        <f t="shared" si="2"/>
        <v>0</v>
      </c>
      <c r="S135" s="126">
        <v>0</v>
      </c>
      <c r="T135" s="127">
        <f t="shared" si="3"/>
        <v>0</v>
      </c>
      <c r="AR135" s="128" t="s">
        <v>130</v>
      </c>
      <c r="AT135" s="128" t="s">
        <v>126</v>
      </c>
      <c r="AU135" s="128" t="s">
        <v>78</v>
      </c>
      <c r="AY135" s="13" t="s">
        <v>131</v>
      </c>
      <c r="BE135" s="129">
        <f t="shared" si="4"/>
        <v>0</v>
      </c>
      <c r="BF135" s="129">
        <f t="shared" si="5"/>
        <v>0</v>
      </c>
      <c r="BG135" s="129">
        <f t="shared" si="6"/>
        <v>0</v>
      </c>
      <c r="BH135" s="129">
        <f t="shared" si="7"/>
        <v>0</v>
      </c>
      <c r="BI135" s="129">
        <f t="shared" si="8"/>
        <v>0</v>
      </c>
      <c r="BJ135" s="13" t="s">
        <v>6</v>
      </c>
      <c r="BK135" s="129">
        <f t="shared" si="9"/>
        <v>0</v>
      </c>
      <c r="BL135" s="13" t="s">
        <v>132</v>
      </c>
      <c r="BM135" s="128" t="s">
        <v>158</v>
      </c>
    </row>
    <row r="136" spans="2:65" s="1" customFormat="1" ht="16.5" customHeight="1">
      <c r="B136" s="28"/>
      <c r="C136" s="116" t="s">
        <v>159</v>
      </c>
      <c r="D136" s="116" t="s">
        <v>126</v>
      </c>
      <c r="E136" s="117" t="s">
        <v>160</v>
      </c>
      <c r="F136" s="118" t="s">
        <v>161</v>
      </c>
      <c r="G136" s="119" t="s">
        <v>129</v>
      </c>
      <c r="H136" s="120">
        <v>4</v>
      </c>
      <c r="I136" s="121"/>
      <c r="J136" s="122">
        <f t="shared" si="0"/>
        <v>0</v>
      </c>
      <c r="K136" s="118" t="s">
        <v>1</v>
      </c>
      <c r="L136" s="123"/>
      <c r="M136" s="124" t="s">
        <v>1</v>
      </c>
      <c r="N136" s="125" t="s">
        <v>43</v>
      </c>
      <c r="P136" s="126">
        <f t="shared" si="1"/>
        <v>0</v>
      </c>
      <c r="Q136" s="126">
        <v>0</v>
      </c>
      <c r="R136" s="126">
        <f t="shared" si="2"/>
        <v>0</v>
      </c>
      <c r="S136" s="126">
        <v>0</v>
      </c>
      <c r="T136" s="127">
        <f t="shared" si="3"/>
        <v>0</v>
      </c>
      <c r="AR136" s="128" t="s">
        <v>130</v>
      </c>
      <c r="AT136" s="128" t="s">
        <v>126</v>
      </c>
      <c r="AU136" s="128" t="s">
        <v>78</v>
      </c>
      <c r="AY136" s="13" t="s">
        <v>131</v>
      </c>
      <c r="BE136" s="129">
        <f t="shared" si="4"/>
        <v>0</v>
      </c>
      <c r="BF136" s="129">
        <f t="shared" si="5"/>
        <v>0</v>
      </c>
      <c r="BG136" s="129">
        <f t="shared" si="6"/>
        <v>0</v>
      </c>
      <c r="BH136" s="129">
        <f t="shared" si="7"/>
        <v>0</v>
      </c>
      <c r="BI136" s="129">
        <f t="shared" si="8"/>
        <v>0</v>
      </c>
      <c r="BJ136" s="13" t="s">
        <v>6</v>
      </c>
      <c r="BK136" s="129">
        <f t="shared" si="9"/>
        <v>0</v>
      </c>
      <c r="BL136" s="13" t="s">
        <v>132</v>
      </c>
      <c r="BM136" s="128" t="s">
        <v>162</v>
      </c>
    </row>
    <row r="137" spans="2:65" s="1" customFormat="1" ht="16.5" customHeight="1">
      <c r="B137" s="28"/>
      <c r="C137" s="116" t="s">
        <v>163</v>
      </c>
      <c r="D137" s="116" t="s">
        <v>126</v>
      </c>
      <c r="E137" s="117" t="s">
        <v>164</v>
      </c>
      <c r="F137" s="118" t="s">
        <v>165</v>
      </c>
      <c r="G137" s="119" t="s">
        <v>129</v>
      </c>
      <c r="H137" s="120">
        <v>4</v>
      </c>
      <c r="I137" s="121"/>
      <c r="J137" s="122">
        <f t="shared" si="0"/>
        <v>0</v>
      </c>
      <c r="K137" s="118" t="s">
        <v>1</v>
      </c>
      <c r="L137" s="123"/>
      <c r="M137" s="124" t="s">
        <v>1</v>
      </c>
      <c r="N137" s="125" t="s">
        <v>43</v>
      </c>
      <c r="P137" s="126">
        <f t="shared" si="1"/>
        <v>0</v>
      </c>
      <c r="Q137" s="126">
        <v>0</v>
      </c>
      <c r="R137" s="126">
        <f t="shared" si="2"/>
        <v>0</v>
      </c>
      <c r="S137" s="126">
        <v>0</v>
      </c>
      <c r="T137" s="127">
        <f t="shared" si="3"/>
        <v>0</v>
      </c>
      <c r="AR137" s="128" t="s">
        <v>130</v>
      </c>
      <c r="AT137" s="128" t="s">
        <v>126</v>
      </c>
      <c r="AU137" s="128" t="s">
        <v>78</v>
      </c>
      <c r="AY137" s="13" t="s">
        <v>131</v>
      </c>
      <c r="BE137" s="129">
        <f t="shared" si="4"/>
        <v>0</v>
      </c>
      <c r="BF137" s="129">
        <f t="shared" si="5"/>
        <v>0</v>
      </c>
      <c r="BG137" s="129">
        <f t="shared" si="6"/>
        <v>0</v>
      </c>
      <c r="BH137" s="129">
        <f t="shared" si="7"/>
        <v>0</v>
      </c>
      <c r="BI137" s="129">
        <f t="shared" si="8"/>
        <v>0</v>
      </c>
      <c r="BJ137" s="13" t="s">
        <v>6</v>
      </c>
      <c r="BK137" s="129">
        <f t="shared" si="9"/>
        <v>0</v>
      </c>
      <c r="BL137" s="13" t="s">
        <v>132</v>
      </c>
      <c r="BM137" s="128" t="s">
        <v>166</v>
      </c>
    </row>
    <row r="138" spans="2:65" s="1" customFormat="1" ht="16.5" customHeight="1">
      <c r="B138" s="28"/>
      <c r="C138" s="116" t="s">
        <v>167</v>
      </c>
      <c r="D138" s="116" t="s">
        <v>126</v>
      </c>
      <c r="E138" s="117" t="s">
        <v>168</v>
      </c>
      <c r="F138" s="118" t="s">
        <v>169</v>
      </c>
      <c r="G138" s="119" t="s">
        <v>129</v>
      </c>
      <c r="H138" s="120">
        <v>4</v>
      </c>
      <c r="I138" s="121"/>
      <c r="J138" s="122">
        <f t="shared" si="0"/>
        <v>0</v>
      </c>
      <c r="K138" s="118" t="s">
        <v>1</v>
      </c>
      <c r="L138" s="123"/>
      <c r="M138" s="124" t="s">
        <v>1</v>
      </c>
      <c r="N138" s="125" t="s">
        <v>43</v>
      </c>
      <c r="P138" s="126">
        <f t="shared" si="1"/>
        <v>0</v>
      </c>
      <c r="Q138" s="126">
        <v>0</v>
      </c>
      <c r="R138" s="126">
        <f t="shared" si="2"/>
        <v>0</v>
      </c>
      <c r="S138" s="126">
        <v>0</v>
      </c>
      <c r="T138" s="127">
        <f t="shared" si="3"/>
        <v>0</v>
      </c>
      <c r="AR138" s="128" t="s">
        <v>130</v>
      </c>
      <c r="AT138" s="128" t="s">
        <v>126</v>
      </c>
      <c r="AU138" s="128" t="s">
        <v>78</v>
      </c>
      <c r="AY138" s="13" t="s">
        <v>131</v>
      </c>
      <c r="BE138" s="129">
        <f t="shared" si="4"/>
        <v>0</v>
      </c>
      <c r="BF138" s="129">
        <f t="shared" si="5"/>
        <v>0</v>
      </c>
      <c r="BG138" s="129">
        <f t="shared" si="6"/>
        <v>0</v>
      </c>
      <c r="BH138" s="129">
        <f t="shared" si="7"/>
        <v>0</v>
      </c>
      <c r="BI138" s="129">
        <f t="shared" si="8"/>
        <v>0</v>
      </c>
      <c r="BJ138" s="13" t="s">
        <v>6</v>
      </c>
      <c r="BK138" s="129">
        <f t="shared" si="9"/>
        <v>0</v>
      </c>
      <c r="BL138" s="13" t="s">
        <v>132</v>
      </c>
      <c r="BM138" s="128" t="s">
        <v>170</v>
      </c>
    </row>
    <row r="139" spans="2:65" s="1" customFormat="1" ht="16.5" customHeight="1">
      <c r="B139" s="28"/>
      <c r="C139" s="116" t="s">
        <v>9</v>
      </c>
      <c r="D139" s="116" t="s">
        <v>126</v>
      </c>
      <c r="E139" s="117" t="s">
        <v>171</v>
      </c>
      <c r="F139" s="118" t="s">
        <v>172</v>
      </c>
      <c r="G139" s="119" t="s">
        <v>129</v>
      </c>
      <c r="H139" s="120">
        <v>3</v>
      </c>
      <c r="I139" s="121"/>
      <c r="J139" s="122">
        <f t="shared" si="0"/>
        <v>0</v>
      </c>
      <c r="K139" s="118" t="s">
        <v>1</v>
      </c>
      <c r="L139" s="123"/>
      <c r="M139" s="124" t="s">
        <v>1</v>
      </c>
      <c r="N139" s="125" t="s">
        <v>43</v>
      </c>
      <c r="P139" s="126">
        <f t="shared" si="1"/>
        <v>0</v>
      </c>
      <c r="Q139" s="126">
        <v>0</v>
      </c>
      <c r="R139" s="126">
        <f t="shared" si="2"/>
        <v>0</v>
      </c>
      <c r="S139" s="126">
        <v>0</v>
      </c>
      <c r="T139" s="127">
        <f t="shared" si="3"/>
        <v>0</v>
      </c>
      <c r="AR139" s="128" t="s">
        <v>130</v>
      </c>
      <c r="AT139" s="128" t="s">
        <v>126</v>
      </c>
      <c r="AU139" s="128" t="s">
        <v>78</v>
      </c>
      <c r="AY139" s="13" t="s">
        <v>131</v>
      </c>
      <c r="BE139" s="129">
        <f t="shared" si="4"/>
        <v>0</v>
      </c>
      <c r="BF139" s="129">
        <f t="shared" si="5"/>
        <v>0</v>
      </c>
      <c r="BG139" s="129">
        <f t="shared" si="6"/>
        <v>0</v>
      </c>
      <c r="BH139" s="129">
        <f t="shared" si="7"/>
        <v>0</v>
      </c>
      <c r="BI139" s="129">
        <f t="shared" si="8"/>
        <v>0</v>
      </c>
      <c r="BJ139" s="13" t="s">
        <v>6</v>
      </c>
      <c r="BK139" s="129">
        <f t="shared" si="9"/>
        <v>0</v>
      </c>
      <c r="BL139" s="13" t="s">
        <v>132</v>
      </c>
      <c r="BM139" s="128" t="s">
        <v>173</v>
      </c>
    </row>
    <row r="140" spans="2:65" s="1" customFormat="1" ht="16.5" customHeight="1">
      <c r="B140" s="28"/>
      <c r="C140" s="116" t="s">
        <v>174</v>
      </c>
      <c r="D140" s="116" t="s">
        <v>126</v>
      </c>
      <c r="E140" s="117" t="s">
        <v>175</v>
      </c>
      <c r="F140" s="118" t="s">
        <v>176</v>
      </c>
      <c r="G140" s="119" t="s">
        <v>129</v>
      </c>
      <c r="H140" s="120">
        <v>3</v>
      </c>
      <c r="I140" s="121"/>
      <c r="J140" s="122">
        <f t="shared" si="0"/>
        <v>0</v>
      </c>
      <c r="K140" s="118" t="s">
        <v>1</v>
      </c>
      <c r="L140" s="123"/>
      <c r="M140" s="124" t="s">
        <v>1</v>
      </c>
      <c r="N140" s="125" t="s">
        <v>43</v>
      </c>
      <c r="P140" s="126">
        <f t="shared" si="1"/>
        <v>0</v>
      </c>
      <c r="Q140" s="126">
        <v>0</v>
      </c>
      <c r="R140" s="126">
        <f t="shared" si="2"/>
        <v>0</v>
      </c>
      <c r="S140" s="126">
        <v>0</v>
      </c>
      <c r="T140" s="127">
        <f t="shared" si="3"/>
        <v>0</v>
      </c>
      <c r="AR140" s="128" t="s">
        <v>130</v>
      </c>
      <c r="AT140" s="128" t="s">
        <v>126</v>
      </c>
      <c r="AU140" s="128" t="s">
        <v>78</v>
      </c>
      <c r="AY140" s="13" t="s">
        <v>131</v>
      </c>
      <c r="BE140" s="129">
        <f t="shared" si="4"/>
        <v>0</v>
      </c>
      <c r="BF140" s="129">
        <f t="shared" si="5"/>
        <v>0</v>
      </c>
      <c r="BG140" s="129">
        <f t="shared" si="6"/>
        <v>0</v>
      </c>
      <c r="BH140" s="129">
        <f t="shared" si="7"/>
        <v>0</v>
      </c>
      <c r="BI140" s="129">
        <f t="shared" si="8"/>
        <v>0</v>
      </c>
      <c r="BJ140" s="13" t="s">
        <v>6</v>
      </c>
      <c r="BK140" s="129">
        <f t="shared" si="9"/>
        <v>0</v>
      </c>
      <c r="BL140" s="13" t="s">
        <v>132</v>
      </c>
      <c r="BM140" s="128" t="s">
        <v>177</v>
      </c>
    </row>
    <row r="141" spans="2:65" s="1" customFormat="1" ht="16.5" customHeight="1">
      <c r="B141" s="28"/>
      <c r="C141" s="116" t="s">
        <v>178</v>
      </c>
      <c r="D141" s="116" t="s">
        <v>126</v>
      </c>
      <c r="E141" s="117" t="s">
        <v>179</v>
      </c>
      <c r="F141" s="118" t="s">
        <v>180</v>
      </c>
      <c r="G141" s="119" t="s">
        <v>129</v>
      </c>
      <c r="H141" s="120">
        <v>1</v>
      </c>
      <c r="I141" s="121"/>
      <c r="J141" s="122">
        <f t="shared" si="0"/>
        <v>0</v>
      </c>
      <c r="K141" s="118" t="s">
        <v>1</v>
      </c>
      <c r="L141" s="123"/>
      <c r="M141" s="124" t="s">
        <v>1</v>
      </c>
      <c r="N141" s="125" t="s">
        <v>43</v>
      </c>
      <c r="P141" s="126">
        <f t="shared" si="1"/>
        <v>0</v>
      </c>
      <c r="Q141" s="126">
        <v>0</v>
      </c>
      <c r="R141" s="126">
        <f t="shared" si="2"/>
        <v>0</v>
      </c>
      <c r="S141" s="126">
        <v>0</v>
      </c>
      <c r="T141" s="127">
        <f t="shared" si="3"/>
        <v>0</v>
      </c>
      <c r="AR141" s="128" t="s">
        <v>130</v>
      </c>
      <c r="AT141" s="128" t="s">
        <v>126</v>
      </c>
      <c r="AU141" s="128" t="s">
        <v>78</v>
      </c>
      <c r="AY141" s="13" t="s">
        <v>131</v>
      </c>
      <c r="BE141" s="129">
        <f t="shared" si="4"/>
        <v>0</v>
      </c>
      <c r="BF141" s="129">
        <f t="shared" si="5"/>
        <v>0</v>
      </c>
      <c r="BG141" s="129">
        <f t="shared" si="6"/>
        <v>0</v>
      </c>
      <c r="BH141" s="129">
        <f t="shared" si="7"/>
        <v>0</v>
      </c>
      <c r="BI141" s="129">
        <f t="shared" si="8"/>
        <v>0</v>
      </c>
      <c r="BJ141" s="13" t="s">
        <v>6</v>
      </c>
      <c r="BK141" s="129">
        <f t="shared" si="9"/>
        <v>0</v>
      </c>
      <c r="BL141" s="13" t="s">
        <v>132</v>
      </c>
      <c r="BM141" s="128" t="s">
        <v>181</v>
      </c>
    </row>
    <row r="142" spans="2:65" s="1" customFormat="1" ht="16.5" customHeight="1">
      <c r="B142" s="28"/>
      <c r="C142" s="116" t="s">
        <v>182</v>
      </c>
      <c r="D142" s="116" t="s">
        <v>126</v>
      </c>
      <c r="E142" s="117" t="s">
        <v>183</v>
      </c>
      <c r="F142" s="118" t="s">
        <v>184</v>
      </c>
      <c r="G142" s="119" t="s">
        <v>129</v>
      </c>
      <c r="H142" s="120">
        <v>1</v>
      </c>
      <c r="I142" s="121"/>
      <c r="J142" s="122">
        <f t="shared" si="0"/>
        <v>0</v>
      </c>
      <c r="K142" s="118" t="s">
        <v>1</v>
      </c>
      <c r="L142" s="123"/>
      <c r="M142" s="124" t="s">
        <v>1</v>
      </c>
      <c r="N142" s="125" t="s">
        <v>43</v>
      </c>
      <c r="P142" s="126">
        <f t="shared" si="1"/>
        <v>0</v>
      </c>
      <c r="Q142" s="126">
        <v>0</v>
      </c>
      <c r="R142" s="126">
        <f t="shared" si="2"/>
        <v>0</v>
      </c>
      <c r="S142" s="126">
        <v>0</v>
      </c>
      <c r="T142" s="127">
        <f t="shared" si="3"/>
        <v>0</v>
      </c>
      <c r="AR142" s="128" t="s">
        <v>130</v>
      </c>
      <c r="AT142" s="128" t="s">
        <v>126</v>
      </c>
      <c r="AU142" s="128" t="s">
        <v>78</v>
      </c>
      <c r="AY142" s="13" t="s">
        <v>131</v>
      </c>
      <c r="BE142" s="129">
        <f t="shared" si="4"/>
        <v>0</v>
      </c>
      <c r="BF142" s="129">
        <f t="shared" si="5"/>
        <v>0</v>
      </c>
      <c r="BG142" s="129">
        <f t="shared" si="6"/>
        <v>0</v>
      </c>
      <c r="BH142" s="129">
        <f t="shared" si="7"/>
        <v>0</v>
      </c>
      <c r="BI142" s="129">
        <f t="shared" si="8"/>
        <v>0</v>
      </c>
      <c r="BJ142" s="13" t="s">
        <v>6</v>
      </c>
      <c r="BK142" s="129">
        <f t="shared" si="9"/>
        <v>0</v>
      </c>
      <c r="BL142" s="13" t="s">
        <v>132</v>
      </c>
      <c r="BM142" s="128" t="s">
        <v>185</v>
      </c>
    </row>
    <row r="143" spans="2:65" s="1" customFormat="1" ht="16.5" customHeight="1">
      <c r="B143" s="28"/>
      <c r="C143" s="116" t="s">
        <v>186</v>
      </c>
      <c r="D143" s="116" t="s">
        <v>126</v>
      </c>
      <c r="E143" s="117" t="s">
        <v>187</v>
      </c>
      <c r="F143" s="118" t="s">
        <v>188</v>
      </c>
      <c r="G143" s="119" t="s">
        <v>129</v>
      </c>
      <c r="H143" s="120">
        <v>2</v>
      </c>
      <c r="I143" s="121"/>
      <c r="J143" s="122">
        <f t="shared" si="0"/>
        <v>0</v>
      </c>
      <c r="K143" s="118" t="s">
        <v>1</v>
      </c>
      <c r="L143" s="123"/>
      <c r="M143" s="124" t="s">
        <v>1</v>
      </c>
      <c r="N143" s="125" t="s">
        <v>43</v>
      </c>
      <c r="P143" s="126">
        <f t="shared" si="1"/>
        <v>0</v>
      </c>
      <c r="Q143" s="126">
        <v>0</v>
      </c>
      <c r="R143" s="126">
        <f t="shared" si="2"/>
        <v>0</v>
      </c>
      <c r="S143" s="126">
        <v>0</v>
      </c>
      <c r="T143" s="127">
        <f t="shared" si="3"/>
        <v>0</v>
      </c>
      <c r="AR143" s="128" t="s">
        <v>130</v>
      </c>
      <c r="AT143" s="128" t="s">
        <v>126</v>
      </c>
      <c r="AU143" s="128" t="s">
        <v>78</v>
      </c>
      <c r="AY143" s="13" t="s">
        <v>131</v>
      </c>
      <c r="BE143" s="129">
        <f t="shared" si="4"/>
        <v>0</v>
      </c>
      <c r="BF143" s="129">
        <f t="shared" si="5"/>
        <v>0</v>
      </c>
      <c r="BG143" s="129">
        <f t="shared" si="6"/>
        <v>0</v>
      </c>
      <c r="BH143" s="129">
        <f t="shared" si="7"/>
        <v>0</v>
      </c>
      <c r="BI143" s="129">
        <f t="shared" si="8"/>
        <v>0</v>
      </c>
      <c r="BJ143" s="13" t="s">
        <v>6</v>
      </c>
      <c r="BK143" s="129">
        <f t="shared" si="9"/>
        <v>0</v>
      </c>
      <c r="BL143" s="13" t="s">
        <v>132</v>
      </c>
      <c r="BM143" s="128" t="s">
        <v>189</v>
      </c>
    </row>
    <row r="144" spans="2:65" s="1" customFormat="1" ht="16.5" customHeight="1">
      <c r="B144" s="28"/>
      <c r="C144" s="116" t="s">
        <v>190</v>
      </c>
      <c r="D144" s="116" t="s">
        <v>126</v>
      </c>
      <c r="E144" s="117" t="s">
        <v>191</v>
      </c>
      <c r="F144" s="118" t="s">
        <v>192</v>
      </c>
      <c r="G144" s="119" t="s">
        <v>129</v>
      </c>
      <c r="H144" s="120">
        <v>4</v>
      </c>
      <c r="I144" s="121"/>
      <c r="J144" s="122">
        <f t="shared" si="0"/>
        <v>0</v>
      </c>
      <c r="K144" s="118" t="s">
        <v>1</v>
      </c>
      <c r="L144" s="123"/>
      <c r="M144" s="124" t="s">
        <v>1</v>
      </c>
      <c r="N144" s="125" t="s">
        <v>43</v>
      </c>
      <c r="P144" s="126">
        <f t="shared" si="1"/>
        <v>0</v>
      </c>
      <c r="Q144" s="126">
        <v>0</v>
      </c>
      <c r="R144" s="126">
        <f t="shared" si="2"/>
        <v>0</v>
      </c>
      <c r="S144" s="126">
        <v>0</v>
      </c>
      <c r="T144" s="127">
        <f t="shared" si="3"/>
        <v>0</v>
      </c>
      <c r="AR144" s="128" t="s">
        <v>130</v>
      </c>
      <c r="AT144" s="128" t="s">
        <v>126</v>
      </c>
      <c r="AU144" s="128" t="s">
        <v>78</v>
      </c>
      <c r="AY144" s="13" t="s">
        <v>131</v>
      </c>
      <c r="BE144" s="129">
        <f t="shared" si="4"/>
        <v>0</v>
      </c>
      <c r="BF144" s="129">
        <f t="shared" si="5"/>
        <v>0</v>
      </c>
      <c r="BG144" s="129">
        <f t="shared" si="6"/>
        <v>0</v>
      </c>
      <c r="BH144" s="129">
        <f t="shared" si="7"/>
        <v>0</v>
      </c>
      <c r="BI144" s="129">
        <f t="shared" si="8"/>
        <v>0</v>
      </c>
      <c r="BJ144" s="13" t="s">
        <v>6</v>
      </c>
      <c r="BK144" s="129">
        <f t="shared" si="9"/>
        <v>0</v>
      </c>
      <c r="BL144" s="13" t="s">
        <v>132</v>
      </c>
      <c r="BM144" s="128" t="s">
        <v>193</v>
      </c>
    </row>
    <row r="145" spans="2:65" s="1" customFormat="1" ht="16.5" customHeight="1">
      <c r="B145" s="28"/>
      <c r="C145" s="116" t="s">
        <v>194</v>
      </c>
      <c r="D145" s="116" t="s">
        <v>126</v>
      </c>
      <c r="E145" s="117" t="s">
        <v>195</v>
      </c>
      <c r="F145" s="118" t="s">
        <v>196</v>
      </c>
      <c r="G145" s="119" t="s">
        <v>129</v>
      </c>
      <c r="H145" s="120">
        <v>7</v>
      </c>
      <c r="I145" s="121"/>
      <c r="J145" s="122">
        <f t="shared" si="0"/>
        <v>0</v>
      </c>
      <c r="K145" s="118" t="s">
        <v>1</v>
      </c>
      <c r="L145" s="123"/>
      <c r="M145" s="124" t="s">
        <v>1</v>
      </c>
      <c r="N145" s="125" t="s">
        <v>43</v>
      </c>
      <c r="P145" s="126">
        <f t="shared" si="1"/>
        <v>0</v>
      </c>
      <c r="Q145" s="126">
        <v>0</v>
      </c>
      <c r="R145" s="126">
        <f t="shared" si="2"/>
        <v>0</v>
      </c>
      <c r="S145" s="126">
        <v>0</v>
      </c>
      <c r="T145" s="127">
        <f t="shared" si="3"/>
        <v>0</v>
      </c>
      <c r="AR145" s="128" t="s">
        <v>130</v>
      </c>
      <c r="AT145" s="128" t="s">
        <v>126</v>
      </c>
      <c r="AU145" s="128" t="s">
        <v>78</v>
      </c>
      <c r="AY145" s="13" t="s">
        <v>131</v>
      </c>
      <c r="BE145" s="129">
        <f t="shared" si="4"/>
        <v>0</v>
      </c>
      <c r="BF145" s="129">
        <f t="shared" si="5"/>
        <v>0</v>
      </c>
      <c r="BG145" s="129">
        <f t="shared" si="6"/>
        <v>0</v>
      </c>
      <c r="BH145" s="129">
        <f t="shared" si="7"/>
        <v>0</v>
      </c>
      <c r="BI145" s="129">
        <f t="shared" si="8"/>
        <v>0</v>
      </c>
      <c r="BJ145" s="13" t="s">
        <v>6</v>
      </c>
      <c r="BK145" s="129">
        <f t="shared" si="9"/>
        <v>0</v>
      </c>
      <c r="BL145" s="13" t="s">
        <v>132</v>
      </c>
      <c r="BM145" s="128" t="s">
        <v>197</v>
      </c>
    </row>
    <row r="146" spans="2:65" s="1" customFormat="1" ht="24.2" customHeight="1">
      <c r="B146" s="28"/>
      <c r="C146" s="116" t="s">
        <v>198</v>
      </c>
      <c r="D146" s="116" t="s">
        <v>126</v>
      </c>
      <c r="E146" s="117" t="s">
        <v>199</v>
      </c>
      <c r="F146" s="118" t="s">
        <v>200</v>
      </c>
      <c r="G146" s="119" t="s">
        <v>201</v>
      </c>
      <c r="H146" s="120">
        <v>130</v>
      </c>
      <c r="I146" s="121"/>
      <c r="J146" s="122">
        <f t="shared" si="0"/>
        <v>0</v>
      </c>
      <c r="K146" s="118" t="s">
        <v>1</v>
      </c>
      <c r="L146" s="123"/>
      <c r="M146" s="124" t="s">
        <v>1</v>
      </c>
      <c r="N146" s="125" t="s">
        <v>43</v>
      </c>
      <c r="P146" s="126">
        <f t="shared" si="1"/>
        <v>0</v>
      </c>
      <c r="Q146" s="126">
        <v>1.8000000000000001E-4</v>
      </c>
      <c r="R146" s="126">
        <f t="shared" si="2"/>
        <v>2.3400000000000001E-2</v>
      </c>
      <c r="S146" s="126">
        <v>0</v>
      </c>
      <c r="T146" s="127">
        <f t="shared" si="3"/>
        <v>0</v>
      </c>
      <c r="AR146" s="128" t="s">
        <v>130</v>
      </c>
      <c r="AT146" s="128" t="s">
        <v>126</v>
      </c>
      <c r="AU146" s="128" t="s">
        <v>78</v>
      </c>
      <c r="AY146" s="13" t="s">
        <v>131</v>
      </c>
      <c r="BE146" s="129">
        <f t="shared" si="4"/>
        <v>0</v>
      </c>
      <c r="BF146" s="129">
        <f t="shared" si="5"/>
        <v>0</v>
      </c>
      <c r="BG146" s="129">
        <f t="shared" si="6"/>
        <v>0</v>
      </c>
      <c r="BH146" s="129">
        <f t="shared" si="7"/>
        <v>0</v>
      </c>
      <c r="BI146" s="129">
        <f t="shared" si="8"/>
        <v>0</v>
      </c>
      <c r="BJ146" s="13" t="s">
        <v>6</v>
      </c>
      <c r="BK146" s="129">
        <f t="shared" si="9"/>
        <v>0</v>
      </c>
      <c r="BL146" s="13" t="s">
        <v>132</v>
      </c>
      <c r="BM146" s="128" t="s">
        <v>202</v>
      </c>
    </row>
    <row r="147" spans="2:65" s="1" customFormat="1" ht="24.2" customHeight="1">
      <c r="B147" s="28"/>
      <c r="C147" s="116" t="s">
        <v>203</v>
      </c>
      <c r="D147" s="116" t="s">
        <v>126</v>
      </c>
      <c r="E147" s="117" t="s">
        <v>204</v>
      </c>
      <c r="F147" s="118" t="s">
        <v>205</v>
      </c>
      <c r="G147" s="119" t="s">
        <v>201</v>
      </c>
      <c r="H147" s="120">
        <v>220</v>
      </c>
      <c r="I147" s="121"/>
      <c r="J147" s="122">
        <f t="shared" si="0"/>
        <v>0</v>
      </c>
      <c r="K147" s="118" t="s">
        <v>1</v>
      </c>
      <c r="L147" s="123"/>
      <c r="M147" s="124" t="s">
        <v>1</v>
      </c>
      <c r="N147" s="125" t="s">
        <v>43</v>
      </c>
      <c r="P147" s="126">
        <f t="shared" si="1"/>
        <v>0</v>
      </c>
      <c r="Q147" s="126">
        <v>2.4000000000000001E-4</v>
      </c>
      <c r="R147" s="126">
        <f t="shared" si="2"/>
        <v>5.28E-2</v>
      </c>
      <c r="S147" s="126">
        <v>0</v>
      </c>
      <c r="T147" s="127">
        <f t="shared" si="3"/>
        <v>0</v>
      </c>
      <c r="AR147" s="128" t="s">
        <v>130</v>
      </c>
      <c r="AT147" s="128" t="s">
        <v>126</v>
      </c>
      <c r="AU147" s="128" t="s">
        <v>78</v>
      </c>
      <c r="AY147" s="13" t="s">
        <v>131</v>
      </c>
      <c r="BE147" s="129">
        <f t="shared" si="4"/>
        <v>0</v>
      </c>
      <c r="BF147" s="129">
        <f t="shared" si="5"/>
        <v>0</v>
      </c>
      <c r="BG147" s="129">
        <f t="shared" si="6"/>
        <v>0</v>
      </c>
      <c r="BH147" s="129">
        <f t="shared" si="7"/>
        <v>0</v>
      </c>
      <c r="BI147" s="129">
        <f t="shared" si="8"/>
        <v>0</v>
      </c>
      <c r="BJ147" s="13" t="s">
        <v>6</v>
      </c>
      <c r="BK147" s="129">
        <f t="shared" si="9"/>
        <v>0</v>
      </c>
      <c r="BL147" s="13" t="s">
        <v>132</v>
      </c>
      <c r="BM147" s="128" t="s">
        <v>206</v>
      </c>
    </row>
    <row r="148" spans="2:65" s="1" customFormat="1" ht="24.2" customHeight="1">
      <c r="B148" s="28"/>
      <c r="C148" s="116" t="s">
        <v>7</v>
      </c>
      <c r="D148" s="116" t="s">
        <v>126</v>
      </c>
      <c r="E148" s="117" t="s">
        <v>207</v>
      </c>
      <c r="F148" s="118" t="s">
        <v>208</v>
      </c>
      <c r="G148" s="119" t="s">
        <v>201</v>
      </c>
      <c r="H148" s="120">
        <v>88</v>
      </c>
      <c r="I148" s="121"/>
      <c r="J148" s="122">
        <f t="shared" si="0"/>
        <v>0</v>
      </c>
      <c r="K148" s="118" t="s">
        <v>209</v>
      </c>
      <c r="L148" s="123"/>
      <c r="M148" s="124" t="s">
        <v>1</v>
      </c>
      <c r="N148" s="125" t="s">
        <v>43</v>
      </c>
      <c r="P148" s="126">
        <f t="shared" si="1"/>
        <v>0</v>
      </c>
      <c r="Q148" s="126">
        <v>6.4000000000000005E-4</v>
      </c>
      <c r="R148" s="126">
        <f t="shared" si="2"/>
        <v>5.6320000000000002E-2</v>
      </c>
      <c r="S148" s="126">
        <v>0</v>
      </c>
      <c r="T148" s="127">
        <f t="shared" si="3"/>
        <v>0</v>
      </c>
      <c r="AR148" s="128" t="s">
        <v>130</v>
      </c>
      <c r="AT148" s="128" t="s">
        <v>126</v>
      </c>
      <c r="AU148" s="128" t="s">
        <v>78</v>
      </c>
      <c r="AY148" s="13" t="s">
        <v>131</v>
      </c>
      <c r="BE148" s="129">
        <f t="shared" si="4"/>
        <v>0</v>
      </c>
      <c r="BF148" s="129">
        <f t="shared" si="5"/>
        <v>0</v>
      </c>
      <c r="BG148" s="129">
        <f t="shared" si="6"/>
        <v>0</v>
      </c>
      <c r="BH148" s="129">
        <f t="shared" si="7"/>
        <v>0</v>
      </c>
      <c r="BI148" s="129">
        <f t="shared" si="8"/>
        <v>0</v>
      </c>
      <c r="BJ148" s="13" t="s">
        <v>6</v>
      </c>
      <c r="BK148" s="129">
        <f t="shared" si="9"/>
        <v>0</v>
      </c>
      <c r="BL148" s="13" t="s">
        <v>132</v>
      </c>
      <c r="BM148" s="128" t="s">
        <v>210</v>
      </c>
    </row>
    <row r="149" spans="2:65" s="1" customFormat="1" ht="24.2" customHeight="1">
      <c r="B149" s="28"/>
      <c r="C149" s="116" t="s">
        <v>211</v>
      </c>
      <c r="D149" s="116" t="s">
        <v>126</v>
      </c>
      <c r="E149" s="117" t="s">
        <v>212</v>
      </c>
      <c r="F149" s="118" t="s">
        <v>213</v>
      </c>
      <c r="G149" s="119" t="s">
        <v>201</v>
      </c>
      <c r="H149" s="120">
        <v>9</v>
      </c>
      <c r="I149" s="121"/>
      <c r="J149" s="122">
        <f t="shared" si="0"/>
        <v>0</v>
      </c>
      <c r="K149" s="118" t="s">
        <v>209</v>
      </c>
      <c r="L149" s="123"/>
      <c r="M149" s="124" t="s">
        <v>1</v>
      </c>
      <c r="N149" s="125" t="s">
        <v>43</v>
      </c>
      <c r="P149" s="126">
        <f t="shared" si="1"/>
        <v>0</v>
      </c>
      <c r="Q149" s="126">
        <v>3.4000000000000002E-4</v>
      </c>
      <c r="R149" s="126">
        <f t="shared" si="2"/>
        <v>3.0600000000000002E-3</v>
      </c>
      <c r="S149" s="126">
        <v>0</v>
      </c>
      <c r="T149" s="127">
        <f t="shared" si="3"/>
        <v>0</v>
      </c>
      <c r="AR149" s="128" t="s">
        <v>130</v>
      </c>
      <c r="AT149" s="128" t="s">
        <v>126</v>
      </c>
      <c r="AU149" s="128" t="s">
        <v>78</v>
      </c>
      <c r="AY149" s="13" t="s">
        <v>131</v>
      </c>
      <c r="BE149" s="129">
        <f t="shared" si="4"/>
        <v>0</v>
      </c>
      <c r="BF149" s="129">
        <f t="shared" si="5"/>
        <v>0</v>
      </c>
      <c r="BG149" s="129">
        <f t="shared" si="6"/>
        <v>0</v>
      </c>
      <c r="BH149" s="129">
        <f t="shared" si="7"/>
        <v>0</v>
      </c>
      <c r="BI149" s="129">
        <f t="shared" si="8"/>
        <v>0</v>
      </c>
      <c r="BJ149" s="13" t="s">
        <v>6</v>
      </c>
      <c r="BK149" s="129">
        <f t="shared" si="9"/>
        <v>0</v>
      </c>
      <c r="BL149" s="13" t="s">
        <v>132</v>
      </c>
      <c r="BM149" s="128" t="s">
        <v>214</v>
      </c>
    </row>
    <row r="150" spans="2:65" s="1" customFormat="1" ht="21.75" customHeight="1">
      <c r="B150" s="28"/>
      <c r="C150" s="116" t="s">
        <v>215</v>
      </c>
      <c r="D150" s="116" t="s">
        <v>126</v>
      </c>
      <c r="E150" s="117" t="s">
        <v>216</v>
      </c>
      <c r="F150" s="118" t="s">
        <v>217</v>
      </c>
      <c r="G150" s="119" t="s">
        <v>201</v>
      </c>
      <c r="H150" s="120">
        <v>500</v>
      </c>
      <c r="I150" s="121"/>
      <c r="J150" s="122">
        <f t="shared" si="0"/>
        <v>0</v>
      </c>
      <c r="K150" s="118" t="s">
        <v>1</v>
      </c>
      <c r="L150" s="123"/>
      <c r="M150" s="124" t="s">
        <v>1</v>
      </c>
      <c r="N150" s="125" t="s">
        <v>43</v>
      </c>
      <c r="P150" s="126">
        <f t="shared" si="1"/>
        <v>0</v>
      </c>
      <c r="Q150" s="126">
        <v>0</v>
      </c>
      <c r="R150" s="126">
        <f t="shared" si="2"/>
        <v>0</v>
      </c>
      <c r="S150" s="126">
        <v>0</v>
      </c>
      <c r="T150" s="127">
        <f t="shared" si="3"/>
        <v>0</v>
      </c>
      <c r="AR150" s="128" t="s">
        <v>130</v>
      </c>
      <c r="AT150" s="128" t="s">
        <v>126</v>
      </c>
      <c r="AU150" s="128" t="s">
        <v>78</v>
      </c>
      <c r="AY150" s="13" t="s">
        <v>131</v>
      </c>
      <c r="BE150" s="129">
        <f t="shared" si="4"/>
        <v>0</v>
      </c>
      <c r="BF150" s="129">
        <f t="shared" si="5"/>
        <v>0</v>
      </c>
      <c r="BG150" s="129">
        <f t="shared" si="6"/>
        <v>0</v>
      </c>
      <c r="BH150" s="129">
        <f t="shared" si="7"/>
        <v>0</v>
      </c>
      <c r="BI150" s="129">
        <f t="shared" si="8"/>
        <v>0</v>
      </c>
      <c r="BJ150" s="13" t="s">
        <v>6</v>
      </c>
      <c r="BK150" s="129">
        <f t="shared" si="9"/>
        <v>0</v>
      </c>
      <c r="BL150" s="13" t="s">
        <v>132</v>
      </c>
      <c r="BM150" s="128" t="s">
        <v>218</v>
      </c>
    </row>
    <row r="151" spans="2:65" s="1" customFormat="1" ht="16.5" customHeight="1">
      <c r="B151" s="28"/>
      <c r="C151" s="116" t="s">
        <v>219</v>
      </c>
      <c r="D151" s="116" t="s">
        <v>126</v>
      </c>
      <c r="E151" s="117" t="s">
        <v>220</v>
      </c>
      <c r="F151" s="118" t="s">
        <v>221</v>
      </c>
      <c r="G151" s="119" t="s">
        <v>129</v>
      </c>
      <c r="H151" s="120">
        <v>46</v>
      </c>
      <c r="I151" s="121"/>
      <c r="J151" s="122">
        <f t="shared" si="0"/>
        <v>0</v>
      </c>
      <c r="K151" s="118" t="s">
        <v>1</v>
      </c>
      <c r="L151" s="123"/>
      <c r="M151" s="124" t="s">
        <v>1</v>
      </c>
      <c r="N151" s="125" t="s">
        <v>43</v>
      </c>
      <c r="P151" s="126">
        <f t="shared" si="1"/>
        <v>0</v>
      </c>
      <c r="Q151" s="126">
        <v>0</v>
      </c>
      <c r="R151" s="126">
        <f t="shared" si="2"/>
        <v>0</v>
      </c>
      <c r="S151" s="126">
        <v>0</v>
      </c>
      <c r="T151" s="127">
        <f t="shared" si="3"/>
        <v>0</v>
      </c>
      <c r="AR151" s="128" t="s">
        <v>130</v>
      </c>
      <c r="AT151" s="128" t="s">
        <v>126</v>
      </c>
      <c r="AU151" s="128" t="s">
        <v>78</v>
      </c>
      <c r="AY151" s="13" t="s">
        <v>131</v>
      </c>
      <c r="BE151" s="129">
        <f t="shared" si="4"/>
        <v>0</v>
      </c>
      <c r="BF151" s="129">
        <f t="shared" si="5"/>
        <v>0</v>
      </c>
      <c r="BG151" s="129">
        <f t="shared" si="6"/>
        <v>0</v>
      </c>
      <c r="BH151" s="129">
        <f t="shared" si="7"/>
        <v>0</v>
      </c>
      <c r="BI151" s="129">
        <f t="shared" si="8"/>
        <v>0</v>
      </c>
      <c r="BJ151" s="13" t="s">
        <v>6</v>
      </c>
      <c r="BK151" s="129">
        <f t="shared" si="9"/>
        <v>0</v>
      </c>
      <c r="BL151" s="13" t="s">
        <v>132</v>
      </c>
      <c r="BM151" s="128" t="s">
        <v>222</v>
      </c>
    </row>
    <row r="152" spans="2:65" s="1" customFormat="1" ht="16.5" customHeight="1">
      <c r="B152" s="28"/>
      <c r="C152" s="116" t="s">
        <v>223</v>
      </c>
      <c r="D152" s="116" t="s">
        <v>126</v>
      </c>
      <c r="E152" s="117" t="s">
        <v>224</v>
      </c>
      <c r="F152" s="118" t="s">
        <v>225</v>
      </c>
      <c r="G152" s="119" t="s">
        <v>129</v>
      </c>
      <c r="H152" s="120">
        <v>1</v>
      </c>
      <c r="I152" s="121"/>
      <c r="J152" s="122">
        <f t="shared" si="0"/>
        <v>0</v>
      </c>
      <c r="K152" s="118" t="s">
        <v>1</v>
      </c>
      <c r="L152" s="123"/>
      <c r="M152" s="124" t="s">
        <v>1</v>
      </c>
      <c r="N152" s="125" t="s">
        <v>43</v>
      </c>
      <c r="P152" s="126">
        <f t="shared" si="1"/>
        <v>0</v>
      </c>
      <c r="Q152" s="126">
        <v>0</v>
      </c>
      <c r="R152" s="126">
        <f t="shared" si="2"/>
        <v>0</v>
      </c>
      <c r="S152" s="126">
        <v>0</v>
      </c>
      <c r="T152" s="127">
        <f t="shared" si="3"/>
        <v>0</v>
      </c>
      <c r="AR152" s="128" t="s">
        <v>130</v>
      </c>
      <c r="AT152" s="128" t="s">
        <v>126</v>
      </c>
      <c r="AU152" s="128" t="s">
        <v>78</v>
      </c>
      <c r="AY152" s="13" t="s">
        <v>131</v>
      </c>
      <c r="BE152" s="129">
        <f t="shared" si="4"/>
        <v>0</v>
      </c>
      <c r="BF152" s="129">
        <f t="shared" si="5"/>
        <v>0</v>
      </c>
      <c r="BG152" s="129">
        <f t="shared" si="6"/>
        <v>0</v>
      </c>
      <c r="BH152" s="129">
        <f t="shared" si="7"/>
        <v>0</v>
      </c>
      <c r="BI152" s="129">
        <f t="shared" si="8"/>
        <v>0</v>
      </c>
      <c r="BJ152" s="13" t="s">
        <v>6</v>
      </c>
      <c r="BK152" s="129">
        <f t="shared" si="9"/>
        <v>0</v>
      </c>
      <c r="BL152" s="13" t="s">
        <v>132</v>
      </c>
      <c r="BM152" s="128" t="s">
        <v>226</v>
      </c>
    </row>
    <row r="153" spans="2:65" s="1" customFormat="1" ht="16.5" customHeight="1">
      <c r="B153" s="28"/>
      <c r="C153" s="116" t="s">
        <v>227</v>
      </c>
      <c r="D153" s="116" t="s">
        <v>126</v>
      </c>
      <c r="E153" s="117" t="s">
        <v>228</v>
      </c>
      <c r="F153" s="118" t="s">
        <v>229</v>
      </c>
      <c r="G153" s="119" t="s">
        <v>129</v>
      </c>
      <c r="H153" s="120">
        <v>1</v>
      </c>
      <c r="I153" s="121"/>
      <c r="J153" s="122">
        <f t="shared" si="0"/>
        <v>0</v>
      </c>
      <c r="K153" s="118" t="s">
        <v>1</v>
      </c>
      <c r="L153" s="123"/>
      <c r="M153" s="124" t="s">
        <v>1</v>
      </c>
      <c r="N153" s="125" t="s">
        <v>43</v>
      </c>
      <c r="P153" s="126">
        <f t="shared" si="1"/>
        <v>0</v>
      </c>
      <c r="Q153" s="126">
        <v>0</v>
      </c>
      <c r="R153" s="126">
        <f t="shared" si="2"/>
        <v>0</v>
      </c>
      <c r="S153" s="126">
        <v>0</v>
      </c>
      <c r="T153" s="127">
        <f t="shared" si="3"/>
        <v>0</v>
      </c>
      <c r="AR153" s="128" t="s">
        <v>130</v>
      </c>
      <c r="AT153" s="128" t="s">
        <v>126</v>
      </c>
      <c r="AU153" s="128" t="s">
        <v>78</v>
      </c>
      <c r="AY153" s="13" t="s">
        <v>131</v>
      </c>
      <c r="BE153" s="129">
        <f t="shared" si="4"/>
        <v>0</v>
      </c>
      <c r="BF153" s="129">
        <f t="shared" si="5"/>
        <v>0</v>
      </c>
      <c r="BG153" s="129">
        <f t="shared" si="6"/>
        <v>0</v>
      </c>
      <c r="BH153" s="129">
        <f t="shared" si="7"/>
        <v>0</v>
      </c>
      <c r="BI153" s="129">
        <f t="shared" si="8"/>
        <v>0</v>
      </c>
      <c r="BJ153" s="13" t="s">
        <v>6</v>
      </c>
      <c r="BK153" s="129">
        <f t="shared" si="9"/>
        <v>0</v>
      </c>
      <c r="BL153" s="13" t="s">
        <v>132</v>
      </c>
      <c r="BM153" s="128" t="s">
        <v>230</v>
      </c>
    </row>
    <row r="154" spans="2:65" s="1" customFormat="1" ht="21.75" customHeight="1">
      <c r="B154" s="28"/>
      <c r="C154" s="116" t="s">
        <v>231</v>
      </c>
      <c r="D154" s="116" t="s">
        <v>126</v>
      </c>
      <c r="E154" s="117" t="s">
        <v>232</v>
      </c>
      <c r="F154" s="118" t="s">
        <v>233</v>
      </c>
      <c r="G154" s="119" t="s">
        <v>129</v>
      </c>
      <c r="H154" s="120">
        <v>6</v>
      </c>
      <c r="I154" s="121"/>
      <c r="J154" s="122">
        <f t="shared" si="0"/>
        <v>0</v>
      </c>
      <c r="K154" s="118" t="s">
        <v>1</v>
      </c>
      <c r="L154" s="123"/>
      <c r="M154" s="124" t="s">
        <v>1</v>
      </c>
      <c r="N154" s="125" t="s">
        <v>43</v>
      </c>
      <c r="P154" s="126">
        <f t="shared" si="1"/>
        <v>0</v>
      </c>
      <c r="Q154" s="126">
        <v>7.7000000000000002E-3</v>
      </c>
      <c r="R154" s="126">
        <f t="shared" si="2"/>
        <v>4.6200000000000005E-2</v>
      </c>
      <c r="S154" s="126">
        <v>0</v>
      </c>
      <c r="T154" s="127">
        <f t="shared" si="3"/>
        <v>0</v>
      </c>
      <c r="AR154" s="128" t="s">
        <v>130</v>
      </c>
      <c r="AT154" s="128" t="s">
        <v>126</v>
      </c>
      <c r="AU154" s="128" t="s">
        <v>78</v>
      </c>
      <c r="AY154" s="13" t="s">
        <v>131</v>
      </c>
      <c r="BE154" s="129">
        <f t="shared" si="4"/>
        <v>0</v>
      </c>
      <c r="BF154" s="129">
        <f t="shared" si="5"/>
        <v>0</v>
      </c>
      <c r="BG154" s="129">
        <f t="shared" si="6"/>
        <v>0</v>
      </c>
      <c r="BH154" s="129">
        <f t="shared" si="7"/>
        <v>0</v>
      </c>
      <c r="BI154" s="129">
        <f t="shared" si="8"/>
        <v>0</v>
      </c>
      <c r="BJ154" s="13" t="s">
        <v>6</v>
      </c>
      <c r="BK154" s="129">
        <f t="shared" si="9"/>
        <v>0</v>
      </c>
      <c r="BL154" s="13" t="s">
        <v>132</v>
      </c>
      <c r="BM154" s="128" t="s">
        <v>234</v>
      </c>
    </row>
    <row r="155" spans="2:65" s="1" customFormat="1" ht="16.5" customHeight="1">
      <c r="B155" s="28"/>
      <c r="C155" s="116" t="s">
        <v>235</v>
      </c>
      <c r="D155" s="116" t="s">
        <v>126</v>
      </c>
      <c r="E155" s="117" t="s">
        <v>236</v>
      </c>
      <c r="F155" s="118" t="s">
        <v>237</v>
      </c>
      <c r="G155" s="119" t="s">
        <v>129</v>
      </c>
      <c r="H155" s="120">
        <v>12</v>
      </c>
      <c r="I155" s="121"/>
      <c r="J155" s="122">
        <f t="shared" si="0"/>
        <v>0</v>
      </c>
      <c r="K155" s="118" t="s">
        <v>1</v>
      </c>
      <c r="L155" s="123"/>
      <c r="M155" s="124" t="s">
        <v>1</v>
      </c>
      <c r="N155" s="125" t="s">
        <v>43</v>
      </c>
      <c r="P155" s="126">
        <f t="shared" si="1"/>
        <v>0</v>
      </c>
      <c r="Q155" s="126">
        <v>1.2999999999999999E-3</v>
      </c>
      <c r="R155" s="126">
        <f t="shared" si="2"/>
        <v>1.5599999999999999E-2</v>
      </c>
      <c r="S155" s="126">
        <v>0</v>
      </c>
      <c r="T155" s="127">
        <f t="shared" si="3"/>
        <v>0</v>
      </c>
      <c r="AR155" s="128" t="s">
        <v>130</v>
      </c>
      <c r="AT155" s="128" t="s">
        <v>126</v>
      </c>
      <c r="AU155" s="128" t="s">
        <v>78</v>
      </c>
      <c r="AY155" s="13" t="s">
        <v>131</v>
      </c>
      <c r="BE155" s="129">
        <f t="shared" si="4"/>
        <v>0</v>
      </c>
      <c r="BF155" s="129">
        <f t="shared" si="5"/>
        <v>0</v>
      </c>
      <c r="BG155" s="129">
        <f t="shared" si="6"/>
        <v>0</v>
      </c>
      <c r="BH155" s="129">
        <f t="shared" si="7"/>
        <v>0</v>
      </c>
      <c r="BI155" s="129">
        <f t="shared" si="8"/>
        <v>0</v>
      </c>
      <c r="BJ155" s="13" t="s">
        <v>6</v>
      </c>
      <c r="BK155" s="129">
        <f t="shared" si="9"/>
        <v>0</v>
      </c>
      <c r="BL155" s="13" t="s">
        <v>132</v>
      </c>
      <c r="BM155" s="128" t="s">
        <v>238</v>
      </c>
    </row>
    <row r="156" spans="2:65" s="1" customFormat="1" ht="21.75" customHeight="1">
      <c r="B156" s="28"/>
      <c r="C156" s="116" t="s">
        <v>239</v>
      </c>
      <c r="D156" s="116" t="s">
        <v>126</v>
      </c>
      <c r="E156" s="117" t="s">
        <v>240</v>
      </c>
      <c r="F156" s="118" t="s">
        <v>241</v>
      </c>
      <c r="G156" s="119" t="s">
        <v>129</v>
      </c>
      <c r="H156" s="120">
        <v>12</v>
      </c>
      <c r="I156" s="121"/>
      <c r="J156" s="122">
        <f t="shared" si="0"/>
        <v>0</v>
      </c>
      <c r="K156" s="118" t="s">
        <v>209</v>
      </c>
      <c r="L156" s="123"/>
      <c r="M156" s="124" t="s">
        <v>1</v>
      </c>
      <c r="N156" s="125" t="s">
        <v>43</v>
      </c>
      <c r="P156" s="126">
        <f t="shared" si="1"/>
        <v>0</v>
      </c>
      <c r="Q156" s="126">
        <v>2.5000000000000001E-3</v>
      </c>
      <c r="R156" s="126">
        <f t="shared" si="2"/>
        <v>0.03</v>
      </c>
      <c r="S156" s="126">
        <v>0</v>
      </c>
      <c r="T156" s="127">
        <f t="shared" si="3"/>
        <v>0</v>
      </c>
      <c r="AR156" s="128" t="s">
        <v>130</v>
      </c>
      <c r="AT156" s="128" t="s">
        <v>126</v>
      </c>
      <c r="AU156" s="128" t="s">
        <v>78</v>
      </c>
      <c r="AY156" s="13" t="s">
        <v>131</v>
      </c>
      <c r="BE156" s="129">
        <f t="shared" si="4"/>
        <v>0</v>
      </c>
      <c r="BF156" s="129">
        <f t="shared" si="5"/>
        <v>0</v>
      </c>
      <c r="BG156" s="129">
        <f t="shared" si="6"/>
        <v>0</v>
      </c>
      <c r="BH156" s="129">
        <f t="shared" si="7"/>
        <v>0</v>
      </c>
      <c r="BI156" s="129">
        <f t="shared" si="8"/>
        <v>0</v>
      </c>
      <c r="BJ156" s="13" t="s">
        <v>6</v>
      </c>
      <c r="BK156" s="129">
        <f t="shared" si="9"/>
        <v>0</v>
      </c>
      <c r="BL156" s="13" t="s">
        <v>132</v>
      </c>
      <c r="BM156" s="128" t="s">
        <v>242</v>
      </c>
    </row>
    <row r="157" spans="2:65" s="1" customFormat="1" ht="21.75" customHeight="1">
      <c r="B157" s="28"/>
      <c r="C157" s="116" t="s">
        <v>243</v>
      </c>
      <c r="D157" s="116" t="s">
        <v>126</v>
      </c>
      <c r="E157" s="117" t="s">
        <v>244</v>
      </c>
      <c r="F157" s="118" t="s">
        <v>245</v>
      </c>
      <c r="G157" s="119" t="s">
        <v>129</v>
      </c>
      <c r="H157" s="120">
        <v>12</v>
      </c>
      <c r="I157" s="121"/>
      <c r="J157" s="122">
        <f t="shared" si="0"/>
        <v>0</v>
      </c>
      <c r="K157" s="118" t="s">
        <v>209</v>
      </c>
      <c r="L157" s="123"/>
      <c r="M157" s="124" t="s">
        <v>1</v>
      </c>
      <c r="N157" s="125" t="s">
        <v>43</v>
      </c>
      <c r="P157" s="126">
        <f t="shared" si="1"/>
        <v>0</v>
      </c>
      <c r="Q157" s="126">
        <v>3.5E-4</v>
      </c>
      <c r="R157" s="126">
        <f t="shared" si="2"/>
        <v>4.1999999999999997E-3</v>
      </c>
      <c r="S157" s="126">
        <v>0</v>
      </c>
      <c r="T157" s="127">
        <f t="shared" si="3"/>
        <v>0</v>
      </c>
      <c r="AR157" s="128" t="s">
        <v>130</v>
      </c>
      <c r="AT157" s="128" t="s">
        <v>126</v>
      </c>
      <c r="AU157" s="128" t="s">
        <v>78</v>
      </c>
      <c r="AY157" s="13" t="s">
        <v>131</v>
      </c>
      <c r="BE157" s="129">
        <f t="shared" si="4"/>
        <v>0</v>
      </c>
      <c r="BF157" s="129">
        <f t="shared" si="5"/>
        <v>0</v>
      </c>
      <c r="BG157" s="129">
        <f t="shared" si="6"/>
        <v>0</v>
      </c>
      <c r="BH157" s="129">
        <f t="shared" si="7"/>
        <v>0</v>
      </c>
      <c r="BI157" s="129">
        <f t="shared" si="8"/>
        <v>0</v>
      </c>
      <c r="BJ157" s="13" t="s">
        <v>6</v>
      </c>
      <c r="BK157" s="129">
        <f t="shared" si="9"/>
        <v>0</v>
      </c>
      <c r="BL157" s="13" t="s">
        <v>132</v>
      </c>
      <c r="BM157" s="128" t="s">
        <v>246</v>
      </c>
    </row>
    <row r="158" spans="2:65" s="1" customFormat="1" ht="16.5" customHeight="1">
      <c r="B158" s="28"/>
      <c r="C158" s="116" t="s">
        <v>247</v>
      </c>
      <c r="D158" s="116" t="s">
        <v>126</v>
      </c>
      <c r="E158" s="117" t="s">
        <v>248</v>
      </c>
      <c r="F158" s="118" t="s">
        <v>249</v>
      </c>
      <c r="G158" s="119" t="s">
        <v>129</v>
      </c>
      <c r="H158" s="120">
        <v>7</v>
      </c>
      <c r="I158" s="121"/>
      <c r="J158" s="122">
        <f t="shared" si="0"/>
        <v>0</v>
      </c>
      <c r="K158" s="118" t="s">
        <v>1</v>
      </c>
      <c r="L158" s="123"/>
      <c r="M158" s="124" t="s">
        <v>1</v>
      </c>
      <c r="N158" s="125" t="s">
        <v>43</v>
      </c>
      <c r="P158" s="126">
        <f t="shared" si="1"/>
        <v>0</v>
      </c>
      <c r="Q158" s="126">
        <v>0</v>
      </c>
      <c r="R158" s="126">
        <f t="shared" si="2"/>
        <v>0</v>
      </c>
      <c r="S158" s="126">
        <v>0</v>
      </c>
      <c r="T158" s="127">
        <f t="shared" si="3"/>
        <v>0</v>
      </c>
      <c r="AR158" s="128" t="s">
        <v>130</v>
      </c>
      <c r="AT158" s="128" t="s">
        <v>126</v>
      </c>
      <c r="AU158" s="128" t="s">
        <v>78</v>
      </c>
      <c r="AY158" s="13" t="s">
        <v>131</v>
      </c>
      <c r="BE158" s="129">
        <f t="shared" si="4"/>
        <v>0</v>
      </c>
      <c r="BF158" s="129">
        <f t="shared" si="5"/>
        <v>0</v>
      </c>
      <c r="BG158" s="129">
        <f t="shared" si="6"/>
        <v>0</v>
      </c>
      <c r="BH158" s="129">
        <f t="shared" si="7"/>
        <v>0</v>
      </c>
      <c r="BI158" s="129">
        <f t="shared" si="8"/>
        <v>0</v>
      </c>
      <c r="BJ158" s="13" t="s">
        <v>6</v>
      </c>
      <c r="BK158" s="129">
        <f t="shared" si="9"/>
        <v>0</v>
      </c>
      <c r="BL158" s="13" t="s">
        <v>132</v>
      </c>
      <c r="BM158" s="128" t="s">
        <v>250</v>
      </c>
    </row>
    <row r="159" spans="2:65" s="1" customFormat="1" ht="16.5" customHeight="1">
      <c r="B159" s="28"/>
      <c r="C159" s="116" t="s">
        <v>251</v>
      </c>
      <c r="D159" s="116" t="s">
        <v>126</v>
      </c>
      <c r="E159" s="117" t="s">
        <v>252</v>
      </c>
      <c r="F159" s="118" t="s">
        <v>253</v>
      </c>
      <c r="G159" s="119" t="s">
        <v>129</v>
      </c>
      <c r="H159" s="120">
        <v>7</v>
      </c>
      <c r="I159" s="121"/>
      <c r="J159" s="122">
        <f t="shared" si="0"/>
        <v>0</v>
      </c>
      <c r="K159" s="118" t="s">
        <v>1</v>
      </c>
      <c r="L159" s="123"/>
      <c r="M159" s="124" t="s">
        <v>1</v>
      </c>
      <c r="N159" s="125" t="s">
        <v>43</v>
      </c>
      <c r="P159" s="126">
        <f t="shared" si="1"/>
        <v>0</v>
      </c>
      <c r="Q159" s="126">
        <v>0</v>
      </c>
      <c r="R159" s="126">
        <f t="shared" si="2"/>
        <v>0</v>
      </c>
      <c r="S159" s="126">
        <v>0</v>
      </c>
      <c r="T159" s="127">
        <f t="shared" si="3"/>
        <v>0</v>
      </c>
      <c r="AR159" s="128" t="s">
        <v>130</v>
      </c>
      <c r="AT159" s="128" t="s">
        <v>126</v>
      </c>
      <c r="AU159" s="128" t="s">
        <v>78</v>
      </c>
      <c r="AY159" s="13" t="s">
        <v>131</v>
      </c>
      <c r="BE159" s="129">
        <f t="shared" si="4"/>
        <v>0</v>
      </c>
      <c r="BF159" s="129">
        <f t="shared" si="5"/>
        <v>0</v>
      </c>
      <c r="BG159" s="129">
        <f t="shared" si="6"/>
        <v>0</v>
      </c>
      <c r="BH159" s="129">
        <f t="shared" si="7"/>
        <v>0</v>
      </c>
      <c r="BI159" s="129">
        <f t="shared" si="8"/>
        <v>0</v>
      </c>
      <c r="BJ159" s="13" t="s">
        <v>6</v>
      </c>
      <c r="BK159" s="129">
        <f t="shared" si="9"/>
        <v>0</v>
      </c>
      <c r="BL159" s="13" t="s">
        <v>132</v>
      </c>
      <c r="BM159" s="128" t="s">
        <v>254</v>
      </c>
    </row>
    <row r="160" spans="2:65" s="1" customFormat="1" ht="16.5" customHeight="1">
      <c r="B160" s="28"/>
      <c r="C160" s="116" t="s">
        <v>255</v>
      </c>
      <c r="D160" s="116" t="s">
        <v>126</v>
      </c>
      <c r="E160" s="117" t="s">
        <v>256</v>
      </c>
      <c r="F160" s="118" t="s">
        <v>257</v>
      </c>
      <c r="G160" s="119" t="s">
        <v>129</v>
      </c>
      <c r="H160" s="120">
        <v>6</v>
      </c>
      <c r="I160" s="121"/>
      <c r="J160" s="122">
        <f t="shared" ref="J160:J191" si="10">ROUND(I160*H160,2)</f>
        <v>0</v>
      </c>
      <c r="K160" s="118" t="s">
        <v>1</v>
      </c>
      <c r="L160" s="123"/>
      <c r="M160" s="124" t="s">
        <v>1</v>
      </c>
      <c r="N160" s="125" t="s">
        <v>43</v>
      </c>
      <c r="P160" s="126">
        <f t="shared" ref="P160:P191" si="11">O160*H160</f>
        <v>0</v>
      </c>
      <c r="Q160" s="126">
        <v>0</v>
      </c>
      <c r="R160" s="126">
        <f t="shared" ref="R160:R191" si="12">Q160*H160</f>
        <v>0</v>
      </c>
      <c r="S160" s="126">
        <v>0</v>
      </c>
      <c r="T160" s="127">
        <f t="shared" ref="T160:T191" si="13">S160*H160</f>
        <v>0</v>
      </c>
      <c r="AR160" s="128" t="s">
        <v>130</v>
      </c>
      <c r="AT160" s="128" t="s">
        <v>126</v>
      </c>
      <c r="AU160" s="128" t="s">
        <v>78</v>
      </c>
      <c r="AY160" s="13" t="s">
        <v>131</v>
      </c>
      <c r="BE160" s="129">
        <f t="shared" ref="BE160:BE180" si="14">IF(N160="základní",J160,0)</f>
        <v>0</v>
      </c>
      <c r="BF160" s="129">
        <f t="shared" ref="BF160:BF180" si="15">IF(N160="snížená",J160,0)</f>
        <v>0</v>
      </c>
      <c r="BG160" s="129">
        <f t="shared" ref="BG160:BG180" si="16">IF(N160="zákl. přenesená",J160,0)</f>
        <v>0</v>
      </c>
      <c r="BH160" s="129">
        <f t="shared" ref="BH160:BH180" si="17">IF(N160="sníž. přenesená",J160,0)</f>
        <v>0</v>
      </c>
      <c r="BI160" s="129">
        <f t="shared" ref="BI160:BI180" si="18">IF(N160="nulová",J160,0)</f>
        <v>0</v>
      </c>
      <c r="BJ160" s="13" t="s">
        <v>6</v>
      </c>
      <c r="BK160" s="129">
        <f t="shared" ref="BK160:BK180" si="19">ROUND(I160*H160,2)</f>
        <v>0</v>
      </c>
      <c r="BL160" s="13" t="s">
        <v>132</v>
      </c>
      <c r="BM160" s="128" t="s">
        <v>258</v>
      </c>
    </row>
    <row r="161" spans="2:65" s="1" customFormat="1" ht="16.5" customHeight="1">
      <c r="B161" s="28"/>
      <c r="C161" s="116" t="s">
        <v>259</v>
      </c>
      <c r="D161" s="116" t="s">
        <v>126</v>
      </c>
      <c r="E161" s="117" t="s">
        <v>260</v>
      </c>
      <c r="F161" s="118" t="s">
        <v>261</v>
      </c>
      <c r="G161" s="119" t="s">
        <v>129</v>
      </c>
      <c r="H161" s="120">
        <v>8</v>
      </c>
      <c r="I161" s="121"/>
      <c r="J161" s="122">
        <f t="shared" si="10"/>
        <v>0</v>
      </c>
      <c r="K161" s="118" t="s">
        <v>1</v>
      </c>
      <c r="L161" s="123"/>
      <c r="M161" s="124" t="s">
        <v>1</v>
      </c>
      <c r="N161" s="125" t="s">
        <v>43</v>
      </c>
      <c r="P161" s="126">
        <f t="shared" si="11"/>
        <v>0</v>
      </c>
      <c r="Q161" s="126">
        <v>0</v>
      </c>
      <c r="R161" s="126">
        <f t="shared" si="12"/>
        <v>0</v>
      </c>
      <c r="S161" s="126">
        <v>0</v>
      </c>
      <c r="T161" s="127">
        <f t="shared" si="13"/>
        <v>0</v>
      </c>
      <c r="AR161" s="128" t="s">
        <v>130</v>
      </c>
      <c r="AT161" s="128" t="s">
        <v>126</v>
      </c>
      <c r="AU161" s="128" t="s">
        <v>78</v>
      </c>
      <c r="AY161" s="13" t="s">
        <v>131</v>
      </c>
      <c r="BE161" s="129">
        <f t="shared" si="14"/>
        <v>0</v>
      </c>
      <c r="BF161" s="129">
        <f t="shared" si="15"/>
        <v>0</v>
      </c>
      <c r="BG161" s="129">
        <f t="shared" si="16"/>
        <v>0</v>
      </c>
      <c r="BH161" s="129">
        <f t="shared" si="17"/>
        <v>0</v>
      </c>
      <c r="BI161" s="129">
        <f t="shared" si="18"/>
        <v>0</v>
      </c>
      <c r="BJ161" s="13" t="s">
        <v>6</v>
      </c>
      <c r="BK161" s="129">
        <f t="shared" si="19"/>
        <v>0</v>
      </c>
      <c r="BL161" s="13" t="s">
        <v>132</v>
      </c>
      <c r="BM161" s="128" t="s">
        <v>262</v>
      </c>
    </row>
    <row r="162" spans="2:65" s="1" customFormat="1" ht="16.5" customHeight="1">
      <c r="B162" s="28"/>
      <c r="C162" s="116" t="s">
        <v>263</v>
      </c>
      <c r="D162" s="116" t="s">
        <v>126</v>
      </c>
      <c r="E162" s="117" t="s">
        <v>264</v>
      </c>
      <c r="F162" s="118" t="s">
        <v>265</v>
      </c>
      <c r="G162" s="119" t="s">
        <v>129</v>
      </c>
      <c r="H162" s="120">
        <v>1</v>
      </c>
      <c r="I162" s="121"/>
      <c r="J162" s="122">
        <f t="shared" si="10"/>
        <v>0</v>
      </c>
      <c r="K162" s="118" t="s">
        <v>1</v>
      </c>
      <c r="L162" s="123"/>
      <c r="M162" s="124" t="s">
        <v>1</v>
      </c>
      <c r="N162" s="125" t="s">
        <v>43</v>
      </c>
      <c r="P162" s="126">
        <f t="shared" si="11"/>
        <v>0</v>
      </c>
      <c r="Q162" s="126">
        <v>0</v>
      </c>
      <c r="R162" s="126">
        <f t="shared" si="12"/>
        <v>0</v>
      </c>
      <c r="S162" s="126">
        <v>0</v>
      </c>
      <c r="T162" s="127">
        <f t="shared" si="13"/>
        <v>0</v>
      </c>
      <c r="AR162" s="128" t="s">
        <v>130</v>
      </c>
      <c r="AT162" s="128" t="s">
        <v>126</v>
      </c>
      <c r="AU162" s="128" t="s">
        <v>78</v>
      </c>
      <c r="AY162" s="13" t="s">
        <v>131</v>
      </c>
      <c r="BE162" s="129">
        <f t="shared" si="14"/>
        <v>0</v>
      </c>
      <c r="BF162" s="129">
        <f t="shared" si="15"/>
        <v>0</v>
      </c>
      <c r="BG162" s="129">
        <f t="shared" si="16"/>
        <v>0</v>
      </c>
      <c r="BH162" s="129">
        <f t="shared" si="17"/>
        <v>0</v>
      </c>
      <c r="BI162" s="129">
        <f t="shared" si="18"/>
        <v>0</v>
      </c>
      <c r="BJ162" s="13" t="s">
        <v>6</v>
      </c>
      <c r="BK162" s="129">
        <f t="shared" si="19"/>
        <v>0</v>
      </c>
      <c r="BL162" s="13" t="s">
        <v>132</v>
      </c>
      <c r="BM162" s="128" t="s">
        <v>266</v>
      </c>
    </row>
    <row r="163" spans="2:65" s="1" customFormat="1" ht="16.5" customHeight="1">
      <c r="B163" s="28"/>
      <c r="C163" s="116" t="s">
        <v>267</v>
      </c>
      <c r="D163" s="116" t="s">
        <v>126</v>
      </c>
      <c r="E163" s="117" t="s">
        <v>268</v>
      </c>
      <c r="F163" s="118" t="s">
        <v>269</v>
      </c>
      <c r="G163" s="119" t="s">
        <v>129</v>
      </c>
      <c r="H163" s="120">
        <v>3</v>
      </c>
      <c r="I163" s="121"/>
      <c r="J163" s="122">
        <f t="shared" si="10"/>
        <v>0</v>
      </c>
      <c r="K163" s="118" t="s">
        <v>1</v>
      </c>
      <c r="L163" s="123"/>
      <c r="M163" s="124" t="s">
        <v>1</v>
      </c>
      <c r="N163" s="125" t="s">
        <v>43</v>
      </c>
      <c r="P163" s="126">
        <f t="shared" si="11"/>
        <v>0</v>
      </c>
      <c r="Q163" s="126">
        <v>0</v>
      </c>
      <c r="R163" s="126">
        <f t="shared" si="12"/>
        <v>0</v>
      </c>
      <c r="S163" s="126">
        <v>0</v>
      </c>
      <c r="T163" s="127">
        <f t="shared" si="13"/>
        <v>0</v>
      </c>
      <c r="AR163" s="128" t="s">
        <v>130</v>
      </c>
      <c r="AT163" s="128" t="s">
        <v>126</v>
      </c>
      <c r="AU163" s="128" t="s">
        <v>78</v>
      </c>
      <c r="AY163" s="13" t="s">
        <v>131</v>
      </c>
      <c r="BE163" s="129">
        <f t="shared" si="14"/>
        <v>0</v>
      </c>
      <c r="BF163" s="129">
        <f t="shared" si="15"/>
        <v>0</v>
      </c>
      <c r="BG163" s="129">
        <f t="shared" si="16"/>
        <v>0</v>
      </c>
      <c r="BH163" s="129">
        <f t="shared" si="17"/>
        <v>0</v>
      </c>
      <c r="BI163" s="129">
        <f t="shared" si="18"/>
        <v>0</v>
      </c>
      <c r="BJ163" s="13" t="s">
        <v>6</v>
      </c>
      <c r="BK163" s="129">
        <f t="shared" si="19"/>
        <v>0</v>
      </c>
      <c r="BL163" s="13" t="s">
        <v>132</v>
      </c>
      <c r="BM163" s="128" t="s">
        <v>270</v>
      </c>
    </row>
    <row r="164" spans="2:65" s="1" customFormat="1" ht="16.5" customHeight="1">
      <c r="B164" s="28"/>
      <c r="C164" s="116" t="s">
        <v>271</v>
      </c>
      <c r="D164" s="116" t="s">
        <v>126</v>
      </c>
      <c r="E164" s="117" t="s">
        <v>272</v>
      </c>
      <c r="F164" s="118" t="s">
        <v>273</v>
      </c>
      <c r="G164" s="119" t="s">
        <v>129</v>
      </c>
      <c r="H164" s="120">
        <v>1</v>
      </c>
      <c r="I164" s="121"/>
      <c r="J164" s="122">
        <f t="shared" si="10"/>
        <v>0</v>
      </c>
      <c r="K164" s="118" t="s">
        <v>1</v>
      </c>
      <c r="L164" s="123"/>
      <c r="M164" s="124" t="s">
        <v>1</v>
      </c>
      <c r="N164" s="125" t="s">
        <v>43</v>
      </c>
      <c r="P164" s="126">
        <f t="shared" si="11"/>
        <v>0</v>
      </c>
      <c r="Q164" s="126">
        <v>0</v>
      </c>
      <c r="R164" s="126">
        <f t="shared" si="12"/>
        <v>0</v>
      </c>
      <c r="S164" s="126">
        <v>0</v>
      </c>
      <c r="T164" s="127">
        <f t="shared" si="13"/>
        <v>0</v>
      </c>
      <c r="AR164" s="128" t="s">
        <v>130</v>
      </c>
      <c r="AT164" s="128" t="s">
        <v>126</v>
      </c>
      <c r="AU164" s="128" t="s">
        <v>78</v>
      </c>
      <c r="AY164" s="13" t="s">
        <v>131</v>
      </c>
      <c r="BE164" s="129">
        <f t="shared" si="14"/>
        <v>0</v>
      </c>
      <c r="BF164" s="129">
        <f t="shared" si="15"/>
        <v>0</v>
      </c>
      <c r="BG164" s="129">
        <f t="shared" si="16"/>
        <v>0</v>
      </c>
      <c r="BH164" s="129">
        <f t="shared" si="17"/>
        <v>0</v>
      </c>
      <c r="BI164" s="129">
        <f t="shared" si="18"/>
        <v>0</v>
      </c>
      <c r="BJ164" s="13" t="s">
        <v>6</v>
      </c>
      <c r="BK164" s="129">
        <f t="shared" si="19"/>
        <v>0</v>
      </c>
      <c r="BL164" s="13" t="s">
        <v>132</v>
      </c>
      <c r="BM164" s="128" t="s">
        <v>274</v>
      </c>
    </row>
    <row r="165" spans="2:65" s="1" customFormat="1" ht="66.75" customHeight="1">
      <c r="B165" s="28"/>
      <c r="C165" s="116" t="s">
        <v>275</v>
      </c>
      <c r="D165" s="116" t="s">
        <v>126</v>
      </c>
      <c r="E165" s="117" t="s">
        <v>276</v>
      </c>
      <c r="F165" s="118" t="s">
        <v>277</v>
      </c>
      <c r="G165" s="119" t="s">
        <v>129</v>
      </c>
      <c r="H165" s="120">
        <v>1</v>
      </c>
      <c r="I165" s="121"/>
      <c r="J165" s="122">
        <f t="shared" si="10"/>
        <v>0</v>
      </c>
      <c r="K165" s="118" t="s">
        <v>209</v>
      </c>
      <c r="L165" s="123"/>
      <c r="M165" s="124" t="s">
        <v>1</v>
      </c>
      <c r="N165" s="125" t="s">
        <v>43</v>
      </c>
      <c r="P165" s="126">
        <f t="shared" si="11"/>
        <v>0</v>
      </c>
      <c r="Q165" s="126">
        <v>3.9E-2</v>
      </c>
      <c r="R165" s="126">
        <f t="shared" si="12"/>
        <v>3.9E-2</v>
      </c>
      <c r="S165" s="126">
        <v>0</v>
      </c>
      <c r="T165" s="127">
        <f t="shared" si="13"/>
        <v>0</v>
      </c>
      <c r="AR165" s="128" t="s">
        <v>130</v>
      </c>
      <c r="AT165" s="128" t="s">
        <v>126</v>
      </c>
      <c r="AU165" s="128" t="s">
        <v>78</v>
      </c>
      <c r="AY165" s="13" t="s">
        <v>131</v>
      </c>
      <c r="BE165" s="129">
        <f t="shared" si="14"/>
        <v>0</v>
      </c>
      <c r="BF165" s="129">
        <f t="shared" si="15"/>
        <v>0</v>
      </c>
      <c r="BG165" s="129">
        <f t="shared" si="16"/>
        <v>0</v>
      </c>
      <c r="BH165" s="129">
        <f t="shared" si="17"/>
        <v>0</v>
      </c>
      <c r="BI165" s="129">
        <f t="shared" si="18"/>
        <v>0</v>
      </c>
      <c r="BJ165" s="13" t="s">
        <v>6</v>
      </c>
      <c r="BK165" s="129">
        <f t="shared" si="19"/>
        <v>0</v>
      </c>
      <c r="BL165" s="13" t="s">
        <v>132</v>
      </c>
      <c r="BM165" s="128" t="s">
        <v>278</v>
      </c>
    </row>
    <row r="166" spans="2:65" s="1" customFormat="1" ht="16.5" customHeight="1">
      <c r="B166" s="28"/>
      <c r="C166" s="116" t="s">
        <v>279</v>
      </c>
      <c r="D166" s="116" t="s">
        <v>126</v>
      </c>
      <c r="E166" s="117" t="s">
        <v>280</v>
      </c>
      <c r="F166" s="118" t="s">
        <v>281</v>
      </c>
      <c r="G166" s="119" t="s">
        <v>129</v>
      </c>
      <c r="H166" s="120">
        <v>10</v>
      </c>
      <c r="I166" s="121"/>
      <c r="J166" s="122">
        <f t="shared" si="10"/>
        <v>0</v>
      </c>
      <c r="K166" s="118" t="s">
        <v>1</v>
      </c>
      <c r="L166" s="123"/>
      <c r="M166" s="124" t="s">
        <v>1</v>
      </c>
      <c r="N166" s="125" t="s">
        <v>43</v>
      </c>
      <c r="P166" s="126">
        <f t="shared" si="11"/>
        <v>0</v>
      </c>
      <c r="Q166" s="126">
        <v>0</v>
      </c>
      <c r="R166" s="126">
        <f t="shared" si="12"/>
        <v>0</v>
      </c>
      <c r="S166" s="126">
        <v>0</v>
      </c>
      <c r="T166" s="127">
        <f t="shared" si="13"/>
        <v>0</v>
      </c>
      <c r="AR166" s="128" t="s">
        <v>130</v>
      </c>
      <c r="AT166" s="128" t="s">
        <v>126</v>
      </c>
      <c r="AU166" s="128" t="s">
        <v>78</v>
      </c>
      <c r="AY166" s="13" t="s">
        <v>131</v>
      </c>
      <c r="BE166" s="129">
        <f t="shared" si="14"/>
        <v>0</v>
      </c>
      <c r="BF166" s="129">
        <f t="shared" si="15"/>
        <v>0</v>
      </c>
      <c r="BG166" s="129">
        <f t="shared" si="16"/>
        <v>0</v>
      </c>
      <c r="BH166" s="129">
        <f t="shared" si="17"/>
        <v>0</v>
      </c>
      <c r="BI166" s="129">
        <f t="shared" si="18"/>
        <v>0</v>
      </c>
      <c r="BJ166" s="13" t="s">
        <v>6</v>
      </c>
      <c r="BK166" s="129">
        <f t="shared" si="19"/>
        <v>0</v>
      </c>
      <c r="BL166" s="13" t="s">
        <v>132</v>
      </c>
      <c r="BM166" s="128" t="s">
        <v>282</v>
      </c>
    </row>
    <row r="167" spans="2:65" s="1" customFormat="1" ht="16.5" customHeight="1">
      <c r="B167" s="28"/>
      <c r="C167" s="116" t="s">
        <v>283</v>
      </c>
      <c r="D167" s="116" t="s">
        <v>126</v>
      </c>
      <c r="E167" s="117" t="s">
        <v>284</v>
      </c>
      <c r="F167" s="118" t="s">
        <v>285</v>
      </c>
      <c r="G167" s="119" t="s">
        <v>129</v>
      </c>
      <c r="H167" s="120">
        <v>15</v>
      </c>
      <c r="I167" s="121"/>
      <c r="J167" s="122">
        <f t="shared" si="10"/>
        <v>0</v>
      </c>
      <c r="K167" s="118" t="s">
        <v>1</v>
      </c>
      <c r="L167" s="123"/>
      <c r="M167" s="124" t="s">
        <v>1</v>
      </c>
      <c r="N167" s="125" t="s">
        <v>43</v>
      </c>
      <c r="P167" s="126">
        <f t="shared" si="11"/>
        <v>0</v>
      </c>
      <c r="Q167" s="126">
        <v>0</v>
      </c>
      <c r="R167" s="126">
        <f t="shared" si="12"/>
        <v>0</v>
      </c>
      <c r="S167" s="126">
        <v>0</v>
      </c>
      <c r="T167" s="127">
        <f t="shared" si="13"/>
        <v>0</v>
      </c>
      <c r="AR167" s="128" t="s">
        <v>130</v>
      </c>
      <c r="AT167" s="128" t="s">
        <v>126</v>
      </c>
      <c r="AU167" s="128" t="s">
        <v>78</v>
      </c>
      <c r="AY167" s="13" t="s">
        <v>131</v>
      </c>
      <c r="BE167" s="129">
        <f t="shared" si="14"/>
        <v>0</v>
      </c>
      <c r="BF167" s="129">
        <f t="shared" si="15"/>
        <v>0</v>
      </c>
      <c r="BG167" s="129">
        <f t="shared" si="16"/>
        <v>0</v>
      </c>
      <c r="BH167" s="129">
        <f t="shared" si="17"/>
        <v>0</v>
      </c>
      <c r="BI167" s="129">
        <f t="shared" si="18"/>
        <v>0</v>
      </c>
      <c r="BJ167" s="13" t="s">
        <v>6</v>
      </c>
      <c r="BK167" s="129">
        <f t="shared" si="19"/>
        <v>0</v>
      </c>
      <c r="BL167" s="13" t="s">
        <v>132</v>
      </c>
      <c r="BM167" s="128" t="s">
        <v>286</v>
      </c>
    </row>
    <row r="168" spans="2:65" s="1" customFormat="1" ht="16.5" customHeight="1">
      <c r="B168" s="28"/>
      <c r="C168" s="116" t="s">
        <v>287</v>
      </c>
      <c r="D168" s="116" t="s">
        <v>126</v>
      </c>
      <c r="E168" s="117" t="s">
        <v>288</v>
      </c>
      <c r="F168" s="118" t="s">
        <v>289</v>
      </c>
      <c r="G168" s="119" t="s">
        <v>201</v>
      </c>
      <c r="H168" s="120">
        <v>20</v>
      </c>
      <c r="I168" s="121"/>
      <c r="J168" s="122">
        <f t="shared" si="10"/>
        <v>0</v>
      </c>
      <c r="K168" s="118" t="s">
        <v>1</v>
      </c>
      <c r="L168" s="123"/>
      <c r="M168" s="124" t="s">
        <v>1</v>
      </c>
      <c r="N168" s="125" t="s">
        <v>43</v>
      </c>
      <c r="P168" s="126">
        <f t="shared" si="11"/>
        <v>0</v>
      </c>
      <c r="Q168" s="126">
        <v>0</v>
      </c>
      <c r="R168" s="126">
        <f t="shared" si="12"/>
        <v>0</v>
      </c>
      <c r="S168" s="126">
        <v>0</v>
      </c>
      <c r="T168" s="127">
        <f t="shared" si="13"/>
        <v>0</v>
      </c>
      <c r="AR168" s="128" t="s">
        <v>130</v>
      </c>
      <c r="AT168" s="128" t="s">
        <v>126</v>
      </c>
      <c r="AU168" s="128" t="s">
        <v>78</v>
      </c>
      <c r="AY168" s="13" t="s">
        <v>131</v>
      </c>
      <c r="BE168" s="129">
        <f t="shared" si="14"/>
        <v>0</v>
      </c>
      <c r="BF168" s="129">
        <f t="shared" si="15"/>
        <v>0</v>
      </c>
      <c r="BG168" s="129">
        <f t="shared" si="16"/>
        <v>0</v>
      </c>
      <c r="BH168" s="129">
        <f t="shared" si="17"/>
        <v>0</v>
      </c>
      <c r="BI168" s="129">
        <f t="shared" si="18"/>
        <v>0</v>
      </c>
      <c r="BJ168" s="13" t="s">
        <v>6</v>
      </c>
      <c r="BK168" s="129">
        <f t="shared" si="19"/>
        <v>0</v>
      </c>
      <c r="BL168" s="13" t="s">
        <v>132</v>
      </c>
      <c r="BM168" s="128" t="s">
        <v>290</v>
      </c>
    </row>
    <row r="169" spans="2:65" s="1" customFormat="1" ht="16.5" customHeight="1">
      <c r="B169" s="28"/>
      <c r="C169" s="116" t="s">
        <v>291</v>
      </c>
      <c r="D169" s="116" t="s">
        <v>126</v>
      </c>
      <c r="E169" s="117" t="s">
        <v>292</v>
      </c>
      <c r="F169" s="118" t="s">
        <v>293</v>
      </c>
      <c r="G169" s="119" t="s">
        <v>129</v>
      </c>
      <c r="H169" s="120">
        <v>40</v>
      </c>
      <c r="I169" s="121"/>
      <c r="J169" s="122">
        <f t="shared" si="10"/>
        <v>0</v>
      </c>
      <c r="K169" s="118" t="s">
        <v>1</v>
      </c>
      <c r="L169" s="123"/>
      <c r="M169" s="124" t="s">
        <v>1</v>
      </c>
      <c r="N169" s="125" t="s">
        <v>43</v>
      </c>
      <c r="P169" s="126">
        <f t="shared" si="11"/>
        <v>0</v>
      </c>
      <c r="Q169" s="126">
        <v>0</v>
      </c>
      <c r="R169" s="126">
        <f t="shared" si="12"/>
        <v>0</v>
      </c>
      <c r="S169" s="126">
        <v>0</v>
      </c>
      <c r="T169" s="127">
        <f t="shared" si="13"/>
        <v>0</v>
      </c>
      <c r="AR169" s="128" t="s">
        <v>130</v>
      </c>
      <c r="AT169" s="128" t="s">
        <v>126</v>
      </c>
      <c r="AU169" s="128" t="s">
        <v>78</v>
      </c>
      <c r="AY169" s="13" t="s">
        <v>131</v>
      </c>
      <c r="BE169" s="129">
        <f t="shared" si="14"/>
        <v>0</v>
      </c>
      <c r="BF169" s="129">
        <f t="shared" si="15"/>
        <v>0</v>
      </c>
      <c r="BG169" s="129">
        <f t="shared" si="16"/>
        <v>0</v>
      </c>
      <c r="BH169" s="129">
        <f t="shared" si="17"/>
        <v>0</v>
      </c>
      <c r="BI169" s="129">
        <f t="shared" si="18"/>
        <v>0</v>
      </c>
      <c r="BJ169" s="13" t="s">
        <v>6</v>
      </c>
      <c r="BK169" s="129">
        <f t="shared" si="19"/>
        <v>0</v>
      </c>
      <c r="BL169" s="13" t="s">
        <v>132</v>
      </c>
      <c r="BM169" s="128" t="s">
        <v>294</v>
      </c>
    </row>
    <row r="170" spans="2:65" s="1" customFormat="1" ht="16.5" customHeight="1">
      <c r="B170" s="28"/>
      <c r="C170" s="116" t="s">
        <v>295</v>
      </c>
      <c r="D170" s="116" t="s">
        <v>126</v>
      </c>
      <c r="E170" s="117" t="s">
        <v>296</v>
      </c>
      <c r="F170" s="118" t="s">
        <v>297</v>
      </c>
      <c r="G170" s="119" t="s">
        <v>298</v>
      </c>
      <c r="H170" s="120">
        <v>90</v>
      </c>
      <c r="I170" s="121"/>
      <c r="J170" s="122">
        <f t="shared" si="10"/>
        <v>0</v>
      </c>
      <c r="K170" s="118" t="s">
        <v>1</v>
      </c>
      <c r="L170" s="123"/>
      <c r="M170" s="124" t="s">
        <v>1</v>
      </c>
      <c r="N170" s="125" t="s">
        <v>43</v>
      </c>
      <c r="P170" s="126">
        <f t="shared" si="11"/>
        <v>0</v>
      </c>
      <c r="Q170" s="126">
        <v>1E-3</v>
      </c>
      <c r="R170" s="126">
        <f t="shared" si="12"/>
        <v>0.09</v>
      </c>
      <c r="S170" s="126">
        <v>0</v>
      </c>
      <c r="T170" s="127">
        <f t="shared" si="13"/>
        <v>0</v>
      </c>
      <c r="AR170" s="128" t="s">
        <v>130</v>
      </c>
      <c r="AT170" s="128" t="s">
        <v>126</v>
      </c>
      <c r="AU170" s="128" t="s">
        <v>78</v>
      </c>
      <c r="AY170" s="13" t="s">
        <v>131</v>
      </c>
      <c r="BE170" s="129">
        <f t="shared" si="14"/>
        <v>0</v>
      </c>
      <c r="BF170" s="129">
        <f t="shared" si="15"/>
        <v>0</v>
      </c>
      <c r="BG170" s="129">
        <f t="shared" si="16"/>
        <v>0</v>
      </c>
      <c r="BH170" s="129">
        <f t="shared" si="17"/>
        <v>0</v>
      </c>
      <c r="BI170" s="129">
        <f t="shared" si="18"/>
        <v>0</v>
      </c>
      <c r="BJ170" s="13" t="s">
        <v>6</v>
      </c>
      <c r="BK170" s="129">
        <f t="shared" si="19"/>
        <v>0</v>
      </c>
      <c r="BL170" s="13" t="s">
        <v>132</v>
      </c>
      <c r="BM170" s="128" t="s">
        <v>299</v>
      </c>
    </row>
    <row r="171" spans="2:65" s="1" customFormat="1" ht="16.5" customHeight="1">
      <c r="B171" s="28"/>
      <c r="C171" s="116" t="s">
        <v>300</v>
      </c>
      <c r="D171" s="116" t="s">
        <v>126</v>
      </c>
      <c r="E171" s="117" t="s">
        <v>301</v>
      </c>
      <c r="F171" s="118" t="s">
        <v>302</v>
      </c>
      <c r="G171" s="119" t="s">
        <v>298</v>
      </c>
      <c r="H171" s="120">
        <v>15</v>
      </c>
      <c r="I171" s="121"/>
      <c r="J171" s="122">
        <f t="shared" si="10"/>
        <v>0</v>
      </c>
      <c r="K171" s="118" t="s">
        <v>1</v>
      </c>
      <c r="L171" s="123"/>
      <c r="M171" s="124" t="s">
        <v>1</v>
      </c>
      <c r="N171" s="125" t="s">
        <v>43</v>
      </c>
      <c r="P171" s="126">
        <f t="shared" si="11"/>
        <v>0</v>
      </c>
      <c r="Q171" s="126">
        <v>1E-3</v>
      </c>
      <c r="R171" s="126">
        <f t="shared" si="12"/>
        <v>1.4999999999999999E-2</v>
      </c>
      <c r="S171" s="126">
        <v>0</v>
      </c>
      <c r="T171" s="127">
        <f t="shared" si="13"/>
        <v>0</v>
      </c>
      <c r="AR171" s="128" t="s">
        <v>130</v>
      </c>
      <c r="AT171" s="128" t="s">
        <v>126</v>
      </c>
      <c r="AU171" s="128" t="s">
        <v>78</v>
      </c>
      <c r="AY171" s="13" t="s">
        <v>131</v>
      </c>
      <c r="BE171" s="129">
        <f t="shared" si="14"/>
        <v>0</v>
      </c>
      <c r="BF171" s="129">
        <f t="shared" si="15"/>
        <v>0</v>
      </c>
      <c r="BG171" s="129">
        <f t="shared" si="16"/>
        <v>0</v>
      </c>
      <c r="BH171" s="129">
        <f t="shared" si="17"/>
        <v>0</v>
      </c>
      <c r="BI171" s="129">
        <f t="shared" si="18"/>
        <v>0</v>
      </c>
      <c r="BJ171" s="13" t="s">
        <v>6</v>
      </c>
      <c r="BK171" s="129">
        <f t="shared" si="19"/>
        <v>0</v>
      </c>
      <c r="BL171" s="13" t="s">
        <v>132</v>
      </c>
      <c r="BM171" s="128" t="s">
        <v>303</v>
      </c>
    </row>
    <row r="172" spans="2:65" s="1" customFormat="1" ht="24.2" customHeight="1">
      <c r="B172" s="28"/>
      <c r="C172" s="116" t="s">
        <v>304</v>
      </c>
      <c r="D172" s="116" t="s">
        <v>126</v>
      </c>
      <c r="E172" s="117" t="s">
        <v>305</v>
      </c>
      <c r="F172" s="118" t="s">
        <v>306</v>
      </c>
      <c r="G172" s="119" t="s">
        <v>201</v>
      </c>
      <c r="H172" s="120">
        <v>396</v>
      </c>
      <c r="I172" s="121"/>
      <c r="J172" s="122">
        <f t="shared" si="10"/>
        <v>0</v>
      </c>
      <c r="K172" s="118" t="s">
        <v>1</v>
      </c>
      <c r="L172" s="123"/>
      <c r="M172" s="124" t="s">
        <v>1</v>
      </c>
      <c r="N172" s="125" t="s">
        <v>43</v>
      </c>
      <c r="P172" s="126">
        <f t="shared" si="11"/>
        <v>0</v>
      </c>
      <c r="Q172" s="126">
        <v>2.5999999999999998E-4</v>
      </c>
      <c r="R172" s="126">
        <f t="shared" si="12"/>
        <v>0.10296</v>
      </c>
      <c r="S172" s="126">
        <v>0</v>
      </c>
      <c r="T172" s="127">
        <f t="shared" si="13"/>
        <v>0</v>
      </c>
      <c r="AR172" s="128" t="s">
        <v>130</v>
      </c>
      <c r="AT172" s="128" t="s">
        <v>126</v>
      </c>
      <c r="AU172" s="128" t="s">
        <v>78</v>
      </c>
      <c r="AY172" s="13" t="s">
        <v>131</v>
      </c>
      <c r="BE172" s="129">
        <f t="shared" si="14"/>
        <v>0</v>
      </c>
      <c r="BF172" s="129">
        <f t="shared" si="15"/>
        <v>0</v>
      </c>
      <c r="BG172" s="129">
        <f t="shared" si="16"/>
        <v>0</v>
      </c>
      <c r="BH172" s="129">
        <f t="shared" si="17"/>
        <v>0</v>
      </c>
      <c r="BI172" s="129">
        <f t="shared" si="18"/>
        <v>0</v>
      </c>
      <c r="BJ172" s="13" t="s">
        <v>6</v>
      </c>
      <c r="BK172" s="129">
        <f t="shared" si="19"/>
        <v>0</v>
      </c>
      <c r="BL172" s="13" t="s">
        <v>132</v>
      </c>
      <c r="BM172" s="128" t="s">
        <v>307</v>
      </c>
    </row>
    <row r="173" spans="2:65" s="1" customFormat="1" ht="33" customHeight="1">
      <c r="B173" s="28"/>
      <c r="C173" s="116" t="s">
        <v>308</v>
      </c>
      <c r="D173" s="116" t="s">
        <v>126</v>
      </c>
      <c r="E173" s="117" t="s">
        <v>309</v>
      </c>
      <c r="F173" s="118" t="s">
        <v>310</v>
      </c>
      <c r="G173" s="119" t="s">
        <v>201</v>
      </c>
      <c r="H173" s="120">
        <v>28</v>
      </c>
      <c r="I173" s="121"/>
      <c r="J173" s="122">
        <f t="shared" si="10"/>
        <v>0</v>
      </c>
      <c r="K173" s="118" t="s">
        <v>1</v>
      </c>
      <c r="L173" s="123"/>
      <c r="M173" s="124" t="s">
        <v>1</v>
      </c>
      <c r="N173" s="125" t="s">
        <v>43</v>
      </c>
      <c r="P173" s="126">
        <f t="shared" si="11"/>
        <v>0</v>
      </c>
      <c r="Q173" s="126">
        <v>6.8999999999999997E-4</v>
      </c>
      <c r="R173" s="126">
        <f t="shared" si="12"/>
        <v>1.932E-2</v>
      </c>
      <c r="S173" s="126">
        <v>0</v>
      </c>
      <c r="T173" s="127">
        <f t="shared" si="13"/>
        <v>0</v>
      </c>
      <c r="AR173" s="128" t="s">
        <v>130</v>
      </c>
      <c r="AT173" s="128" t="s">
        <v>126</v>
      </c>
      <c r="AU173" s="128" t="s">
        <v>78</v>
      </c>
      <c r="AY173" s="13" t="s">
        <v>131</v>
      </c>
      <c r="BE173" s="129">
        <f t="shared" si="14"/>
        <v>0</v>
      </c>
      <c r="BF173" s="129">
        <f t="shared" si="15"/>
        <v>0</v>
      </c>
      <c r="BG173" s="129">
        <f t="shared" si="16"/>
        <v>0</v>
      </c>
      <c r="BH173" s="129">
        <f t="shared" si="17"/>
        <v>0</v>
      </c>
      <c r="BI173" s="129">
        <f t="shared" si="18"/>
        <v>0</v>
      </c>
      <c r="BJ173" s="13" t="s">
        <v>6</v>
      </c>
      <c r="BK173" s="129">
        <f t="shared" si="19"/>
        <v>0</v>
      </c>
      <c r="BL173" s="13" t="s">
        <v>132</v>
      </c>
      <c r="BM173" s="128" t="s">
        <v>311</v>
      </c>
    </row>
    <row r="174" spans="2:65" s="1" customFormat="1" ht="33" customHeight="1">
      <c r="B174" s="28"/>
      <c r="C174" s="116" t="s">
        <v>312</v>
      </c>
      <c r="D174" s="116" t="s">
        <v>126</v>
      </c>
      <c r="E174" s="117" t="s">
        <v>313</v>
      </c>
      <c r="F174" s="118" t="s">
        <v>314</v>
      </c>
      <c r="G174" s="119" t="s">
        <v>201</v>
      </c>
      <c r="H174" s="120">
        <v>87</v>
      </c>
      <c r="I174" s="121"/>
      <c r="J174" s="122">
        <f t="shared" si="10"/>
        <v>0</v>
      </c>
      <c r="K174" s="118" t="s">
        <v>209</v>
      </c>
      <c r="L174" s="123"/>
      <c r="M174" s="124" t="s">
        <v>1</v>
      </c>
      <c r="N174" s="125" t="s">
        <v>43</v>
      </c>
      <c r="P174" s="126">
        <f t="shared" si="11"/>
        <v>0</v>
      </c>
      <c r="Q174" s="126">
        <v>9.2000000000000003E-4</v>
      </c>
      <c r="R174" s="126">
        <f t="shared" si="12"/>
        <v>8.004E-2</v>
      </c>
      <c r="S174" s="126">
        <v>0</v>
      </c>
      <c r="T174" s="127">
        <f t="shared" si="13"/>
        <v>0</v>
      </c>
      <c r="AR174" s="128" t="s">
        <v>130</v>
      </c>
      <c r="AT174" s="128" t="s">
        <v>126</v>
      </c>
      <c r="AU174" s="128" t="s">
        <v>78</v>
      </c>
      <c r="AY174" s="13" t="s">
        <v>131</v>
      </c>
      <c r="BE174" s="129">
        <f t="shared" si="14"/>
        <v>0</v>
      </c>
      <c r="BF174" s="129">
        <f t="shared" si="15"/>
        <v>0</v>
      </c>
      <c r="BG174" s="129">
        <f t="shared" si="16"/>
        <v>0</v>
      </c>
      <c r="BH174" s="129">
        <f t="shared" si="17"/>
        <v>0</v>
      </c>
      <c r="BI174" s="129">
        <f t="shared" si="18"/>
        <v>0</v>
      </c>
      <c r="BJ174" s="13" t="s">
        <v>6</v>
      </c>
      <c r="BK174" s="129">
        <f t="shared" si="19"/>
        <v>0</v>
      </c>
      <c r="BL174" s="13" t="s">
        <v>132</v>
      </c>
      <c r="BM174" s="128" t="s">
        <v>315</v>
      </c>
    </row>
    <row r="175" spans="2:65" s="1" customFormat="1" ht="24.2" customHeight="1">
      <c r="B175" s="28"/>
      <c r="C175" s="116" t="s">
        <v>316</v>
      </c>
      <c r="D175" s="116" t="s">
        <v>126</v>
      </c>
      <c r="E175" s="117" t="s">
        <v>317</v>
      </c>
      <c r="F175" s="118" t="s">
        <v>318</v>
      </c>
      <c r="G175" s="119" t="s">
        <v>201</v>
      </c>
      <c r="H175" s="120">
        <v>12</v>
      </c>
      <c r="I175" s="121"/>
      <c r="J175" s="122">
        <f t="shared" si="10"/>
        <v>0</v>
      </c>
      <c r="K175" s="118" t="s">
        <v>1</v>
      </c>
      <c r="L175" s="123"/>
      <c r="M175" s="124" t="s">
        <v>1</v>
      </c>
      <c r="N175" s="125" t="s">
        <v>43</v>
      </c>
      <c r="P175" s="126">
        <f t="shared" si="11"/>
        <v>0</v>
      </c>
      <c r="Q175" s="126">
        <v>4.0000000000000002E-4</v>
      </c>
      <c r="R175" s="126">
        <f t="shared" si="12"/>
        <v>4.8000000000000004E-3</v>
      </c>
      <c r="S175" s="126">
        <v>0</v>
      </c>
      <c r="T175" s="127">
        <f t="shared" si="13"/>
        <v>0</v>
      </c>
      <c r="AR175" s="128" t="s">
        <v>130</v>
      </c>
      <c r="AT175" s="128" t="s">
        <v>126</v>
      </c>
      <c r="AU175" s="128" t="s">
        <v>78</v>
      </c>
      <c r="AY175" s="13" t="s">
        <v>131</v>
      </c>
      <c r="BE175" s="129">
        <f t="shared" si="14"/>
        <v>0</v>
      </c>
      <c r="BF175" s="129">
        <f t="shared" si="15"/>
        <v>0</v>
      </c>
      <c r="BG175" s="129">
        <f t="shared" si="16"/>
        <v>0</v>
      </c>
      <c r="BH175" s="129">
        <f t="shared" si="17"/>
        <v>0</v>
      </c>
      <c r="BI175" s="129">
        <f t="shared" si="18"/>
        <v>0</v>
      </c>
      <c r="BJ175" s="13" t="s">
        <v>6</v>
      </c>
      <c r="BK175" s="129">
        <f t="shared" si="19"/>
        <v>0</v>
      </c>
      <c r="BL175" s="13" t="s">
        <v>132</v>
      </c>
      <c r="BM175" s="128" t="s">
        <v>319</v>
      </c>
    </row>
    <row r="176" spans="2:65" s="1" customFormat="1" ht="16.5" customHeight="1">
      <c r="B176" s="28"/>
      <c r="C176" s="116" t="s">
        <v>320</v>
      </c>
      <c r="D176" s="116" t="s">
        <v>126</v>
      </c>
      <c r="E176" s="117" t="s">
        <v>321</v>
      </c>
      <c r="F176" s="118" t="s">
        <v>322</v>
      </c>
      <c r="G176" s="119" t="s">
        <v>129</v>
      </c>
      <c r="H176" s="120">
        <v>5</v>
      </c>
      <c r="I176" s="121"/>
      <c r="J176" s="122">
        <f t="shared" si="10"/>
        <v>0</v>
      </c>
      <c r="K176" s="118" t="s">
        <v>1</v>
      </c>
      <c r="L176" s="123"/>
      <c r="M176" s="124" t="s">
        <v>1</v>
      </c>
      <c r="N176" s="125" t="s">
        <v>43</v>
      </c>
      <c r="P176" s="126">
        <f t="shared" si="11"/>
        <v>0</v>
      </c>
      <c r="Q176" s="126">
        <v>0.105</v>
      </c>
      <c r="R176" s="126">
        <f t="shared" si="12"/>
        <v>0.52500000000000002</v>
      </c>
      <c r="S176" s="126">
        <v>0</v>
      </c>
      <c r="T176" s="127">
        <f t="shared" si="13"/>
        <v>0</v>
      </c>
      <c r="AR176" s="128" t="s">
        <v>130</v>
      </c>
      <c r="AT176" s="128" t="s">
        <v>126</v>
      </c>
      <c r="AU176" s="128" t="s">
        <v>78</v>
      </c>
      <c r="AY176" s="13" t="s">
        <v>131</v>
      </c>
      <c r="BE176" s="129">
        <f t="shared" si="14"/>
        <v>0</v>
      </c>
      <c r="BF176" s="129">
        <f t="shared" si="15"/>
        <v>0</v>
      </c>
      <c r="BG176" s="129">
        <f t="shared" si="16"/>
        <v>0</v>
      </c>
      <c r="BH176" s="129">
        <f t="shared" si="17"/>
        <v>0</v>
      </c>
      <c r="BI176" s="129">
        <f t="shared" si="18"/>
        <v>0</v>
      </c>
      <c r="BJ176" s="13" t="s">
        <v>6</v>
      </c>
      <c r="BK176" s="129">
        <f t="shared" si="19"/>
        <v>0</v>
      </c>
      <c r="BL176" s="13" t="s">
        <v>132</v>
      </c>
      <c r="BM176" s="128" t="s">
        <v>323</v>
      </c>
    </row>
    <row r="177" spans="2:65" s="1" customFormat="1" ht="16.5" customHeight="1">
      <c r="B177" s="28"/>
      <c r="C177" s="116" t="s">
        <v>324</v>
      </c>
      <c r="D177" s="116" t="s">
        <v>126</v>
      </c>
      <c r="E177" s="117" t="s">
        <v>325</v>
      </c>
      <c r="F177" s="118" t="s">
        <v>326</v>
      </c>
      <c r="G177" s="119" t="s">
        <v>327</v>
      </c>
      <c r="H177" s="120">
        <v>1</v>
      </c>
      <c r="I177" s="121"/>
      <c r="J177" s="122">
        <f t="shared" si="10"/>
        <v>0</v>
      </c>
      <c r="K177" s="118" t="s">
        <v>1</v>
      </c>
      <c r="L177" s="123"/>
      <c r="M177" s="124" t="s">
        <v>1</v>
      </c>
      <c r="N177" s="125" t="s">
        <v>43</v>
      </c>
      <c r="P177" s="126">
        <f t="shared" si="11"/>
        <v>0</v>
      </c>
      <c r="Q177" s="126">
        <v>0</v>
      </c>
      <c r="R177" s="126">
        <f t="shared" si="12"/>
        <v>0</v>
      </c>
      <c r="S177" s="126">
        <v>0</v>
      </c>
      <c r="T177" s="127">
        <f t="shared" si="13"/>
        <v>0</v>
      </c>
      <c r="AR177" s="128" t="s">
        <v>130</v>
      </c>
      <c r="AT177" s="128" t="s">
        <v>126</v>
      </c>
      <c r="AU177" s="128" t="s">
        <v>78</v>
      </c>
      <c r="AY177" s="13" t="s">
        <v>131</v>
      </c>
      <c r="BE177" s="129">
        <f t="shared" si="14"/>
        <v>0</v>
      </c>
      <c r="BF177" s="129">
        <f t="shared" si="15"/>
        <v>0</v>
      </c>
      <c r="BG177" s="129">
        <f t="shared" si="16"/>
        <v>0</v>
      </c>
      <c r="BH177" s="129">
        <f t="shared" si="17"/>
        <v>0</v>
      </c>
      <c r="BI177" s="129">
        <f t="shared" si="18"/>
        <v>0</v>
      </c>
      <c r="BJ177" s="13" t="s">
        <v>6</v>
      </c>
      <c r="BK177" s="129">
        <f t="shared" si="19"/>
        <v>0</v>
      </c>
      <c r="BL177" s="13" t="s">
        <v>132</v>
      </c>
      <c r="BM177" s="128" t="s">
        <v>328</v>
      </c>
    </row>
    <row r="178" spans="2:65" s="1" customFormat="1" ht="16.5" customHeight="1">
      <c r="B178" s="28"/>
      <c r="C178" s="130" t="s">
        <v>329</v>
      </c>
      <c r="D178" s="130" t="s">
        <v>330</v>
      </c>
      <c r="E178" s="131" t="s">
        <v>331</v>
      </c>
      <c r="F178" s="132" t="s">
        <v>332</v>
      </c>
      <c r="G178" s="133" t="s">
        <v>129</v>
      </c>
      <c r="H178" s="134">
        <v>1</v>
      </c>
      <c r="I178" s="135"/>
      <c r="J178" s="136">
        <f t="shared" si="10"/>
        <v>0</v>
      </c>
      <c r="K178" s="132" t="s">
        <v>1</v>
      </c>
      <c r="L178" s="28"/>
      <c r="M178" s="137" t="s">
        <v>1</v>
      </c>
      <c r="N178" s="138" t="s">
        <v>43</v>
      </c>
      <c r="P178" s="126">
        <f t="shared" si="11"/>
        <v>0</v>
      </c>
      <c r="Q178" s="126">
        <v>0</v>
      </c>
      <c r="R178" s="126">
        <f t="shared" si="12"/>
        <v>0</v>
      </c>
      <c r="S178" s="126">
        <v>0</v>
      </c>
      <c r="T178" s="127">
        <f t="shared" si="13"/>
        <v>0</v>
      </c>
      <c r="AR178" s="128" t="s">
        <v>132</v>
      </c>
      <c r="AT178" s="128" t="s">
        <v>330</v>
      </c>
      <c r="AU178" s="128" t="s">
        <v>78</v>
      </c>
      <c r="AY178" s="13" t="s">
        <v>131</v>
      </c>
      <c r="BE178" s="129">
        <f t="shared" si="14"/>
        <v>0</v>
      </c>
      <c r="BF178" s="129">
        <f t="shared" si="15"/>
        <v>0</v>
      </c>
      <c r="BG178" s="129">
        <f t="shared" si="16"/>
        <v>0</v>
      </c>
      <c r="BH178" s="129">
        <f t="shared" si="17"/>
        <v>0</v>
      </c>
      <c r="BI178" s="129">
        <f t="shared" si="18"/>
        <v>0</v>
      </c>
      <c r="BJ178" s="13" t="s">
        <v>6</v>
      </c>
      <c r="BK178" s="129">
        <f t="shared" si="19"/>
        <v>0</v>
      </c>
      <c r="BL178" s="13" t="s">
        <v>132</v>
      </c>
      <c r="BM178" s="128" t="s">
        <v>333</v>
      </c>
    </row>
    <row r="179" spans="2:65" s="1" customFormat="1" ht="16.5" customHeight="1">
      <c r="B179" s="28"/>
      <c r="C179" s="130" t="s">
        <v>334</v>
      </c>
      <c r="D179" s="130" t="s">
        <v>330</v>
      </c>
      <c r="E179" s="131" t="s">
        <v>335</v>
      </c>
      <c r="F179" s="132" t="s">
        <v>336</v>
      </c>
      <c r="G179" s="133" t="s">
        <v>129</v>
      </c>
      <c r="H179" s="134">
        <v>1</v>
      </c>
      <c r="I179" s="135"/>
      <c r="J179" s="136">
        <f t="shared" si="10"/>
        <v>0</v>
      </c>
      <c r="K179" s="132" t="s">
        <v>1</v>
      </c>
      <c r="L179" s="28"/>
      <c r="M179" s="137" t="s">
        <v>1</v>
      </c>
      <c r="N179" s="138" t="s">
        <v>43</v>
      </c>
      <c r="P179" s="126">
        <f t="shared" si="11"/>
        <v>0</v>
      </c>
      <c r="Q179" s="126">
        <v>0</v>
      </c>
      <c r="R179" s="126">
        <f t="shared" si="12"/>
        <v>0</v>
      </c>
      <c r="S179" s="126">
        <v>0</v>
      </c>
      <c r="T179" s="127">
        <f t="shared" si="13"/>
        <v>0</v>
      </c>
      <c r="AR179" s="128" t="s">
        <v>132</v>
      </c>
      <c r="AT179" s="128" t="s">
        <v>330</v>
      </c>
      <c r="AU179" s="128" t="s">
        <v>78</v>
      </c>
      <c r="AY179" s="13" t="s">
        <v>131</v>
      </c>
      <c r="BE179" s="129">
        <f t="shared" si="14"/>
        <v>0</v>
      </c>
      <c r="BF179" s="129">
        <f t="shared" si="15"/>
        <v>0</v>
      </c>
      <c r="BG179" s="129">
        <f t="shared" si="16"/>
        <v>0</v>
      </c>
      <c r="BH179" s="129">
        <f t="shared" si="17"/>
        <v>0</v>
      </c>
      <c r="BI179" s="129">
        <f t="shared" si="18"/>
        <v>0</v>
      </c>
      <c r="BJ179" s="13" t="s">
        <v>6</v>
      </c>
      <c r="BK179" s="129">
        <f t="shared" si="19"/>
        <v>0</v>
      </c>
      <c r="BL179" s="13" t="s">
        <v>132</v>
      </c>
      <c r="BM179" s="128" t="s">
        <v>337</v>
      </c>
    </row>
    <row r="180" spans="2:65" s="1" customFormat="1" ht="16.5" customHeight="1">
      <c r="B180" s="28"/>
      <c r="C180" s="130" t="s">
        <v>338</v>
      </c>
      <c r="D180" s="130" t="s">
        <v>330</v>
      </c>
      <c r="E180" s="131" t="s">
        <v>339</v>
      </c>
      <c r="F180" s="132" t="s">
        <v>340</v>
      </c>
      <c r="G180" s="133" t="s">
        <v>129</v>
      </c>
      <c r="H180" s="134">
        <v>1</v>
      </c>
      <c r="I180" s="135"/>
      <c r="J180" s="136">
        <f t="shared" si="10"/>
        <v>0</v>
      </c>
      <c r="K180" s="132" t="s">
        <v>1</v>
      </c>
      <c r="L180" s="28"/>
      <c r="M180" s="137" t="s">
        <v>1</v>
      </c>
      <c r="N180" s="138" t="s">
        <v>43</v>
      </c>
      <c r="P180" s="126">
        <f t="shared" si="11"/>
        <v>0</v>
      </c>
      <c r="Q180" s="126">
        <v>0</v>
      </c>
      <c r="R180" s="126">
        <f t="shared" si="12"/>
        <v>0</v>
      </c>
      <c r="S180" s="126">
        <v>0</v>
      </c>
      <c r="T180" s="127">
        <f t="shared" si="13"/>
        <v>0</v>
      </c>
      <c r="AR180" s="128" t="s">
        <v>132</v>
      </c>
      <c r="AT180" s="128" t="s">
        <v>330</v>
      </c>
      <c r="AU180" s="128" t="s">
        <v>78</v>
      </c>
      <c r="AY180" s="13" t="s">
        <v>131</v>
      </c>
      <c r="BE180" s="129">
        <f t="shared" si="14"/>
        <v>0</v>
      </c>
      <c r="BF180" s="129">
        <f t="shared" si="15"/>
        <v>0</v>
      </c>
      <c r="BG180" s="129">
        <f t="shared" si="16"/>
        <v>0</v>
      </c>
      <c r="BH180" s="129">
        <f t="shared" si="17"/>
        <v>0</v>
      </c>
      <c r="BI180" s="129">
        <f t="shared" si="18"/>
        <v>0</v>
      </c>
      <c r="BJ180" s="13" t="s">
        <v>6</v>
      </c>
      <c r="BK180" s="129">
        <f t="shared" si="19"/>
        <v>0</v>
      </c>
      <c r="BL180" s="13" t="s">
        <v>132</v>
      </c>
      <c r="BM180" s="128" t="s">
        <v>341</v>
      </c>
    </row>
    <row r="181" spans="2:65" s="11" customFormat="1" ht="25.9" customHeight="1">
      <c r="B181" s="139"/>
      <c r="D181" s="140" t="s">
        <v>77</v>
      </c>
      <c r="E181" s="141" t="s">
        <v>342</v>
      </c>
      <c r="F181" s="141" t="s">
        <v>343</v>
      </c>
      <c r="I181" s="142"/>
      <c r="J181" s="143">
        <f>BK181</f>
        <v>0</v>
      </c>
      <c r="L181" s="139"/>
      <c r="M181" s="144"/>
      <c r="P181" s="145">
        <f>P182+P184+P191</f>
        <v>0</v>
      </c>
      <c r="R181" s="145">
        <f>R182+R184+R191</f>
        <v>1.0008000000000001</v>
      </c>
      <c r="T181" s="146">
        <f>T182+T184+T191</f>
        <v>0</v>
      </c>
      <c r="AR181" s="140" t="s">
        <v>6</v>
      </c>
      <c r="AT181" s="147" t="s">
        <v>77</v>
      </c>
      <c r="AU181" s="147" t="s">
        <v>78</v>
      </c>
      <c r="AY181" s="140" t="s">
        <v>131</v>
      </c>
      <c r="BK181" s="148">
        <f>BK182+BK184+BK191</f>
        <v>0</v>
      </c>
    </row>
    <row r="182" spans="2:65" s="11" customFormat="1" ht="22.9" customHeight="1">
      <c r="B182" s="139"/>
      <c r="D182" s="140" t="s">
        <v>77</v>
      </c>
      <c r="E182" s="149" t="s">
        <v>6</v>
      </c>
      <c r="F182" s="149" t="s">
        <v>344</v>
      </c>
      <c r="I182" s="142"/>
      <c r="J182" s="150">
        <f>BK182</f>
        <v>0</v>
      </c>
      <c r="L182" s="139"/>
      <c r="M182" s="144"/>
      <c r="P182" s="145">
        <f>P183</f>
        <v>0</v>
      </c>
      <c r="R182" s="145">
        <f>R183</f>
        <v>0.13440000000000002</v>
      </c>
      <c r="T182" s="146">
        <f>T183</f>
        <v>0</v>
      </c>
      <c r="AR182" s="140" t="s">
        <v>6</v>
      </c>
      <c r="AT182" s="147" t="s">
        <v>77</v>
      </c>
      <c r="AU182" s="147" t="s">
        <v>6</v>
      </c>
      <c r="AY182" s="140" t="s">
        <v>131</v>
      </c>
      <c r="BK182" s="148">
        <f>BK183</f>
        <v>0</v>
      </c>
    </row>
    <row r="183" spans="2:65" s="1" customFormat="1" ht="44.25" customHeight="1">
      <c r="B183" s="28"/>
      <c r="C183" s="130" t="s">
        <v>345</v>
      </c>
      <c r="D183" s="130" t="s">
        <v>330</v>
      </c>
      <c r="E183" s="131" t="s">
        <v>346</v>
      </c>
      <c r="F183" s="132" t="s">
        <v>347</v>
      </c>
      <c r="G183" s="133" t="s">
        <v>201</v>
      </c>
      <c r="H183" s="134">
        <v>42</v>
      </c>
      <c r="I183" s="135"/>
      <c r="J183" s="136">
        <f>ROUND(I183*H183,2)</f>
        <v>0</v>
      </c>
      <c r="K183" s="132" t="s">
        <v>1</v>
      </c>
      <c r="L183" s="28"/>
      <c r="M183" s="137" t="s">
        <v>1</v>
      </c>
      <c r="N183" s="138" t="s">
        <v>43</v>
      </c>
      <c r="P183" s="126">
        <f>O183*H183</f>
        <v>0</v>
      </c>
      <c r="Q183" s="126">
        <v>3.2000000000000002E-3</v>
      </c>
      <c r="R183" s="126">
        <f>Q183*H183</f>
        <v>0.13440000000000002</v>
      </c>
      <c r="S183" s="126">
        <v>0</v>
      </c>
      <c r="T183" s="127">
        <f>S183*H183</f>
        <v>0</v>
      </c>
      <c r="AR183" s="128" t="s">
        <v>132</v>
      </c>
      <c r="AT183" s="128" t="s">
        <v>330</v>
      </c>
      <c r="AU183" s="128" t="s">
        <v>87</v>
      </c>
      <c r="AY183" s="13" t="s">
        <v>131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3" t="s">
        <v>6</v>
      </c>
      <c r="BK183" s="129">
        <f>ROUND(I183*H183,2)</f>
        <v>0</v>
      </c>
      <c r="BL183" s="13" t="s">
        <v>132</v>
      </c>
      <c r="BM183" s="128" t="s">
        <v>348</v>
      </c>
    </row>
    <row r="184" spans="2:65" s="11" customFormat="1" ht="22.9" customHeight="1">
      <c r="B184" s="139"/>
      <c r="D184" s="140" t="s">
        <v>77</v>
      </c>
      <c r="E184" s="149" t="s">
        <v>159</v>
      </c>
      <c r="F184" s="149" t="s">
        <v>349</v>
      </c>
      <c r="I184" s="142"/>
      <c r="J184" s="150">
        <f>BK184</f>
        <v>0</v>
      </c>
      <c r="L184" s="139"/>
      <c r="M184" s="144"/>
      <c r="P184" s="145">
        <f>SUM(P185:P190)</f>
        <v>0</v>
      </c>
      <c r="R184" s="145">
        <f>SUM(R185:R190)</f>
        <v>0.86640000000000006</v>
      </c>
      <c r="T184" s="146">
        <f>SUM(T185:T190)</f>
        <v>0</v>
      </c>
      <c r="AR184" s="140" t="s">
        <v>6</v>
      </c>
      <c r="AT184" s="147" t="s">
        <v>77</v>
      </c>
      <c r="AU184" s="147" t="s">
        <v>6</v>
      </c>
      <c r="AY184" s="140" t="s">
        <v>131</v>
      </c>
      <c r="BK184" s="148">
        <f>SUM(BK185:BK190)</f>
        <v>0</v>
      </c>
    </row>
    <row r="185" spans="2:65" s="1" customFormat="1" ht="24.2" customHeight="1">
      <c r="B185" s="28"/>
      <c r="C185" s="130" t="s">
        <v>350</v>
      </c>
      <c r="D185" s="130" t="s">
        <v>330</v>
      </c>
      <c r="E185" s="131" t="s">
        <v>351</v>
      </c>
      <c r="F185" s="132" t="s">
        <v>352</v>
      </c>
      <c r="G185" s="133" t="s">
        <v>129</v>
      </c>
      <c r="H185" s="134">
        <v>20</v>
      </c>
      <c r="I185" s="135"/>
      <c r="J185" s="136">
        <f t="shared" ref="J185:J190" si="20">ROUND(I185*H185,2)</f>
        <v>0</v>
      </c>
      <c r="K185" s="132" t="s">
        <v>209</v>
      </c>
      <c r="L185" s="28"/>
      <c r="M185" s="137" t="s">
        <v>1</v>
      </c>
      <c r="N185" s="138" t="s">
        <v>43</v>
      </c>
      <c r="P185" s="126">
        <f t="shared" ref="P185:P190" si="21">O185*H185</f>
        <v>0</v>
      </c>
      <c r="Q185" s="126">
        <v>0</v>
      </c>
      <c r="R185" s="126">
        <f t="shared" ref="R185:R190" si="22">Q185*H185</f>
        <v>0</v>
      </c>
      <c r="S185" s="126">
        <v>0</v>
      </c>
      <c r="T185" s="127">
        <f t="shared" ref="T185:T190" si="23">S185*H185</f>
        <v>0</v>
      </c>
      <c r="AR185" s="128" t="s">
        <v>132</v>
      </c>
      <c r="AT185" s="128" t="s">
        <v>330</v>
      </c>
      <c r="AU185" s="128" t="s">
        <v>87</v>
      </c>
      <c r="AY185" s="13" t="s">
        <v>131</v>
      </c>
      <c r="BE185" s="129">
        <f t="shared" ref="BE185:BE190" si="24">IF(N185="základní",J185,0)</f>
        <v>0</v>
      </c>
      <c r="BF185" s="129">
        <f t="shared" ref="BF185:BF190" si="25">IF(N185="snížená",J185,0)</f>
        <v>0</v>
      </c>
      <c r="BG185" s="129">
        <f t="shared" ref="BG185:BG190" si="26">IF(N185="zákl. přenesená",J185,0)</f>
        <v>0</v>
      </c>
      <c r="BH185" s="129">
        <f t="shared" ref="BH185:BH190" si="27">IF(N185="sníž. přenesená",J185,0)</f>
        <v>0</v>
      </c>
      <c r="BI185" s="129">
        <f t="shared" ref="BI185:BI190" si="28">IF(N185="nulová",J185,0)</f>
        <v>0</v>
      </c>
      <c r="BJ185" s="13" t="s">
        <v>6</v>
      </c>
      <c r="BK185" s="129">
        <f t="shared" ref="BK185:BK190" si="29">ROUND(I185*H185,2)</f>
        <v>0</v>
      </c>
      <c r="BL185" s="13" t="s">
        <v>132</v>
      </c>
      <c r="BM185" s="128" t="s">
        <v>353</v>
      </c>
    </row>
    <row r="186" spans="2:65" s="1" customFormat="1" ht="24.2" customHeight="1">
      <c r="B186" s="28"/>
      <c r="C186" s="130" t="s">
        <v>354</v>
      </c>
      <c r="D186" s="130" t="s">
        <v>330</v>
      </c>
      <c r="E186" s="131" t="s">
        <v>355</v>
      </c>
      <c r="F186" s="132" t="s">
        <v>356</v>
      </c>
      <c r="G186" s="133" t="s">
        <v>129</v>
      </c>
      <c r="H186" s="134">
        <v>20</v>
      </c>
      <c r="I186" s="135"/>
      <c r="J186" s="136">
        <f t="shared" si="20"/>
        <v>0</v>
      </c>
      <c r="K186" s="132" t="s">
        <v>1</v>
      </c>
      <c r="L186" s="28"/>
      <c r="M186" s="137" t="s">
        <v>1</v>
      </c>
      <c r="N186" s="138" t="s">
        <v>43</v>
      </c>
      <c r="P186" s="126">
        <f t="shared" si="21"/>
        <v>0</v>
      </c>
      <c r="Q186" s="126">
        <v>1.0000000000000001E-5</v>
      </c>
      <c r="R186" s="126">
        <f t="shared" si="22"/>
        <v>2.0000000000000001E-4</v>
      </c>
      <c r="S186" s="126">
        <v>0</v>
      </c>
      <c r="T186" s="127">
        <f t="shared" si="23"/>
        <v>0</v>
      </c>
      <c r="AR186" s="128" t="s">
        <v>132</v>
      </c>
      <c r="AT186" s="128" t="s">
        <v>330</v>
      </c>
      <c r="AU186" s="128" t="s">
        <v>87</v>
      </c>
      <c r="AY186" s="13" t="s">
        <v>131</v>
      </c>
      <c r="BE186" s="129">
        <f t="shared" si="24"/>
        <v>0</v>
      </c>
      <c r="BF186" s="129">
        <f t="shared" si="25"/>
        <v>0</v>
      </c>
      <c r="BG186" s="129">
        <f t="shared" si="26"/>
        <v>0</v>
      </c>
      <c r="BH186" s="129">
        <f t="shared" si="27"/>
        <v>0</v>
      </c>
      <c r="BI186" s="129">
        <f t="shared" si="28"/>
        <v>0</v>
      </c>
      <c r="BJ186" s="13" t="s">
        <v>6</v>
      </c>
      <c r="BK186" s="129">
        <f t="shared" si="29"/>
        <v>0</v>
      </c>
      <c r="BL186" s="13" t="s">
        <v>132</v>
      </c>
      <c r="BM186" s="128" t="s">
        <v>357</v>
      </c>
    </row>
    <row r="187" spans="2:65" s="1" customFormat="1" ht="24.2" customHeight="1">
      <c r="B187" s="28"/>
      <c r="C187" s="130" t="s">
        <v>358</v>
      </c>
      <c r="D187" s="130" t="s">
        <v>330</v>
      </c>
      <c r="E187" s="131" t="s">
        <v>359</v>
      </c>
      <c r="F187" s="132" t="s">
        <v>360</v>
      </c>
      <c r="G187" s="133" t="s">
        <v>361</v>
      </c>
      <c r="H187" s="134">
        <v>540</v>
      </c>
      <c r="I187" s="135"/>
      <c r="J187" s="136">
        <f t="shared" si="20"/>
        <v>0</v>
      </c>
      <c r="K187" s="132" t="s">
        <v>209</v>
      </c>
      <c r="L187" s="28"/>
      <c r="M187" s="137" t="s">
        <v>1</v>
      </c>
      <c r="N187" s="138" t="s">
        <v>43</v>
      </c>
      <c r="P187" s="126">
        <f t="shared" si="21"/>
        <v>0</v>
      </c>
      <c r="Q187" s="126">
        <v>1.6000000000000001E-3</v>
      </c>
      <c r="R187" s="126">
        <f t="shared" si="22"/>
        <v>0.86399999999999999</v>
      </c>
      <c r="S187" s="126">
        <v>0</v>
      </c>
      <c r="T187" s="127">
        <f t="shared" si="23"/>
        <v>0</v>
      </c>
      <c r="AR187" s="128" t="s">
        <v>132</v>
      </c>
      <c r="AT187" s="128" t="s">
        <v>330</v>
      </c>
      <c r="AU187" s="128" t="s">
        <v>87</v>
      </c>
      <c r="AY187" s="13" t="s">
        <v>131</v>
      </c>
      <c r="BE187" s="129">
        <f t="shared" si="24"/>
        <v>0</v>
      </c>
      <c r="BF187" s="129">
        <f t="shared" si="25"/>
        <v>0</v>
      </c>
      <c r="BG187" s="129">
        <f t="shared" si="26"/>
        <v>0</v>
      </c>
      <c r="BH187" s="129">
        <f t="shared" si="27"/>
        <v>0</v>
      </c>
      <c r="BI187" s="129">
        <f t="shared" si="28"/>
        <v>0</v>
      </c>
      <c r="BJ187" s="13" t="s">
        <v>6</v>
      </c>
      <c r="BK187" s="129">
        <f t="shared" si="29"/>
        <v>0</v>
      </c>
      <c r="BL187" s="13" t="s">
        <v>132</v>
      </c>
      <c r="BM187" s="128" t="s">
        <v>362</v>
      </c>
    </row>
    <row r="188" spans="2:65" s="1" customFormat="1" ht="16.5" customHeight="1">
      <c r="B188" s="28"/>
      <c r="C188" s="130" t="s">
        <v>363</v>
      </c>
      <c r="D188" s="130" t="s">
        <v>330</v>
      </c>
      <c r="E188" s="131" t="s">
        <v>364</v>
      </c>
      <c r="F188" s="132" t="s">
        <v>365</v>
      </c>
      <c r="G188" s="133" t="s">
        <v>366</v>
      </c>
      <c r="H188" s="134">
        <v>1</v>
      </c>
      <c r="I188" s="135"/>
      <c r="J188" s="136">
        <f t="shared" si="20"/>
        <v>0</v>
      </c>
      <c r="K188" s="132" t="s">
        <v>1</v>
      </c>
      <c r="L188" s="28"/>
      <c r="M188" s="137" t="s">
        <v>1</v>
      </c>
      <c r="N188" s="138" t="s">
        <v>43</v>
      </c>
      <c r="P188" s="126">
        <f t="shared" si="21"/>
        <v>0</v>
      </c>
      <c r="Q188" s="126">
        <v>1.6000000000000001E-3</v>
      </c>
      <c r="R188" s="126">
        <f t="shared" si="22"/>
        <v>1.6000000000000001E-3</v>
      </c>
      <c r="S188" s="126">
        <v>0</v>
      </c>
      <c r="T188" s="127">
        <f t="shared" si="23"/>
        <v>0</v>
      </c>
      <c r="AR188" s="128" t="s">
        <v>132</v>
      </c>
      <c r="AT188" s="128" t="s">
        <v>330</v>
      </c>
      <c r="AU188" s="128" t="s">
        <v>87</v>
      </c>
      <c r="AY188" s="13" t="s">
        <v>131</v>
      </c>
      <c r="BE188" s="129">
        <f t="shared" si="24"/>
        <v>0</v>
      </c>
      <c r="BF188" s="129">
        <f t="shared" si="25"/>
        <v>0</v>
      </c>
      <c r="BG188" s="129">
        <f t="shared" si="26"/>
        <v>0</v>
      </c>
      <c r="BH188" s="129">
        <f t="shared" si="27"/>
        <v>0</v>
      </c>
      <c r="BI188" s="129">
        <f t="shared" si="28"/>
        <v>0</v>
      </c>
      <c r="BJ188" s="13" t="s">
        <v>6</v>
      </c>
      <c r="BK188" s="129">
        <f t="shared" si="29"/>
        <v>0</v>
      </c>
      <c r="BL188" s="13" t="s">
        <v>132</v>
      </c>
      <c r="BM188" s="128" t="s">
        <v>367</v>
      </c>
    </row>
    <row r="189" spans="2:65" s="1" customFormat="1" ht="24.2" customHeight="1">
      <c r="B189" s="28"/>
      <c r="C189" s="130" t="s">
        <v>368</v>
      </c>
      <c r="D189" s="130" t="s">
        <v>330</v>
      </c>
      <c r="E189" s="131" t="s">
        <v>369</v>
      </c>
      <c r="F189" s="132" t="s">
        <v>370</v>
      </c>
      <c r="G189" s="133" t="s">
        <v>201</v>
      </c>
      <c r="H189" s="134">
        <v>30</v>
      </c>
      <c r="I189" s="135"/>
      <c r="J189" s="136">
        <f t="shared" si="20"/>
        <v>0</v>
      </c>
      <c r="K189" s="132" t="s">
        <v>1</v>
      </c>
      <c r="L189" s="28"/>
      <c r="M189" s="137" t="s">
        <v>1</v>
      </c>
      <c r="N189" s="138" t="s">
        <v>43</v>
      </c>
      <c r="P189" s="126">
        <f t="shared" si="21"/>
        <v>0</v>
      </c>
      <c r="Q189" s="126">
        <v>0</v>
      </c>
      <c r="R189" s="126">
        <f t="shared" si="22"/>
        <v>0</v>
      </c>
      <c r="S189" s="126">
        <v>0</v>
      </c>
      <c r="T189" s="127">
        <f t="shared" si="23"/>
        <v>0</v>
      </c>
      <c r="AR189" s="128" t="s">
        <v>132</v>
      </c>
      <c r="AT189" s="128" t="s">
        <v>330</v>
      </c>
      <c r="AU189" s="128" t="s">
        <v>87</v>
      </c>
      <c r="AY189" s="13" t="s">
        <v>131</v>
      </c>
      <c r="BE189" s="129">
        <f t="shared" si="24"/>
        <v>0</v>
      </c>
      <c r="BF189" s="129">
        <f t="shared" si="25"/>
        <v>0</v>
      </c>
      <c r="BG189" s="129">
        <f t="shared" si="26"/>
        <v>0</v>
      </c>
      <c r="BH189" s="129">
        <f t="shared" si="27"/>
        <v>0</v>
      </c>
      <c r="BI189" s="129">
        <f t="shared" si="28"/>
        <v>0</v>
      </c>
      <c r="BJ189" s="13" t="s">
        <v>6</v>
      </c>
      <c r="BK189" s="129">
        <f t="shared" si="29"/>
        <v>0</v>
      </c>
      <c r="BL189" s="13" t="s">
        <v>132</v>
      </c>
      <c r="BM189" s="128" t="s">
        <v>371</v>
      </c>
    </row>
    <row r="190" spans="2:65" s="1" customFormat="1" ht="24.2" customHeight="1">
      <c r="B190" s="28"/>
      <c r="C190" s="130" t="s">
        <v>372</v>
      </c>
      <c r="D190" s="130" t="s">
        <v>330</v>
      </c>
      <c r="E190" s="131" t="s">
        <v>373</v>
      </c>
      <c r="F190" s="132" t="s">
        <v>374</v>
      </c>
      <c r="G190" s="133" t="s">
        <v>201</v>
      </c>
      <c r="H190" s="134">
        <v>30</v>
      </c>
      <c r="I190" s="135"/>
      <c r="J190" s="136">
        <f t="shared" si="20"/>
        <v>0</v>
      </c>
      <c r="K190" s="132" t="s">
        <v>1</v>
      </c>
      <c r="L190" s="28"/>
      <c r="M190" s="137" t="s">
        <v>1</v>
      </c>
      <c r="N190" s="138" t="s">
        <v>43</v>
      </c>
      <c r="P190" s="126">
        <f t="shared" si="21"/>
        <v>0</v>
      </c>
      <c r="Q190" s="126">
        <v>2.0000000000000002E-5</v>
      </c>
      <c r="R190" s="126">
        <f t="shared" si="22"/>
        <v>6.0000000000000006E-4</v>
      </c>
      <c r="S190" s="126">
        <v>0</v>
      </c>
      <c r="T190" s="127">
        <f t="shared" si="23"/>
        <v>0</v>
      </c>
      <c r="AR190" s="128" t="s">
        <v>132</v>
      </c>
      <c r="AT190" s="128" t="s">
        <v>330</v>
      </c>
      <c r="AU190" s="128" t="s">
        <v>87</v>
      </c>
      <c r="AY190" s="13" t="s">
        <v>131</v>
      </c>
      <c r="BE190" s="129">
        <f t="shared" si="24"/>
        <v>0</v>
      </c>
      <c r="BF190" s="129">
        <f t="shared" si="25"/>
        <v>0</v>
      </c>
      <c r="BG190" s="129">
        <f t="shared" si="26"/>
        <v>0</v>
      </c>
      <c r="BH190" s="129">
        <f t="shared" si="27"/>
        <v>0</v>
      </c>
      <c r="BI190" s="129">
        <f t="shared" si="28"/>
        <v>0</v>
      </c>
      <c r="BJ190" s="13" t="s">
        <v>6</v>
      </c>
      <c r="BK190" s="129">
        <f t="shared" si="29"/>
        <v>0</v>
      </c>
      <c r="BL190" s="13" t="s">
        <v>132</v>
      </c>
      <c r="BM190" s="128" t="s">
        <v>375</v>
      </c>
    </row>
    <row r="191" spans="2:65" s="11" customFormat="1" ht="22.9" customHeight="1">
      <c r="B191" s="139"/>
      <c r="D191" s="140" t="s">
        <v>77</v>
      </c>
      <c r="E191" s="149" t="s">
        <v>376</v>
      </c>
      <c r="F191" s="149" t="s">
        <v>377</v>
      </c>
      <c r="I191" s="142"/>
      <c r="J191" s="150">
        <f>BK191</f>
        <v>0</v>
      </c>
      <c r="L191" s="139"/>
      <c r="M191" s="144"/>
      <c r="P191" s="145">
        <f>P192</f>
        <v>0</v>
      </c>
      <c r="R191" s="145">
        <f>R192</f>
        <v>0</v>
      </c>
      <c r="T191" s="146">
        <f>T192</f>
        <v>0</v>
      </c>
      <c r="AR191" s="140" t="s">
        <v>6</v>
      </c>
      <c r="AT191" s="147" t="s">
        <v>77</v>
      </c>
      <c r="AU191" s="147" t="s">
        <v>6</v>
      </c>
      <c r="AY191" s="140" t="s">
        <v>131</v>
      </c>
      <c r="BK191" s="148">
        <f>BK192</f>
        <v>0</v>
      </c>
    </row>
    <row r="192" spans="2:65" s="1" customFormat="1" ht="44.25" customHeight="1">
      <c r="B192" s="28"/>
      <c r="C192" s="130" t="s">
        <v>378</v>
      </c>
      <c r="D192" s="130" t="s">
        <v>330</v>
      </c>
      <c r="E192" s="131" t="s">
        <v>379</v>
      </c>
      <c r="F192" s="132" t="s">
        <v>380</v>
      </c>
      <c r="G192" s="133" t="s">
        <v>381</v>
      </c>
      <c r="H192" s="134">
        <v>24.552</v>
      </c>
      <c r="I192" s="135"/>
      <c r="J192" s="136">
        <f>ROUND(I192*H192,2)</f>
        <v>0</v>
      </c>
      <c r="K192" s="132" t="s">
        <v>1</v>
      </c>
      <c r="L192" s="28"/>
      <c r="M192" s="137" t="s">
        <v>1</v>
      </c>
      <c r="N192" s="138" t="s">
        <v>43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132</v>
      </c>
      <c r="AT192" s="128" t="s">
        <v>330</v>
      </c>
      <c r="AU192" s="128" t="s">
        <v>87</v>
      </c>
      <c r="AY192" s="13" t="s">
        <v>131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6</v>
      </c>
      <c r="BK192" s="129">
        <f>ROUND(I192*H192,2)</f>
        <v>0</v>
      </c>
      <c r="BL192" s="13" t="s">
        <v>132</v>
      </c>
      <c r="BM192" s="128" t="s">
        <v>382</v>
      </c>
    </row>
    <row r="193" spans="2:65" s="11" customFormat="1" ht="25.9" customHeight="1">
      <c r="B193" s="139"/>
      <c r="D193" s="140" t="s">
        <v>77</v>
      </c>
      <c r="E193" s="141" t="s">
        <v>383</v>
      </c>
      <c r="F193" s="141" t="s">
        <v>384</v>
      </c>
      <c r="I193" s="142"/>
      <c r="J193" s="143">
        <f>BK193</f>
        <v>0</v>
      </c>
      <c r="L193" s="139"/>
      <c r="M193" s="144"/>
      <c r="P193" s="145">
        <f>P194+P202</f>
        <v>0</v>
      </c>
      <c r="R193" s="145">
        <f>R194+R202</f>
        <v>0</v>
      </c>
      <c r="T193" s="146">
        <f>T194+T202</f>
        <v>0</v>
      </c>
      <c r="AR193" s="140" t="s">
        <v>87</v>
      </c>
      <c r="AT193" s="147" t="s">
        <v>77</v>
      </c>
      <c r="AU193" s="147" t="s">
        <v>78</v>
      </c>
      <c r="AY193" s="140" t="s">
        <v>131</v>
      </c>
      <c r="BK193" s="148">
        <f>BK194+BK202</f>
        <v>0</v>
      </c>
    </row>
    <row r="194" spans="2:65" s="11" customFormat="1" ht="22.9" customHeight="1">
      <c r="B194" s="139"/>
      <c r="D194" s="140" t="s">
        <v>77</v>
      </c>
      <c r="E194" s="149" t="s">
        <v>385</v>
      </c>
      <c r="F194" s="149" t="s">
        <v>386</v>
      </c>
      <c r="I194" s="142"/>
      <c r="J194" s="150">
        <f>BK194</f>
        <v>0</v>
      </c>
      <c r="L194" s="139"/>
      <c r="M194" s="144"/>
      <c r="P194" s="145">
        <f>SUM(P195:P201)</f>
        <v>0</v>
      </c>
      <c r="R194" s="145">
        <f>SUM(R195:R201)</f>
        <v>0</v>
      </c>
      <c r="T194" s="146">
        <f>SUM(T195:T201)</f>
        <v>0</v>
      </c>
      <c r="AR194" s="140" t="s">
        <v>87</v>
      </c>
      <c r="AT194" s="147" t="s">
        <v>77</v>
      </c>
      <c r="AU194" s="147" t="s">
        <v>6</v>
      </c>
      <c r="AY194" s="140" t="s">
        <v>131</v>
      </c>
      <c r="BK194" s="148">
        <f>SUM(BK195:BK201)</f>
        <v>0</v>
      </c>
    </row>
    <row r="195" spans="2:65" s="1" customFormat="1" ht="16.5" customHeight="1">
      <c r="B195" s="28"/>
      <c r="C195" s="130" t="s">
        <v>387</v>
      </c>
      <c r="D195" s="130" t="s">
        <v>330</v>
      </c>
      <c r="E195" s="131" t="s">
        <v>388</v>
      </c>
      <c r="F195" s="132" t="s">
        <v>389</v>
      </c>
      <c r="G195" s="133" t="s">
        <v>201</v>
      </c>
      <c r="H195" s="134">
        <v>500</v>
      </c>
      <c r="I195" s="135"/>
      <c r="J195" s="136">
        <f t="shared" ref="J195:J201" si="30">ROUND(I195*H195,2)</f>
        <v>0</v>
      </c>
      <c r="K195" s="132" t="s">
        <v>1</v>
      </c>
      <c r="L195" s="28"/>
      <c r="M195" s="137" t="s">
        <v>1</v>
      </c>
      <c r="N195" s="138" t="s">
        <v>43</v>
      </c>
      <c r="P195" s="126">
        <f t="shared" ref="P195:P201" si="31">O195*H195</f>
        <v>0</v>
      </c>
      <c r="Q195" s="126">
        <v>0</v>
      </c>
      <c r="R195" s="126">
        <f t="shared" ref="R195:R201" si="32">Q195*H195</f>
        <v>0</v>
      </c>
      <c r="S195" s="126">
        <v>0</v>
      </c>
      <c r="T195" s="127">
        <f t="shared" ref="T195:T201" si="33">S195*H195</f>
        <v>0</v>
      </c>
      <c r="AR195" s="128" t="s">
        <v>186</v>
      </c>
      <c r="AT195" s="128" t="s">
        <v>330</v>
      </c>
      <c r="AU195" s="128" t="s">
        <v>87</v>
      </c>
      <c r="AY195" s="13" t="s">
        <v>131</v>
      </c>
      <c r="BE195" s="129">
        <f t="shared" ref="BE195:BE201" si="34">IF(N195="základní",J195,0)</f>
        <v>0</v>
      </c>
      <c r="BF195" s="129">
        <f t="shared" ref="BF195:BF201" si="35">IF(N195="snížená",J195,0)</f>
        <v>0</v>
      </c>
      <c r="BG195" s="129">
        <f t="shared" ref="BG195:BG201" si="36">IF(N195="zákl. přenesená",J195,0)</f>
        <v>0</v>
      </c>
      <c r="BH195" s="129">
        <f t="shared" ref="BH195:BH201" si="37">IF(N195="sníž. přenesená",J195,0)</f>
        <v>0</v>
      </c>
      <c r="BI195" s="129">
        <f t="shared" ref="BI195:BI201" si="38">IF(N195="nulová",J195,0)</f>
        <v>0</v>
      </c>
      <c r="BJ195" s="13" t="s">
        <v>6</v>
      </c>
      <c r="BK195" s="129">
        <f t="shared" ref="BK195:BK201" si="39">ROUND(I195*H195,2)</f>
        <v>0</v>
      </c>
      <c r="BL195" s="13" t="s">
        <v>186</v>
      </c>
      <c r="BM195" s="128" t="s">
        <v>390</v>
      </c>
    </row>
    <row r="196" spans="2:65" s="1" customFormat="1" ht="44.25" customHeight="1">
      <c r="B196" s="28"/>
      <c r="C196" s="130" t="s">
        <v>391</v>
      </c>
      <c r="D196" s="130" t="s">
        <v>330</v>
      </c>
      <c r="E196" s="131" t="s">
        <v>392</v>
      </c>
      <c r="F196" s="132" t="s">
        <v>393</v>
      </c>
      <c r="G196" s="133" t="s">
        <v>201</v>
      </c>
      <c r="H196" s="134">
        <v>9</v>
      </c>
      <c r="I196" s="135"/>
      <c r="J196" s="136">
        <f t="shared" si="30"/>
        <v>0</v>
      </c>
      <c r="K196" s="132" t="s">
        <v>1</v>
      </c>
      <c r="L196" s="28"/>
      <c r="M196" s="137" t="s">
        <v>1</v>
      </c>
      <c r="N196" s="138" t="s">
        <v>43</v>
      </c>
      <c r="P196" s="126">
        <f t="shared" si="31"/>
        <v>0</v>
      </c>
      <c r="Q196" s="126">
        <v>0</v>
      </c>
      <c r="R196" s="126">
        <f t="shared" si="32"/>
        <v>0</v>
      </c>
      <c r="S196" s="126">
        <v>0</v>
      </c>
      <c r="T196" s="127">
        <f t="shared" si="33"/>
        <v>0</v>
      </c>
      <c r="AR196" s="128" t="s">
        <v>186</v>
      </c>
      <c r="AT196" s="128" t="s">
        <v>330</v>
      </c>
      <c r="AU196" s="128" t="s">
        <v>87</v>
      </c>
      <c r="AY196" s="13" t="s">
        <v>131</v>
      </c>
      <c r="BE196" s="129">
        <f t="shared" si="34"/>
        <v>0</v>
      </c>
      <c r="BF196" s="129">
        <f t="shared" si="35"/>
        <v>0</v>
      </c>
      <c r="BG196" s="129">
        <f t="shared" si="36"/>
        <v>0</v>
      </c>
      <c r="BH196" s="129">
        <f t="shared" si="37"/>
        <v>0</v>
      </c>
      <c r="BI196" s="129">
        <f t="shared" si="38"/>
        <v>0</v>
      </c>
      <c r="BJ196" s="13" t="s">
        <v>6</v>
      </c>
      <c r="BK196" s="129">
        <f t="shared" si="39"/>
        <v>0</v>
      </c>
      <c r="BL196" s="13" t="s">
        <v>186</v>
      </c>
      <c r="BM196" s="128" t="s">
        <v>394</v>
      </c>
    </row>
    <row r="197" spans="2:65" s="1" customFormat="1" ht="44.25" customHeight="1">
      <c r="B197" s="28"/>
      <c r="C197" s="130" t="s">
        <v>395</v>
      </c>
      <c r="D197" s="130" t="s">
        <v>330</v>
      </c>
      <c r="E197" s="131" t="s">
        <v>396</v>
      </c>
      <c r="F197" s="132" t="s">
        <v>397</v>
      </c>
      <c r="G197" s="133" t="s">
        <v>201</v>
      </c>
      <c r="H197" s="134">
        <v>88</v>
      </c>
      <c r="I197" s="135"/>
      <c r="J197" s="136">
        <f t="shared" si="30"/>
        <v>0</v>
      </c>
      <c r="K197" s="132" t="s">
        <v>1</v>
      </c>
      <c r="L197" s="28"/>
      <c r="M197" s="137" t="s">
        <v>1</v>
      </c>
      <c r="N197" s="138" t="s">
        <v>43</v>
      </c>
      <c r="P197" s="126">
        <f t="shared" si="31"/>
        <v>0</v>
      </c>
      <c r="Q197" s="126">
        <v>0</v>
      </c>
      <c r="R197" s="126">
        <f t="shared" si="32"/>
        <v>0</v>
      </c>
      <c r="S197" s="126">
        <v>0</v>
      </c>
      <c r="T197" s="127">
        <f t="shared" si="33"/>
        <v>0</v>
      </c>
      <c r="AR197" s="128" t="s">
        <v>186</v>
      </c>
      <c r="AT197" s="128" t="s">
        <v>330</v>
      </c>
      <c r="AU197" s="128" t="s">
        <v>87</v>
      </c>
      <c r="AY197" s="13" t="s">
        <v>131</v>
      </c>
      <c r="BE197" s="129">
        <f t="shared" si="34"/>
        <v>0</v>
      </c>
      <c r="BF197" s="129">
        <f t="shared" si="35"/>
        <v>0</v>
      </c>
      <c r="BG197" s="129">
        <f t="shared" si="36"/>
        <v>0</v>
      </c>
      <c r="BH197" s="129">
        <f t="shared" si="37"/>
        <v>0</v>
      </c>
      <c r="BI197" s="129">
        <f t="shared" si="38"/>
        <v>0</v>
      </c>
      <c r="BJ197" s="13" t="s">
        <v>6</v>
      </c>
      <c r="BK197" s="129">
        <f t="shared" si="39"/>
        <v>0</v>
      </c>
      <c r="BL197" s="13" t="s">
        <v>186</v>
      </c>
      <c r="BM197" s="128" t="s">
        <v>398</v>
      </c>
    </row>
    <row r="198" spans="2:65" s="1" customFormat="1" ht="44.25" customHeight="1">
      <c r="B198" s="28"/>
      <c r="C198" s="130" t="s">
        <v>399</v>
      </c>
      <c r="D198" s="130" t="s">
        <v>330</v>
      </c>
      <c r="E198" s="131" t="s">
        <v>400</v>
      </c>
      <c r="F198" s="132" t="s">
        <v>401</v>
      </c>
      <c r="G198" s="133" t="s">
        <v>201</v>
      </c>
      <c r="H198" s="134">
        <v>9</v>
      </c>
      <c r="I198" s="135"/>
      <c r="J198" s="136">
        <f t="shared" si="30"/>
        <v>0</v>
      </c>
      <c r="K198" s="132" t="s">
        <v>1</v>
      </c>
      <c r="L198" s="28"/>
      <c r="M198" s="137" t="s">
        <v>1</v>
      </c>
      <c r="N198" s="138" t="s">
        <v>43</v>
      </c>
      <c r="P198" s="126">
        <f t="shared" si="31"/>
        <v>0</v>
      </c>
      <c r="Q198" s="126">
        <v>0</v>
      </c>
      <c r="R198" s="126">
        <f t="shared" si="32"/>
        <v>0</v>
      </c>
      <c r="S198" s="126">
        <v>0</v>
      </c>
      <c r="T198" s="127">
        <f t="shared" si="33"/>
        <v>0</v>
      </c>
      <c r="AR198" s="128" t="s">
        <v>186</v>
      </c>
      <c r="AT198" s="128" t="s">
        <v>330</v>
      </c>
      <c r="AU198" s="128" t="s">
        <v>87</v>
      </c>
      <c r="AY198" s="13" t="s">
        <v>131</v>
      </c>
      <c r="BE198" s="129">
        <f t="shared" si="34"/>
        <v>0</v>
      </c>
      <c r="BF198" s="129">
        <f t="shared" si="35"/>
        <v>0</v>
      </c>
      <c r="BG198" s="129">
        <f t="shared" si="36"/>
        <v>0</v>
      </c>
      <c r="BH198" s="129">
        <f t="shared" si="37"/>
        <v>0</v>
      </c>
      <c r="BI198" s="129">
        <f t="shared" si="38"/>
        <v>0</v>
      </c>
      <c r="BJ198" s="13" t="s">
        <v>6</v>
      </c>
      <c r="BK198" s="129">
        <f t="shared" si="39"/>
        <v>0</v>
      </c>
      <c r="BL198" s="13" t="s">
        <v>186</v>
      </c>
      <c r="BM198" s="128" t="s">
        <v>402</v>
      </c>
    </row>
    <row r="199" spans="2:65" s="1" customFormat="1" ht="37.9" customHeight="1">
      <c r="B199" s="28"/>
      <c r="C199" s="130" t="s">
        <v>403</v>
      </c>
      <c r="D199" s="130" t="s">
        <v>330</v>
      </c>
      <c r="E199" s="131" t="s">
        <v>404</v>
      </c>
      <c r="F199" s="132" t="s">
        <v>405</v>
      </c>
      <c r="G199" s="133" t="s">
        <v>201</v>
      </c>
      <c r="H199" s="134">
        <v>130</v>
      </c>
      <c r="I199" s="135"/>
      <c r="J199" s="136">
        <f t="shared" si="30"/>
        <v>0</v>
      </c>
      <c r="K199" s="132" t="s">
        <v>1</v>
      </c>
      <c r="L199" s="28"/>
      <c r="M199" s="137" t="s">
        <v>1</v>
      </c>
      <c r="N199" s="138" t="s">
        <v>43</v>
      </c>
      <c r="P199" s="126">
        <f t="shared" si="31"/>
        <v>0</v>
      </c>
      <c r="Q199" s="126">
        <v>0</v>
      </c>
      <c r="R199" s="126">
        <f t="shared" si="32"/>
        <v>0</v>
      </c>
      <c r="S199" s="126">
        <v>0</v>
      </c>
      <c r="T199" s="127">
        <f t="shared" si="33"/>
        <v>0</v>
      </c>
      <c r="AR199" s="128" t="s">
        <v>186</v>
      </c>
      <c r="AT199" s="128" t="s">
        <v>330</v>
      </c>
      <c r="AU199" s="128" t="s">
        <v>87</v>
      </c>
      <c r="AY199" s="13" t="s">
        <v>131</v>
      </c>
      <c r="BE199" s="129">
        <f t="shared" si="34"/>
        <v>0</v>
      </c>
      <c r="BF199" s="129">
        <f t="shared" si="35"/>
        <v>0</v>
      </c>
      <c r="BG199" s="129">
        <f t="shared" si="36"/>
        <v>0</v>
      </c>
      <c r="BH199" s="129">
        <f t="shared" si="37"/>
        <v>0</v>
      </c>
      <c r="BI199" s="129">
        <f t="shared" si="38"/>
        <v>0</v>
      </c>
      <c r="BJ199" s="13" t="s">
        <v>6</v>
      </c>
      <c r="BK199" s="129">
        <f t="shared" si="39"/>
        <v>0</v>
      </c>
      <c r="BL199" s="13" t="s">
        <v>186</v>
      </c>
      <c r="BM199" s="128" t="s">
        <v>406</v>
      </c>
    </row>
    <row r="200" spans="2:65" s="1" customFormat="1" ht="37.9" customHeight="1">
      <c r="B200" s="28"/>
      <c r="C200" s="130" t="s">
        <v>407</v>
      </c>
      <c r="D200" s="130" t="s">
        <v>330</v>
      </c>
      <c r="E200" s="131" t="s">
        <v>408</v>
      </c>
      <c r="F200" s="132" t="s">
        <v>409</v>
      </c>
      <c r="G200" s="133" t="s">
        <v>201</v>
      </c>
      <c r="H200" s="134">
        <v>220</v>
      </c>
      <c r="I200" s="135"/>
      <c r="J200" s="136">
        <f t="shared" si="30"/>
        <v>0</v>
      </c>
      <c r="K200" s="132" t="s">
        <v>1</v>
      </c>
      <c r="L200" s="28"/>
      <c r="M200" s="137" t="s">
        <v>1</v>
      </c>
      <c r="N200" s="138" t="s">
        <v>43</v>
      </c>
      <c r="P200" s="126">
        <f t="shared" si="31"/>
        <v>0</v>
      </c>
      <c r="Q200" s="126">
        <v>0</v>
      </c>
      <c r="R200" s="126">
        <f t="shared" si="32"/>
        <v>0</v>
      </c>
      <c r="S200" s="126">
        <v>0</v>
      </c>
      <c r="T200" s="127">
        <f t="shared" si="33"/>
        <v>0</v>
      </c>
      <c r="AR200" s="128" t="s">
        <v>186</v>
      </c>
      <c r="AT200" s="128" t="s">
        <v>330</v>
      </c>
      <c r="AU200" s="128" t="s">
        <v>87</v>
      </c>
      <c r="AY200" s="13" t="s">
        <v>131</v>
      </c>
      <c r="BE200" s="129">
        <f t="shared" si="34"/>
        <v>0</v>
      </c>
      <c r="BF200" s="129">
        <f t="shared" si="35"/>
        <v>0</v>
      </c>
      <c r="BG200" s="129">
        <f t="shared" si="36"/>
        <v>0</v>
      </c>
      <c r="BH200" s="129">
        <f t="shared" si="37"/>
        <v>0</v>
      </c>
      <c r="BI200" s="129">
        <f t="shared" si="38"/>
        <v>0</v>
      </c>
      <c r="BJ200" s="13" t="s">
        <v>6</v>
      </c>
      <c r="BK200" s="129">
        <f t="shared" si="39"/>
        <v>0</v>
      </c>
      <c r="BL200" s="13" t="s">
        <v>186</v>
      </c>
      <c r="BM200" s="128" t="s">
        <v>410</v>
      </c>
    </row>
    <row r="201" spans="2:65" s="1" customFormat="1" ht="16.5" customHeight="1">
      <c r="B201" s="28"/>
      <c r="C201" s="130" t="s">
        <v>411</v>
      </c>
      <c r="D201" s="130" t="s">
        <v>330</v>
      </c>
      <c r="E201" s="131" t="s">
        <v>412</v>
      </c>
      <c r="F201" s="132" t="s">
        <v>413</v>
      </c>
      <c r="G201" s="133" t="s">
        <v>129</v>
      </c>
      <c r="H201" s="134">
        <v>1</v>
      </c>
      <c r="I201" s="135"/>
      <c r="J201" s="136">
        <f t="shared" si="30"/>
        <v>0</v>
      </c>
      <c r="K201" s="132" t="s">
        <v>1</v>
      </c>
      <c r="L201" s="28"/>
      <c r="M201" s="137" t="s">
        <v>1</v>
      </c>
      <c r="N201" s="138" t="s">
        <v>43</v>
      </c>
      <c r="P201" s="126">
        <f t="shared" si="31"/>
        <v>0</v>
      </c>
      <c r="Q201" s="126">
        <v>0</v>
      </c>
      <c r="R201" s="126">
        <f t="shared" si="32"/>
        <v>0</v>
      </c>
      <c r="S201" s="126">
        <v>0</v>
      </c>
      <c r="T201" s="127">
        <f t="shared" si="33"/>
        <v>0</v>
      </c>
      <c r="AR201" s="128" t="s">
        <v>186</v>
      </c>
      <c r="AT201" s="128" t="s">
        <v>330</v>
      </c>
      <c r="AU201" s="128" t="s">
        <v>87</v>
      </c>
      <c r="AY201" s="13" t="s">
        <v>131</v>
      </c>
      <c r="BE201" s="129">
        <f t="shared" si="34"/>
        <v>0</v>
      </c>
      <c r="BF201" s="129">
        <f t="shared" si="35"/>
        <v>0</v>
      </c>
      <c r="BG201" s="129">
        <f t="shared" si="36"/>
        <v>0</v>
      </c>
      <c r="BH201" s="129">
        <f t="shared" si="37"/>
        <v>0</v>
      </c>
      <c r="BI201" s="129">
        <f t="shared" si="38"/>
        <v>0</v>
      </c>
      <c r="BJ201" s="13" t="s">
        <v>6</v>
      </c>
      <c r="BK201" s="129">
        <f t="shared" si="39"/>
        <v>0</v>
      </c>
      <c r="BL201" s="13" t="s">
        <v>186</v>
      </c>
      <c r="BM201" s="128" t="s">
        <v>414</v>
      </c>
    </row>
    <row r="202" spans="2:65" s="11" customFormat="1" ht="22.9" customHeight="1">
      <c r="B202" s="139"/>
      <c r="D202" s="140" t="s">
        <v>77</v>
      </c>
      <c r="E202" s="149" t="s">
        <v>415</v>
      </c>
      <c r="F202" s="149" t="s">
        <v>416</v>
      </c>
      <c r="I202" s="142"/>
      <c r="J202" s="150">
        <f>BK202</f>
        <v>0</v>
      </c>
      <c r="L202" s="139"/>
      <c r="M202" s="144"/>
      <c r="P202" s="145">
        <f>P203</f>
        <v>0</v>
      </c>
      <c r="R202" s="145">
        <f>R203</f>
        <v>0</v>
      </c>
      <c r="T202" s="146">
        <f>T203</f>
        <v>0</v>
      </c>
      <c r="AR202" s="140" t="s">
        <v>87</v>
      </c>
      <c r="AT202" s="147" t="s">
        <v>77</v>
      </c>
      <c r="AU202" s="147" t="s">
        <v>6</v>
      </c>
      <c r="AY202" s="140" t="s">
        <v>131</v>
      </c>
      <c r="BK202" s="148">
        <f>BK203</f>
        <v>0</v>
      </c>
    </row>
    <row r="203" spans="2:65" s="1" customFormat="1" ht="24.2" customHeight="1">
      <c r="B203" s="28"/>
      <c r="C203" s="130" t="s">
        <v>417</v>
      </c>
      <c r="D203" s="130" t="s">
        <v>330</v>
      </c>
      <c r="E203" s="131" t="s">
        <v>418</v>
      </c>
      <c r="F203" s="132" t="s">
        <v>419</v>
      </c>
      <c r="G203" s="133" t="s">
        <v>129</v>
      </c>
      <c r="H203" s="134">
        <v>6</v>
      </c>
      <c r="I203" s="135"/>
      <c r="J203" s="136">
        <f>ROUND(I203*H203,2)</f>
        <v>0</v>
      </c>
      <c r="K203" s="132" t="s">
        <v>1</v>
      </c>
      <c r="L203" s="28"/>
      <c r="M203" s="137" t="s">
        <v>1</v>
      </c>
      <c r="N203" s="138" t="s">
        <v>43</v>
      </c>
      <c r="P203" s="126">
        <f>O203*H203</f>
        <v>0</v>
      </c>
      <c r="Q203" s="126">
        <v>0</v>
      </c>
      <c r="R203" s="126">
        <f>Q203*H203</f>
        <v>0</v>
      </c>
      <c r="S203" s="126">
        <v>0</v>
      </c>
      <c r="T203" s="127">
        <f>S203*H203</f>
        <v>0</v>
      </c>
      <c r="AR203" s="128" t="s">
        <v>186</v>
      </c>
      <c r="AT203" s="128" t="s">
        <v>330</v>
      </c>
      <c r="AU203" s="128" t="s">
        <v>87</v>
      </c>
      <c r="AY203" s="13" t="s">
        <v>131</v>
      </c>
      <c r="BE203" s="129">
        <f>IF(N203="základní",J203,0)</f>
        <v>0</v>
      </c>
      <c r="BF203" s="129">
        <f>IF(N203="snížená",J203,0)</f>
        <v>0</v>
      </c>
      <c r="BG203" s="129">
        <f>IF(N203="zákl. přenesená",J203,0)</f>
        <v>0</v>
      </c>
      <c r="BH203" s="129">
        <f>IF(N203="sníž. přenesená",J203,0)</f>
        <v>0</v>
      </c>
      <c r="BI203" s="129">
        <f>IF(N203="nulová",J203,0)</f>
        <v>0</v>
      </c>
      <c r="BJ203" s="13" t="s">
        <v>6</v>
      </c>
      <c r="BK203" s="129">
        <f>ROUND(I203*H203,2)</f>
        <v>0</v>
      </c>
      <c r="BL203" s="13" t="s">
        <v>186</v>
      </c>
      <c r="BM203" s="128" t="s">
        <v>420</v>
      </c>
    </row>
    <row r="204" spans="2:65" s="11" customFormat="1" ht="25.9" customHeight="1">
      <c r="B204" s="139"/>
      <c r="D204" s="140" t="s">
        <v>77</v>
      </c>
      <c r="E204" s="141" t="s">
        <v>126</v>
      </c>
      <c r="F204" s="141" t="s">
        <v>421</v>
      </c>
      <c r="I204" s="142"/>
      <c r="J204" s="143">
        <f>BK204</f>
        <v>0</v>
      </c>
      <c r="L204" s="139"/>
      <c r="M204" s="144"/>
      <c r="P204" s="145">
        <f>P205+P211+P233</f>
        <v>0</v>
      </c>
      <c r="R204" s="145">
        <f>R205+R211+R233</f>
        <v>3.0362800000000001</v>
      </c>
      <c r="T204" s="146">
        <f>T205+T211+T233</f>
        <v>8.4600000000000009</v>
      </c>
      <c r="AR204" s="140" t="s">
        <v>137</v>
      </c>
      <c r="AT204" s="147" t="s">
        <v>77</v>
      </c>
      <c r="AU204" s="147" t="s">
        <v>78</v>
      </c>
      <c r="AY204" s="140" t="s">
        <v>131</v>
      </c>
      <c r="BK204" s="148">
        <f>BK205+BK211+BK233</f>
        <v>0</v>
      </c>
    </row>
    <row r="205" spans="2:65" s="11" customFormat="1" ht="22.9" customHeight="1">
      <c r="B205" s="139"/>
      <c r="D205" s="140" t="s">
        <v>77</v>
      </c>
      <c r="E205" s="149" t="s">
        <v>422</v>
      </c>
      <c r="F205" s="149" t="s">
        <v>423</v>
      </c>
      <c r="I205" s="142"/>
      <c r="J205" s="150">
        <f>BK205</f>
        <v>0</v>
      </c>
      <c r="L205" s="139"/>
      <c r="M205" s="144"/>
      <c r="P205" s="145">
        <f>SUM(P206:P210)</f>
        <v>0</v>
      </c>
      <c r="R205" s="145">
        <f>SUM(R206:R210)</f>
        <v>0</v>
      </c>
      <c r="T205" s="146">
        <f>SUM(T206:T210)</f>
        <v>0</v>
      </c>
      <c r="AR205" s="140" t="s">
        <v>137</v>
      </c>
      <c r="AT205" s="147" t="s">
        <v>77</v>
      </c>
      <c r="AU205" s="147" t="s">
        <v>6</v>
      </c>
      <c r="AY205" s="140" t="s">
        <v>131</v>
      </c>
      <c r="BK205" s="148">
        <f>SUM(BK206:BK210)</f>
        <v>0</v>
      </c>
    </row>
    <row r="206" spans="2:65" s="1" customFormat="1" ht="37.9" customHeight="1">
      <c r="B206" s="28"/>
      <c r="C206" s="130" t="s">
        <v>424</v>
      </c>
      <c r="D206" s="130" t="s">
        <v>330</v>
      </c>
      <c r="E206" s="131" t="s">
        <v>425</v>
      </c>
      <c r="F206" s="132" t="s">
        <v>426</v>
      </c>
      <c r="G206" s="133" t="s">
        <v>129</v>
      </c>
      <c r="H206" s="134">
        <v>466</v>
      </c>
      <c r="I206" s="135"/>
      <c r="J206" s="136">
        <f>ROUND(I206*H206,2)</f>
        <v>0</v>
      </c>
      <c r="K206" s="132" t="s">
        <v>1</v>
      </c>
      <c r="L206" s="28"/>
      <c r="M206" s="137" t="s">
        <v>1</v>
      </c>
      <c r="N206" s="138" t="s">
        <v>43</v>
      </c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128" t="s">
        <v>399</v>
      </c>
      <c r="AT206" s="128" t="s">
        <v>330</v>
      </c>
      <c r="AU206" s="128" t="s">
        <v>87</v>
      </c>
      <c r="AY206" s="13" t="s">
        <v>131</v>
      </c>
      <c r="BE206" s="129">
        <f>IF(N206="základní",J206,0)</f>
        <v>0</v>
      </c>
      <c r="BF206" s="129">
        <f>IF(N206="snížená",J206,0)</f>
        <v>0</v>
      </c>
      <c r="BG206" s="129">
        <f>IF(N206="zákl. přenesená",J206,0)</f>
        <v>0</v>
      </c>
      <c r="BH206" s="129">
        <f>IF(N206="sníž. přenesená",J206,0)</f>
        <v>0</v>
      </c>
      <c r="BI206" s="129">
        <f>IF(N206="nulová",J206,0)</f>
        <v>0</v>
      </c>
      <c r="BJ206" s="13" t="s">
        <v>6</v>
      </c>
      <c r="BK206" s="129">
        <f>ROUND(I206*H206,2)</f>
        <v>0</v>
      </c>
      <c r="BL206" s="13" t="s">
        <v>399</v>
      </c>
      <c r="BM206" s="128" t="s">
        <v>427</v>
      </c>
    </row>
    <row r="207" spans="2:65" s="1" customFormat="1" ht="37.9" customHeight="1">
      <c r="B207" s="28"/>
      <c r="C207" s="130" t="s">
        <v>428</v>
      </c>
      <c r="D207" s="130" t="s">
        <v>330</v>
      </c>
      <c r="E207" s="131" t="s">
        <v>429</v>
      </c>
      <c r="F207" s="132" t="s">
        <v>430</v>
      </c>
      <c r="G207" s="133" t="s">
        <v>129</v>
      </c>
      <c r="H207" s="134">
        <v>10</v>
      </c>
      <c r="I207" s="135"/>
      <c r="J207" s="136">
        <f>ROUND(I207*H207,2)</f>
        <v>0</v>
      </c>
      <c r="K207" s="132" t="s">
        <v>1</v>
      </c>
      <c r="L207" s="28"/>
      <c r="M207" s="137" t="s">
        <v>1</v>
      </c>
      <c r="N207" s="138" t="s">
        <v>43</v>
      </c>
      <c r="P207" s="126">
        <f>O207*H207</f>
        <v>0</v>
      </c>
      <c r="Q207" s="126">
        <v>0</v>
      </c>
      <c r="R207" s="126">
        <f>Q207*H207</f>
        <v>0</v>
      </c>
      <c r="S207" s="126">
        <v>0</v>
      </c>
      <c r="T207" s="127">
        <f>S207*H207</f>
        <v>0</v>
      </c>
      <c r="AR207" s="128" t="s">
        <v>399</v>
      </c>
      <c r="AT207" s="128" t="s">
        <v>330</v>
      </c>
      <c r="AU207" s="128" t="s">
        <v>87</v>
      </c>
      <c r="AY207" s="13" t="s">
        <v>131</v>
      </c>
      <c r="BE207" s="129">
        <f>IF(N207="základní",J207,0)</f>
        <v>0</v>
      </c>
      <c r="BF207" s="129">
        <f>IF(N207="snížená",J207,0)</f>
        <v>0</v>
      </c>
      <c r="BG207" s="129">
        <f>IF(N207="zákl. přenesená",J207,0)</f>
        <v>0</v>
      </c>
      <c r="BH207" s="129">
        <f>IF(N207="sníž. přenesená",J207,0)</f>
        <v>0</v>
      </c>
      <c r="BI207" s="129">
        <f>IF(N207="nulová",J207,0)</f>
        <v>0</v>
      </c>
      <c r="BJ207" s="13" t="s">
        <v>6</v>
      </c>
      <c r="BK207" s="129">
        <f>ROUND(I207*H207,2)</f>
        <v>0</v>
      </c>
      <c r="BL207" s="13" t="s">
        <v>399</v>
      </c>
      <c r="BM207" s="128" t="s">
        <v>431</v>
      </c>
    </row>
    <row r="208" spans="2:65" s="1" customFormat="1" ht="37.9" customHeight="1">
      <c r="B208" s="28"/>
      <c r="C208" s="130" t="s">
        <v>432</v>
      </c>
      <c r="D208" s="130" t="s">
        <v>330</v>
      </c>
      <c r="E208" s="131" t="s">
        <v>433</v>
      </c>
      <c r="F208" s="132" t="s">
        <v>434</v>
      </c>
      <c r="G208" s="133" t="s">
        <v>129</v>
      </c>
      <c r="H208" s="134">
        <v>16</v>
      </c>
      <c r="I208" s="135"/>
      <c r="J208" s="136">
        <f>ROUND(I208*H208,2)</f>
        <v>0</v>
      </c>
      <c r="K208" s="132" t="s">
        <v>209</v>
      </c>
      <c r="L208" s="28"/>
      <c r="M208" s="137" t="s">
        <v>1</v>
      </c>
      <c r="N208" s="138" t="s">
        <v>43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128" t="s">
        <v>399</v>
      </c>
      <c r="AT208" s="128" t="s">
        <v>330</v>
      </c>
      <c r="AU208" s="128" t="s">
        <v>87</v>
      </c>
      <c r="AY208" s="13" t="s">
        <v>131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3" t="s">
        <v>6</v>
      </c>
      <c r="BK208" s="129">
        <f>ROUND(I208*H208,2)</f>
        <v>0</v>
      </c>
      <c r="BL208" s="13" t="s">
        <v>399</v>
      </c>
      <c r="BM208" s="128" t="s">
        <v>435</v>
      </c>
    </row>
    <row r="209" spans="2:65" s="1" customFormat="1" ht="49.15" customHeight="1">
      <c r="B209" s="28"/>
      <c r="C209" s="130" t="s">
        <v>436</v>
      </c>
      <c r="D209" s="130" t="s">
        <v>330</v>
      </c>
      <c r="E209" s="131" t="s">
        <v>437</v>
      </c>
      <c r="F209" s="132" t="s">
        <v>438</v>
      </c>
      <c r="G209" s="133" t="s">
        <v>201</v>
      </c>
      <c r="H209" s="134">
        <v>279</v>
      </c>
      <c r="I209" s="135"/>
      <c r="J209" s="136">
        <f>ROUND(I209*H209,2)</f>
        <v>0</v>
      </c>
      <c r="K209" s="132" t="s">
        <v>1</v>
      </c>
      <c r="L209" s="28"/>
      <c r="M209" s="137" t="s">
        <v>1</v>
      </c>
      <c r="N209" s="138" t="s">
        <v>43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399</v>
      </c>
      <c r="AT209" s="128" t="s">
        <v>330</v>
      </c>
      <c r="AU209" s="128" t="s">
        <v>87</v>
      </c>
      <c r="AY209" s="13" t="s">
        <v>131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3" t="s">
        <v>6</v>
      </c>
      <c r="BK209" s="129">
        <f>ROUND(I209*H209,2)</f>
        <v>0</v>
      </c>
      <c r="BL209" s="13" t="s">
        <v>399</v>
      </c>
      <c r="BM209" s="128" t="s">
        <v>439</v>
      </c>
    </row>
    <row r="210" spans="2:65" s="1" customFormat="1" ht="16.5" customHeight="1">
      <c r="B210" s="28"/>
      <c r="C210" s="130" t="s">
        <v>440</v>
      </c>
      <c r="D210" s="130" t="s">
        <v>330</v>
      </c>
      <c r="E210" s="131" t="s">
        <v>441</v>
      </c>
      <c r="F210" s="132" t="s">
        <v>442</v>
      </c>
      <c r="G210" s="133" t="s">
        <v>129</v>
      </c>
      <c r="H210" s="134">
        <v>7</v>
      </c>
      <c r="I210" s="135"/>
      <c r="J210" s="136">
        <f>ROUND(I210*H210,2)</f>
        <v>0</v>
      </c>
      <c r="K210" s="132" t="s">
        <v>1</v>
      </c>
      <c r="L210" s="28"/>
      <c r="M210" s="137" t="s">
        <v>1</v>
      </c>
      <c r="N210" s="138" t="s">
        <v>43</v>
      </c>
      <c r="P210" s="126">
        <f>O210*H210</f>
        <v>0</v>
      </c>
      <c r="Q210" s="126">
        <v>0</v>
      </c>
      <c r="R210" s="126">
        <f>Q210*H210</f>
        <v>0</v>
      </c>
      <c r="S210" s="126">
        <v>0</v>
      </c>
      <c r="T210" s="127">
        <f>S210*H210</f>
        <v>0</v>
      </c>
      <c r="AR210" s="128" t="s">
        <v>399</v>
      </c>
      <c r="AT210" s="128" t="s">
        <v>330</v>
      </c>
      <c r="AU210" s="128" t="s">
        <v>87</v>
      </c>
      <c r="AY210" s="13" t="s">
        <v>131</v>
      </c>
      <c r="BE210" s="129">
        <f>IF(N210="základní",J210,0)</f>
        <v>0</v>
      </c>
      <c r="BF210" s="129">
        <f>IF(N210="snížená",J210,0)</f>
        <v>0</v>
      </c>
      <c r="BG210" s="129">
        <f>IF(N210="zákl. přenesená",J210,0)</f>
        <v>0</v>
      </c>
      <c r="BH210" s="129">
        <f>IF(N210="sníž. přenesená",J210,0)</f>
        <v>0</v>
      </c>
      <c r="BI210" s="129">
        <f>IF(N210="nulová",J210,0)</f>
        <v>0</v>
      </c>
      <c r="BJ210" s="13" t="s">
        <v>6</v>
      </c>
      <c r="BK210" s="129">
        <f>ROUND(I210*H210,2)</f>
        <v>0</v>
      </c>
      <c r="BL210" s="13" t="s">
        <v>399</v>
      </c>
      <c r="BM210" s="128" t="s">
        <v>443</v>
      </c>
    </row>
    <row r="211" spans="2:65" s="11" customFormat="1" ht="22.9" customHeight="1">
      <c r="B211" s="139"/>
      <c r="D211" s="140" t="s">
        <v>77</v>
      </c>
      <c r="E211" s="149" t="s">
        <v>444</v>
      </c>
      <c r="F211" s="149" t="s">
        <v>445</v>
      </c>
      <c r="I211" s="142"/>
      <c r="J211" s="150">
        <f>BK211</f>
        <v>0</v>
      </c>
      <c r="L211" s="139"/>
      <c r="M211" s="144"/>
      <c r="P211" s="145">
        <f>SUM(P212:P232)</f>
        <v>0</v>
      </c>
      <c r="R211" s="145">
        <f>SUM(R212:R232)</f>
        <v>1.1118000000000001</v>
      </c>
      <c r="T211" s="146">
        <f>SUM(T212:T232)</f>
        <v>0</v>
      </c>
      <c r="AR211" s="140" t="s">
        <v>137</v>
      </c>
      <c r="AT211" s="147" t="s">
        <v>77</v>
      </c>
      <c r="AU211" s="147" t="s">
        <v>6</v>
      </c>
      <c r="AY211" s="140" t="s">
        <v>131</v>
      </c>
      <c r="BK211" s="148">
        <f>SUM(BK212:BK232)</f>
        <v>0</v>
      </c>
    </row>
    <row r="212" spans="2:65" s="1" customFormat="1" ht="37.9" customHeight="1">
      <c r="B212" s="28"/>
      <c r="C212" s="130" t="s">
        <v>446</v>
      </c>
      <c r="D212" s="130" t="s">
        <v>330</v>
      </c>
      <c r="E212" s="131" t="s">
        <v>447</v>
      </c>
      <c r="F212" s="132" t="s">
        <v>448</v>
      </c>
      <c r="G212" s="133" t="s">
        <v>129</v>
      </c>
      <c r="H212" s="134">
        <v>46</v>
      </c>
      <c r="I212" s="135"/>
      <c r="J212" s="136">
        <f t="shared" ref="J212:J232" si="40">ROUND(I212*H212,2)</f>
        <v>0</v>
      </c>
      <c r="K212" s="132" t="s">
        <v>1</v>
      </c>
      <c r="L212" s="28"/>
      <c r="M212" s="137" t="s">
        <v>1</v>
      </c>
      <c r="N212" s="138" t="s">
        <v>43</v>
      </c>
      <c r="P212" s="126">
        <f t="shared" ref="P212:P232" si="41">O212*H212</f>
        <v>0</v>
      </c>
      <c r="Q212" s="126">
        <v>0</v>
      </c>
      <c r="R212" s="126">
        <f t="shared" ref="R212:R232" si="42">Q212*H212</f>
        <v>0</v>
      </c>
      <c r="S212" s="126">
        <v>0</v>
      </c>
      <c r="T212" s="127">
        <f t="shared" ref="T212:T232" si="43">S212*H212</f>
        <v>0</v>
      </c>
      <c r="AR212" s="128" t="s">
        <v>399</v>
      </c>
      <c r="AT212" s="128" t="s">
        <v>330</v>
      </c>
      <c r="AU212" s="128" t="s">
        <v>87</v>
      </c>
      <c r="AY212" s="13" t="s">
        <v>131</v>
      </c>
      <c r="BE212" s="129">
        <f t="shared" ref="BE212:BE232" si="44">IF(N212="základní",J212,0)</f>
        <v>0</v>
      </c>
      <c r="BF212" s="129">
        <f t="shared" ref="BF212:BF232" si="45">IF(N212="snížená",J212,0)</f>
        <v>0</v>
      </c>
      <c r="BG212" s="129">
        <f t="shared" ref="BG212:BG232" si="46">IF(N212="zákl. přenesená",J212,0)</f>
        <v>0</v>
      </c>
      <c r="BH212" s="129">
        <f t="shared" ref="BH212:BH232" si="47">IF(N212="sníž. přenesená",J212,0)</f>
        <v>0</v>
      </c>
      <c r="BI212" s="129">
        <f t="shared" ref="BI212:BI232" si="48">IF(N212="nulová",J212,0)</f>
        <v>0</v>
      </c>
      <c r="BJ212" s="13" t="s">
        <v>6</v>
      </c>
      <c r="BK212" s="129">
        <f t="shared" ref="BK212:BK232" si="49">ROUND(I212*H212,2)</f>
        <v>0</v>
      </c>
      <c r="BL212" s="13" t="s">
        <v>399</v>
      </c>
      <c r="BM212" s="128" t="s">
        <v>449</v>
      </c>
    </row>
    <row r="213" spans="2:65" s="1" customFormat="1" ht="49.15" customHeight="1">
      <c r="B213" s="28"/>
      <c r="C213" s="130" t="s">
        <v>450</v>
      </c>
      <c r="D213" s="130" t="s">
        <v>330</v>
      </c>
      <c r="E213" s="131" t="s">
        <v>451</v>
      </c>
      <c r="F213" s="132" t="s">
        <v>452</v>
      </c>
      <c r="G213" s="133" t="s">
        <v>129</v>
      </c>
      <c r="H213" s="134">
        <v>3</v>
      </c>
      <c r="I213" s="135"/>
      <c r="J213" s="136">
        <f t="shared" si="40"/>
        <v>0</v>
      </c>
      <c r="K213" s="132" t="s">
        <v>1</v>
      </c>
      <c r="L213" s="28"/>
      <c r="M213" s="137" t="s">
        <v>1</v>
      </c>
      <c r="N213" s="138" t="s">
        <v>43</v>
      </c>
      <c r="P213" s="126">
        <f t="shared" si="41"/>
        <v>0</v>
      </c>
      <c r="Q213" s="126">
        <v>0</v>
      </c>
      <c r="R213" s="126">
        <f t="shared" si="42"/>
        <v>0</v>
      </c>
      <c r="S213" s="126">
        <v>0</v>
      </c>
      <c r="T213" s="127">
        <f t="shared" si="43"/>
        <v>0</v>
      </c>
      <c r="AR213" s="128" t="s">
        <v>399</v>
      </c>
      <c r="AT213" s="128" t="s">
        <v>330</v>
      </c>
      <c r="AU213" s="128" t="s">
        <v>87</v>
      </c>
      <c r="AY213" s="13" t="s">
        <v>131</v>
      </c>
      <c r="BE213" s="129">
        <f t="shared" si="44"/>
        <v>0</v>
      </c>
      <c r="BF213" s="129">
        <f t="shared" si="45"/>
        <v>0</v>
      </c>
      <c r="BG213" s="129">
        <f t="shared" si="46"/>
        <v>0</v>
      </c>
      <c r="BH213" s="129">
        <f t="shared" si="47"/>
        <v>0</v>
      </c>
      <c r="BI213" s="129">
        <f t="shared" si="48"/>
        <v>0</v>
      </c>
      <c r="BJ213" s="13" t="s">
        <v>6</v>
      </c>
      <c r="BK213" s="129">
        <f t="shared" si="49"/>
        <v>0</v>
      </c>
      <c r="BL213" s="13" t="s">
        <v>399</v>
      </c>
      <c r="BM213" s="128" t="s">
        <v>453</v>
      </c>
    </row>
    <row r="214" spans="2:65" s="1" customFormat="1" ht="49.15" customHeight="1">
      <c r="B214" s="28"/>
      <c r="C214" s="130" t="s">
        <v>454</v>
      </c>
      <c r="D214" s="130" t="s">
        <v>330</v>
      </c>
      <c r="E214" s="131" t="s">
        <v>455</v>
      </c>
      <c r="F214" s="132" t="s">
        <v>456</v>
      </c>
      <c r="G214" s="133" t="s">
        <v>129</v>
      </c>
      <c r="H214" s="134">
        <v>3</v>
      </c>
      <c r="I214" s="135"/>
      <c r="J214" s="136">
        <f t="shared" si="40"/>
        <v>0</v>
      </c>
      <c r="K214" s="132" t="s">
        <v>1</v>
      </c>
      <c r="L214" s="28"/>
      <c r="M214" s="137" t="s">
        <v>1</v>
      </c>
      <c r="N214" s="138" t="s">
        <v>43</v>
      </c>
      <c r="P214" s="126">
        <f t="shared" si="41"/>
        <v>0</v>
      </c>
      <c r="Q214" s="126">
        <v>0.37009999999999998</v>
      </c>
      <c r="R214" s="126">
        <f t="shared" si="42"/>
        <v>1.1103000000000001</v>
      </c>
      <c r="S214" s="126">
        <v>0</v>
      </c>
      <c r="T214" s="127">
        <f t="shared" si="43"/>
        <v>0</v>
      </c>
      <c r="AR214" s="128" t="s">
        <v>399</v>
      </c>
      <c r="AT214" s="128" t="s">
        <v>330</v>
      </c>
      <c r="AU214" s="128" t="s">
        <v>87</v>
      </c>
      <c r="AY214" s="13" t="s">
        <v>131</v>
      </c>
      <c r="BE214" s="129">
        <f t="shared" si="44"/>
        <v>0</v>
      </c>
      <c r="BF214" s="129">
        <f t="shared" si="45"/>
        <v>0</v>
      </c>
      <c r="BG214" s="129">
        <f t="shared" si="46"/>
        <v>0</v>
      </c>
      <c r="BH214" s="129">
        <f t="shared" si="47"/>
        <v>0</v>
      </c>
      <c r="BI214" s="129">
        <f t="shared" si="48"/>
        <v>0</v>
      </c>
      <c r="BJ214" s="13" t="s">
        <v>6</v>
      </c>
      <c r="BK214" s="129">
        <f t="shared" si="49"/>
        <v>0</v>
      </c>
      <c r="BL214" s="13" t="s">
        <v>399</v>
      </c>
      <c r="BM214" s="128" t="s">
        <v>457</v>
      </c>
    </row>
    <row r="215" spans="2:65" s="1" customFormat="1" ht="55.5" customHeight="1">
      <c r="B215" s="28"/>
      <c r="C215" s="130" t="s">
        <v>458</v>
      </c>
      <c r="D215" s="130" t="s">
        <v>330</v>
      </c>
      <c r="E215" s="131" t="s">
        <v>459</v>
      </c>
      <c r="F215" s="132" t="s">
        <v>460</v>
      </c>
      <c r="G215" s="133" t="s">
        <v>129</v>
      </c>
      <c r="H215" s="134">
        <v>1</v>
      </c>
      <c r="I215" s="135"/>
      <c r="J215" s="136">
        <f t="shared" si="40"/>
        <v>0</v>
      </c>
      <c r="K215" s="132" t="s">
        <v>1</v>
      </c>
      <c r="L215" s="28"/>
      <c r="M215" s="137" t="s">
        <v>1</v>
      </c>
      <c r="N215" s="138" t="s">
        <v>43</v>
      </c>
      <c r="P215" s="126">
        <f t="shared" si="41"/>
        <v>0</v>
      </c>
      <c r="Q215" s="126">
        <v>0</v>
      </c>
      <c r="R215" s="126">
        <f t="shared" si="42"/>
        <v>0</v>
      </c>
      <c r="S215" s="126">
        <v>0</v>
      </c>
      <c r="T215" s="127">
        <f t="shared" si="43"/>
        <v>0</v>
      </c>
      <c r="AR215" s="128" t="s">
        <v>399</v>
      </c>
      <c r="AT215" s="128" t="s">
        <v>330</v>
      </c>
      <c r="AU215" s="128" t="s">
        <v>87</v>
      </c>
      <c r="AY215" s="13" t="s">
        <v>131</v>
      </c>
      <c r="BE215" s="129">
        <f t="shared" si="44"/>
        <v>0</v>
      </c>
      <c r="BF215" s="129">
        <f t="shared" si="45"/>
        <v>0</v>
      </c>
      <c r="BG215" s="129">
        <f t="shared" si="46"/>
        <v>0</v>
      </c>
      <c r="BH215" s="129">
        <f t="shared" si="47"/>
        <v>0</v>
      </c>
      <c r="BI215" s="129">
        <f t="shared" si="48"/>
        <v>0</v>
      </c>
      <c r="BJ215" s="13" t="s">
        <v>6</v>
      </c>
      <c r="BK215" s="129">
        <f t="shared" si="49"/>
        <v>0</v>
      </c>
      <c r="BL215" s="13" t="s">
        <v>399</v>
      </c>
      <c r="BM215" s="128" t="s">
        <v>461</v>
      </c>
    </row>
    <row r="216" spans="2:65" s="1" customFormat="1" ht="55.5" customHeight="1">
      <c r="B216" s="28"/>
      <c r="C216" s="130" t="s">
        <v>462</v>
      </c>
      <c r="D216" s="130" t="s">
        <v>330</v>
      </c>
      <c r="E216" s="131" t="s">
        <v>463</v>
      </c>
      <c r="F216" s="132" t="s">
        <v>464</v>
      </c>
      <c r="G216" s="133" t="s">
        <v>129</v>
      </c>
      <c r="H216" s="134">
        <v>3</v>
      </c>
      <c r="I216" s="135"/>
      <c r="J216" s="136">
        <f t="shared" si="40"/>
        <v>0</v>
      </c>
      <c r="K216" s="132" t="s">
        <v>1</v>
      </c>
      <c r="L216" s="28"/>
      <c r="M216" s="137" t="s">
        <v>1</v>
      </c>
      <c r="N216" s="138" t="s">
        <v>43</v>
      </c>
      <c r="P216" s="126">
        <f t="shared" si="41"/>
        <v>0</v>
      </c>
      <c r="Q216" s="126">
        <v>0</v>
      </c>
      <c r="R216" s="126">
        <f t="shared" si="42"/>
        <v>0</v>
      </c>
      <c r="S216" s="126">
        <v>0</v>
      </c>
      <c r="T216" s="127">
        <f t="shared" si="43"/>
        <v>0</v>
      </c>
      <c r="AR216" s="128" t="s">
        <v>399</v>
      </c>
      <c r="AT216" s="128" t="s">
        <v>330</v>
      </c>
      <c r="AU216" s="128" t="s">
        <v>87</v>
      </c>
      <c r="AY216" s="13" t="s">
        <v>131</v>
      </c>
      <c r="BE216" s="129">
        <f t="shared" si="44"/>
        <v>0</v>
      </c>
      <c r="BF216" s="129">
        <f t="shared" si="45"/>
        <v>0</v>
      </c>
      <c r="BG216" s="129">
        <f t="shared" si="46"/>
        <v>0</v>
      </c>
      <c r="BH216" s="129">
        <f t="shared" si="47"/>
        <v>0</v>
      </c>
      <c r="BI216" s="129">
        <f t="shared" si="48"/>
        <v>0</v>
      </c>
      <c r="BJ216" s="13" t="s">
        <v>6</v>
      </c>
      <c r="BK216" s="129">
        <f t="shared" si="49"/>
        <v>0</v>
      </c>
      <c r="BL216" s="13" t="s">
        <v>399</v>
      </c>
      <c r="BM216" s="128" t="s">
        <v>465</v>
      </c>
    </row>
    <row r="217" spans="2:65" s="1" customFormat="1" ht="16.5" customHeight="1">
      <c r="B217" s="28"/>
      <c r="C217" s="130" t="s">
        <v>466</v>
      </c>
      <c r="D217" s="130" t="s">
        <v>330</v>
      </c>
      <c r="E217" s="131" t="s">
        <v>467</v>
      </c>
      <c r="F217" s="132" t="s">
        <v>468</v>
      </c>
      <c r="G217" s="133" t="s">
        <v>129</v>
      </c>
      <c r="H217" s="134">
        <v>7</v>
      </c>
      <c r="I217" s="135"/>
      <c r="J217" s="136">
        <f t="shared" si="40"/>
        <v>0</v>
      </c>
      <c r="K217" s="132" t="s">
        <v>1</v>
      </c>
      <c r="L217" s="28"/>
      <c r="M217" s="137" t="s">
        <v>1</v>
      </c>
      <c r="N217" s="138" t="s">
        <v>43</v>
      </c>
      <c r="P217" s="126">
        <f t="shared" si="41"/>
        <v>0</v>
      </c>
      <c r="Q217" s="126">
        <v>0</v>
      </c>
      <c r="R217" s="126">
        <f t="shared" si="42"/>
        <v>0</v>
      </c>
      <c r="S217" s="126">
        <v>0</v>
      </c>
      <c r="T217" s="127">
        <f t="shared" si="43"/>
        <v>0</v>
      </c>
      <c r="AR217" s="128" t="s">
        <v>399</v>
      </c>
      <c r="AT217" s="128" t="s">
        <v>330</v>
      </c>
      <c r="AU217" s="128" t="s">
        <v>87</v>
      </c>
      <c r="AY217" s="13" t="s">
        <v>131</v>
      </c>
      <c r="BE217" s="129">
        <f t="shared" si="44"/>
        <v>0</v>
      </c>
      <c r="BF217" s="129">
        <f t="shared" si="45"/>
        <v>0</v>
      </c>
      <c r="BG217" s="129">
        <f t="shared" si="46"/>
        <v>0</v>
      </c>
      <c r="BH217" s="129">
        <f t="shared" si="47"/>
        <v>0</v>
      </c>
      <c r="BI217" s="129">
        <f t="shared" si="48"/>
        <v>0</v>
      </c>
      <c r="BJ217" s="13" t="s">
        <v>6</v>
      </c>
      <c r="BK217" s="129">
        <f t="shared" si="49"/>
        <v>0</v>
      </c>
      <c r="BL217" s="13" t="s">
        <v>399</v>
      </c>
      <c r="BM217" s="128" t="s">
        <v>469</v>
      </c>
    </row>
    <row r="218" spans="2:65" s="1" customFormat="1" ht="66.75" customHeight="1">
      <c r="B218" s="28"/>
      <c r="C218" s="130" t="s">
        <v>470</v>
      </c>
      <c r="D218" s="130" t="s">
        <v>330</v>
      </c>
      <c r="E218" s="131" t="s">
        <v>471</v>
      </c>
      <c r="F218" s="132" t="s">
        <v>472</v>
      </c>
      <c r="G218" s="133" t="s">
        <v>129</v>
      </c>
      <c r="H218" s="134">
        <v>2</v>
      </c>
      <c r="I218" s="135"/>
      <c r="J218" s="136">
        <f t="shared" si="40"/>
        <v>0</v>
      </c>
      <c r="K218" s="132" t="s">
        <v>1</v>
      </c>
      <c r="L218" s="28"/>
      <c r="M218" s="137" t="s">
        <v>1</v>
      </c>
      <c r="N218" s="138" t="s">
        <v>43</v>
      </c>
      <c r="P218" s="126">
        <f t="shared" si="41"/>
        <v>0</v>
      </c>
      <c r="Q218" s="126">
        <v>0</v>
      </c>
      <c r="R218" s="126">
        <f t="shared" si="42"/>
        <v>0</v>
      </c>
      <c r="S218" s="126">
        <v>0</v>
      </c>
      <c r="T218" s="127">
        <f t="shared" si="43"/>
        <v>0</v>
      </c>
      <c r="AR218" s="128" t="s">
        <v>399</v>
      </c>
      <c r="AT218" s="128" t="s">
        <v>330</v>
      </c>
      <c r="AU218" s="128" t="s">
        <v>87</v>
      </c>
      <c r="AY218" s="13" t="s">
        <v>131</v>
      </c>
      <c r="BE218" s="129">
        <f t="shared" si="44"/>
        <v>0</v>
      </c>
      <c r="BF218" s="129">
        <f t="shared" si="45"/>
        <v>0</v>
      </c>
      <c r="BG218" s="129">
        <f t="shared" si="46"/>
        <v>0</v>
      </c>
      <c r="BH218" s="129">
        <f t="shared" si="47"/>
        <v>0</v>
      </c>
      <c r="BI218" s="129">
        <f t="shared" si="48"/>
        <v>0</v>
      </c>
      <c r="BJ218" s="13" t="s">
        <v>6</v>
      </c>
      <c r="BK218" s="129">
        <f t="shared" si="49"/>
        <v>0</v>
      </c>
      <c r="BL218" s="13" t="s">
        <v>399</v>
      </c>
      <c r="BM218" s="128" t="s">
        <v>473</v>
      </c>
    </row>
    <row r="219" spans="2:65" s="1" customFormat="1" ht="66.75" customHeight="1">
      <c r="B219" s="28"/>
      <c r="C219" s="130" t="s">
        <v>474</v>
      </c>
      <c r="D219" s="130" t="s">
        <v>330</v>
      </c>
      <c r="E219" s="131" t="s">
        <v>475</v>
      </c>
      <c r="F219" s="132" t="s">
        <v>476</v>
      </c>
      <c r="G219" s="133" t="s">
        <v>129</v>
      </c>
      <c r="H219" s="134">
        <v>8</v>
      </c>
      <c r="I219" s="135"/>
      <c r="J219" s="136">
        <f t="shared" si="40"/>
        <v>0</v>
      </c>
      <c r="K219" s="132" t="s">
        <v>1</v>
      </c>
      <c r="L219" s="28"/>
      <c r="M219" s="137" t="s">
        <v>1</v>
      </c>
      <c r="N219" s="138" t="s">
        <v>43</v>
      </c>
      <c r="P219" s="126">
        <f t="shared" si="41"/>
        <v>0</v>
      </c>
      <c r="Q219" s="126">
        <v>0</v>
      </c>
      <c r="R219" s="126">
        <f t="shared" si="42"/>
        <v>0</v>
      </c>
      <c r="S219" s="126">
        <v>0</v>
      </c>
      <c r="T219" s="127">
        <f t="shared" si="43"/>
        <v>0</v>
      </c>
      <c r="AR219" s="128" t="s">
        <v>399</v>
      </c>
      <c r="AT219" s="128" t="s">
        <v>330</v>
      </c>
      <c r="AU219" s="128" t="s">
        <v>87</v>
      </c>
      <c r="AY219" s="13" t="s">
        <v>131</v>
      </c>
      <c r="BE219" s="129">
        <f t="shared" si="44"/>
        <v>0</v>
      </c>
      <c r="BF219" s="129">
        <f t="shared" si="45"/>
        <v>0</v>
      </c>
      <c r="BG219" s="129">
        <f t="shared" si="46"/>
        <v>0</v>
      </c>
      <c r="BH219" s="129">
        <f t="shared" si="47"/>
        <v>0</v>
      </c>
      <c r="BI219" s="129">
        <f t="shared" si="48"/>
        <v>0</v>
      </c>
      <c r="BJ219" s="13" t="s">
        <v>6</v>
      </c>
      <c r="BK219" s="129">
        <f t="shared" si="49"/>
        <v>0</v>
      </c>
      <c r="BL219" s="13" t="s">
        <v>399</v>
      </c>
      <c r="BM219" s="128" t="s">
        <v>477</v>
      </c>
    </row>
    <row r="220" spans="2:65" s="1" customFormat="1" ht="66.75" customHeight="1">
      <c r="B220" s="28"/>
      <c r="C220" s="130" t="s">
        <v>478</v>
      </c>
      <c r="D220" s="130" t="s">
        <v>330</v>
      </c>
      <c r="E220" s="131" t="s">
        <v>479</v>
      </c>
      <c r="F220" s="132" t="s">
        <v>480</v>
      </c>
      <c r="G220" s="133" t="s">
        <v>129</v>
      </c>
      <c r="H220" s="134">
        <v>4</v>
      </c>
      <c r="I220" s="135"/>
      <c r="J220" s="136">
        <f t="shared" si="40"/>
        <v>0</v>
      </c>
      <c r="K220" s="132" t="s">
        <v>1</v>
      </c>
      <c r="L220" s="28"/>
      <c r="M220" s="137" t="s">
        <v>1</v>
      </c>
      <c r="N220" s="138" t="s">
        <v>43</v>
      </c>
      <c r="P220" s="126">
        <f t="shared" si="41"/>
        <v>0</v>
      </c>
      <c r="Q220" s="126">
        <v>0</v>
      </c>
      <c r="R220" s="126">
        <f t="shared" si="42"/>
        <v>0</v>
      </c>
      <c r="S220" s="126">
        <v>0</v>
      </c>
      <c r="T220" s="127">
        <f t="shared" si="43"/>
        <v>0</v>
      </c>
      <c r="AR220" s="128" t="s">
        <v>399</v>
      </c>
      <c r="AT220" s="128" t="s">
        <v>330</v>
      </c>
      <c r="AU220" s="128" t="s">
        <v>87</v>
      </c>
      <c r="AY220" s="13" t="s">
        <v>131</v>
      </c>
      <c r="BE220" s="129">
        <f t="shared" si="44"/>
        <v>0</v>
      </c>
      <c r="BF220" s="129">
        <f t="shared" si="45"/>
        <v>0</v>
      </c>
      <c r="BG220" s="129">
        <f t="shared" si="46"/>
        <v>0</v>
      </c>
      <c r="BH220" s="129">
        <f t="shared" si="47"/>
        <v>0</v>
      </c>
      <c r="BI220" s="129">
        <f t="shared" si="48"/>
        <v>0</v>
      </c>
      <c r="BJ220" s="13" t="s">
        <v>6</v>
      </c>
      <c r="BK220" s="129">
        <f t="shared" si="49"/>
        <v>0</v>
      </c>
      <c r="BL220" s="13" t="s">
        <v>399</v>
      </c>
      <c r="BM220" s="128" t="s">
        <v>481</v>
      </c>
    </row>
    <row r="221" spans="2:65" s="1" customFormat="1" ht="16.5" customHeight="1">
      <c r="B221" s="28"/>
      <c r="C221" s="130" t="s">
        <v>482</v>
      </c>
      <c r="D221" s="130" t="s">
        <v>330</v>
      </c>
      <c r="E221" s="131" t="s">
        <v>483</v>
      </c>
      <c r="F221" s="132" t="s">
        <v>484</v>
      </c>
      <c r="G221" s="133" t="s">
        <v>129</v>
      </c>
      <c r="H221" s="134">
        <v>3</v>
      </c>
      <c r="I221" s="135"/>
      <c r="J221" s="136">
        <f t="shared" si="40"/>
        <v>0</v>
      </c>
      <c r="K221" s="132" t="s">
        <v>1</v>
      </c>
      <c r="L221" s="28"/>
      <c r="M221" s="137" t="s">
        <v>1</v>
      </c>
      <c r="N221" s="138" t="s">
        <v>43</v>
      </c>
      <c r="P221" s="126">
        <f t="shared" si="41"/>
        <v>0</v>
      </c>
      <c r="Q221" s="126">
        <v>0</v>
      </c>
      <c r="R221" s="126">
        <f t="shared" si="42"/>
        <v>0</v>
      </c>
      <c r="S221" s="126">
        <v>0</v>
      </c>
      <c r="T221" s="127">
        <f t="shared" si="43"/>
        <v>0</v>
      </c>
      <c r="AR221" s="128" t="s">
        <v>399</v>
      </c>
      <c r="AT221" s="128" t="s">
        <v>330</v>
      </c>
      <c r="AU221" s="128" t="s">
        <v>87</v>
      </c>
      <c r="AY221" s="13" t="s">
        <v>131</v>
      </c>
      <c r="BE221" s="129">
        <f t="shared" si="44"/>
        <v>0</v>
      </c>
      <c r="BF221" s="129">
        <f t="shared" si="45"/>
        <v>0</v>
      </c>
      <c r="BG221" s="129">
        <f t="shared" si="46"/>
        <v>0</v>
      </c>
      <c r="BH221" s="129">
        <f t="shared" si="47"/>
        <v>0</v>
      </c>
      <c r="BI221" s="129">
        <f t="shared" si="48"/>
        <v>0</v>
      </c>
      <c r="BJ221" s="13" t="s">
        <v>6</v>
      </c>
      <c r="BK221" s="129">
        <f t="shared" si="49"/>
        <v>0</v>
      </c>
      <c r="BL221" s="13" t="s">
        <v>399</v>
      </c>
      <c r="BM221" s="128" t="s">
        <v>485</v>
      </c>
    </row>
    <row r="222" spans="2:65" s="1" customFormat="1" ht="66.75" customHeight="1">
      <c r="B222" s="28"/>
      <c r="C222" s="130" t="s">
        <v>486</v>
      </c>
      <c r="D222" s="130" t="s">
        <v>330</v>
      </c>
      <c r="E222" s="131" t="s">
        <v>487</v>
      </c>
      <c r="F222" s="132" t="s">
        <v>480</v>
      </c>
      <c r="G222" s="133" t="s">
        <v>129</v>
      </c>
      <c r="H222" s="134">
        <v>3</v>
      </c>
      <c r="I222" s="135"/>
      <c r="J222" s="136">
        <f t="shared" si="40"/>
        <v>0</v>
      </c>
      <c r="K222" s="132" t="s">
        <v>1</v>
      </c>
      <c r="L222" s="28"/>
      <c r="M222" s="137" t="s">
        <v>1</v>
      </c>
      <c r="N222" s="138" t="s">
        <v>43</v>
      </c>
      <c r="P222" s="126">
        <f t="shared" si="41"/>
        <v>0</v>
      </c>
      <c r="Q222" s="126">
        <v>0</v>
      </c>
      <c r="R222" s="126">
        <f t="shared" si="42"/>
        <v>0</v>
      </c>
      <c r="S222" s="126">
        <v>0</v>
      </c>
      <c r="T222" s="127">
        <f t="shared" si="43"/>
        <v>0</v>
      </c>
      <c r="AR222" s="128" t="s">
        <v>399</v>
      </c>
      <c r="AT222" s="128" t="s">
        <v>330</v>
      </c>
      <c r="AU222" s="128" t="s">
        <v>87</v>
      </c>
      <c r="AY222" s="13" t="s">
        <v>131</v>
      </c>
      <c r="BE222" s="129">
        <f t="shared" si="44"/>
        <v>0</v>
      </c>
      <c r="BF222" s="129">
        <f t="shared" si="45"/>
        <v>0</v>
      </c>
      <c r="BG222" s="129">
        <f t="shared" si="46"/>
        <v>0</v>
      </c>
      <c r="BH222" s="129">
        <f t="shared" si="47"/>
        <v>0</v>
      </c>
      <c r="BI222" s="129">
        <f t="shared" si="48"/>
        <v>0</v>
      </c>
      <c r="BJ222" s="13" t="s">
        <v>6</v>
      </c>
      <c r="BK222" s="129">
        <f t="shared" si="49"/>
        <v>0</v>
      </c>
      <c r="BL222" s="13" t="s">
        <v>399</v>
      </c>
      <c r="BM222" s="128" t="s">
        <v>488</v>
      </c>
    </row>
    <row r="223" spans="2:65" s="1" customFormat="1" ht="62.65" customHeight="1">
      <c r="B223" s="28"/>
      <c r="C223" s="130" t="s">
        <v>489</v>
      </c>
      <c r="D223" s="130" t="s">
        <v>330</v>
      </c>
      <c r="E223" s="131" t="s">
        <v>490</v>
      </c>
      <c r="F223" s="132" t="s">
        <v>491</v>
      </c>
      <c r="G223" s="133" t="s">
        <v>129</v>
      </c>
      <c r="H223" s="134">
        <v>4</v>
      </c>
      <c r="I223" s="135"/>
      <c r="J223" s="136">
        <f t="shared" si="40"/>
        <v>0</v>
      </c>
      <c r="K223" s="132" t="s">
        <v>1</v>
      </c>
      <c r="L223" s="28"/>
      <c r="M223" s="137" t="s">
        <v>1</v>
      </c>
      <c r="N223" s="138" t="s">
        <v>43</v>
      </c>
      <c r="P223" s="126">
        <f t="shared" si="41"/>
        <v>0</v>
      </c>
      <c r="Q223" s="126">
        <v>0</v>
      </c>
      <c r="R223" s="126">
        <f t="shared" si="42"/>
        <v>0</v>
      </c>
      <c r="S223" s="126">
        <v>0</v>
      </c>
      <c r="T223" s="127">
        <f t="shared" si="43"/>
        <v>0</v>
      </c>
      <c r="AR223" s="128" t="s">
        <v>399</v>
      </c>
      <c r="AT223" s="128" t="s">
        <v>330</v>
      </c>
      <c r="AU223" s="128" t="s">
        <v>87</v>
      </c>
      <c r="AY223" s="13" t="s">
        <v>131</v>
      </c>
      <c r="BE223" s="129">
        <f t="shared" si="44"/>
        <v>0</v>
      </c>
      <c r="BF223" s="129">
        <f t="shared" si="45"/>
        <v>0</v>
      </c>
      <c r="BG223" s="129">
        <f t="shared" si="46"/>
        <v>0</v>
      </c>
      <c r="BH223" s="129">
        <f t="shared" si="47"/>
        <v>0</v>
      </c>
      <c r="BI223" s="129">
        <f t="shared" si="48"/>
        <v>0</v>
      </c>
      <c r="BJ223" s="13" t="s">
        <v>6</v>
      </c>
      <c r="BK223" s="129">
        <f t="shared" si="49"/>
        <v>0</v>
      </c>
      <c r="BL223" s="13" t="s">
        <v>399</v>
      </c>
      <c r="BM223" s="128" t="s">
        <v>492</v>
      </c>
    </row>
    <row r="224" spans="2:65" s="1" customFormat="1" ht="55.5" customHeight="1">
      <c r="B224" s="28"/>
      <c r="C224" s="130" t="s">
        <v>493</v>
      </c>
      <c r="D224" s="130" t="s">
        <v>330</v>
      </c>
      <c r="E224" s="131" t="s">
        <v>494</v>
      </c>
      <c r="F224" s="132" t="s">
        <v>495</v>
      </c>
      <c r="G224" s="133" t="s">
        <v>129</v>
      </c>
      <c r="H224" s="134">
        <v>6</v>
      </c>
      <c r="I224" s="135"/>
      <c r="J224" s="136">
        <f t="shared" si="40"/>
        <v>0</v>
      </c>
      <c r="K224" s="132" t="s">
        <v>1</v>
      </c>
      <c r="L224" s="28"/>
      <c r="M224" s="137" t="s">
        <v>1</v>
      </c>
      <c r="N224" s="138" t="s">
        <v>43</v>
      </c>
      <c r="P224" s="126">
        <f t="shared" si="41"/>
        <v>0</v>
      </c>
      <c r="Q224" s="126">
        <v>0</v>
      </c>
      <c r="R224" s="126">
        <f t="shared" si="42"/>
        <v>0</v>
      </c>
      <c r="S224" s="126">
        <v>0</v>
      </c>
      <c r="T224" s="127">
        <f t="shared" si="43"/>
        <v>0</v>
      </c>
      <c r="AR224" s="128" t="s">
        <v>399</v>
      </c>
      <c r="AT224" s="128" t="s">
        <v>330</v>
      </c>
      <c r="AU224" s="128" t="s">
        <v>87</v>
      </c>
      <c r="AY224" s="13" t="s">
        <v>131</v>
      </c>
      <c r="BE224" s="129">
        <f t="shared" si="44"/>
        <v>0</v>
      </c>
      <c r="BF224" s="129">
        <f t="shared" si="45"/>
        <v>0</v>
      </c>
      <c r="BG224" s="129">
        <f t="shared" si="46"/>
        <v>0</v>
      </c>
      <c r="BH224" s="129">
        <f t="shared" si="47"/>
        <v>0</v>
      </c>
      <c r="BI224" s="129">
        <f t="shared" si="48"/>
        <v>0</v>
      </c>
      <c r="BJ224" s="13" t="s">
        <v>6</v>
      </c>
      <c r="BK224" s="129">
        <f t="shared" si="49"/>
        <v>0</v>
      </c>
      <c r="BL224" s="13" t="s">
        <v>399</v>
      </c>
      <c r="BM224" s="128" t="s">
        <v>496</v>
      </c>
    </row>
    <row r="225" spans="2:65" s="1" customFormat="1" ht="66.75" customHeight="1">
      <c r="B225" s="28"/>
      <c r="C225" s="130" t="s">
        <v>497</v>
      </c>
      <c r="D225" s="130" t="s">
        <v>330</v>
      </c>
      <c r="E225" s="131" t="s">
        <v>498</v>
      </c>
      <c r="F225" s="132" t="s">
        <v>499</v>
      </c>
      <c r="G225" s="133" t="s">
        <v>129</v>
      </c>
      <c r="H225" s="134">
        <v>1</v>
      </c>
      <c r="I225" s="135"/>
      <c r="J225" s="136">
        <f t="shared" si="40"/>
        <v>0</v>
      </c>
      <c r="K225" s="132" t="s">
        <v>1</v>
      </c>
      <c r="L225" s="28"/>
      <c r="M225" s="137" t="s">
        <v>1</v>
      </c>
      <c r="N225" s="138" t="s">
        <v>43</v>
      </c>
      <c r="P225" s="126">
        <f t="shared" si="41"/>
        <v>0</v>
      </c>
      <c r="Q225" s="126">
        <v>0</v>
      </c>
      <c r="R225" s="126">
        <f t="shared" si="42"/>
        <v>0</v>
      </c>
      <c r="S225" s="126">
        <v>0</v>
      </c>
      <c r="T225" s="127">
        <f t="shared" si="43"/>
        <v>0</v>
      </c>
      <c r="AR225" s="128" t="s">
        <v>399</v>
      </c>
      <c r="AT225" s="128" t="s">
        <v>330</v>
      </c>
      <c r="AU225" s="128" t="s">
        <v>87</v>
      </c>
      <c r="AY225" s="13" t="s">
        <v>131</v>
      </c>
      <c r="BE225" s="129">
        <f t="shared" si="44"/>
        <v>0</v>
      </c>
      <c r="BF225" s="129">
        <f t="shared" si="45"/>
        <v>0</v>
      </c>
      <c r="BG225" s="129">
        <f t="shared" si="46"/>
        <v>0</v>
      </c>
      <c r="BH225" s="129">
        <f t="shared" si="47"/>
        <v>0</v>
      </c>
      <c r="BI225" s="129">
        <f t="shared" si="48"/>
        <v>0</v>
      </c>
      <c r="BJ225" s="13" t="s">
        <v>6</v>
      </c>
      <c r="BK225" s="129">
        <f t="shared" si="49"/>
        <v>0</v>
      </c>
      <c r="BL225" s="13" t="s">
        <v>399</v>
      </c>
      <c r="BM225" s="128" t="s">
        <v>500</v>
      </c>
    </row>
    <row r="226" spans="2:65" s="1" customFormat="1" ht="33" customHeight="1">
      <c r="B226" s="28"/>
      <c r="C226" s="130" t="s">
        <v>501</v>
      </c>
      <c r="D226" s="130" t="s">
        <v>330</v>
      </c>
      <c r="E226" s="131" t="s">
        <v>502</v>
      </c>
      <c r="F226" s="132" t="s">
        <v>503</v>
      </c>
      <c r="G226" s="133" t="s">
        <v>129</v>
      </c>
      <c r="H226" s="134">
        <v>1</v>
      </c>
      <c r="I226" s="135"/>
      <c r="J226" s="136">
        <f t="shared" si="40"/>
        <v>0</v>
      </c>
      <c r="K226" s="132" t="s">
        <v>1</v>
      </c>
      <c r="L226" s="28"/>
      <c r="M226" s="137" t="s">
        <v>1</v>
      </c>
      <c r="N226" s="138" t="s">
        <v>43</v>
      </c>
      <c r="P226" s="126">
        <f t="shared" si="41"/>
        <v>0</v>
      </c>
      <c r="Q226" s="126">
        <v>1.5E-3</v>
      </c>
      <c r="R226" s="126">
        <f t="shared" si="42"/>
        <v>1.5E-3</v>
      </c>
      <c r="S226" s="126">
        <v>0</v>
      </c>
      <c r="T226" s="127">
        <f t="shared" si="43"/>
        <v>0</v>
      </c>
      <c r="AR226" s="128" t="s">
        <v>399</v>
      </c>
      <c r="AT226" s="128" t="s">
        <v>330</v>
      </c>
      <c r="AU226" s="128" t="s">
        <v>87</v>
      </c>
      <c r="AY226" s="13" t="s">
        <v>131</v>
      </c>
      <c r="BE226" s="129">
        <f t="shared" si="44"/>
        <v>0</v>
      </c>
      <c r="BF226" s="129">
        <f t="shared" si="45"/>
        <v>0</v>
      </c>
      <c r="BG226" s="129">
        <f t="shared" si="46"/>
        <v>0</v>
      </c>
      <c r="BH226" s="129">
        <f t="shared" si="47"/>
        <v>0</v>
      </c>
      <c r="BI226" s="129">
        <f t="shared" si="48"/>
        <v>0</v>
      </c>
      <c r="BJ226" s="13" t="s">
        <v>6</v>
      </c>
      <c r="BK226" s="129">
        <f t="shared" si="49"/>
        <v>0</v>
      </c>
      <c r="BL226" s="13" t="s">
        <v>399</v>
      </c>
      <c r="BM226" s="128" t="s">
        <v>504</v>
      </c>
    </row>
    <row r="227" spans="2:65" s="1" customFormat="1" ht="24.2" customHeight="1">
      <c r="B227" s="28"/>
      <c r="C227" s="130" t="s">
        <v>505</v>
      </c>
      <c r="D227" s="130" t="s">
        <v>330</v>
      </c>
      <c r="E227" s="131" t="s">
        <v>506</v>
      </c>
      <c r="F227" s="132" t="s">
        <v>507</v>
      </c>
      <c r="G227" s="133" t="s">
        <v>129</v>
      </c>
      <c r="H227" s="134">
        <v>1</v>
      </c>
      <c r="I227" s="135"/>
      <c r="J227" s="136">
        <f t="shared" si="40"/>
        <v>0</v>
      </c>
      <c r="K227" s="132" t="s">
        <v>1</v>
      </c>
      <c r="L227" s="28"/>
      <c r="M227" s="137" t="s">
        <v>1</v>
      </c>
      <c r="N227" s="138" t="s">
        <v>43</v>
      </c>
      <c r="P227" s="126">
        <f t="shared" si="41"/>
        <v>0</v>
      </c>
      <c r="Q227" s="126">
        <v>0</v>
      </c>
      <c r="R227" s="126">
        <f t="shared" si="42"/>
        <v>0</v>
      </c>
      <c r="S227" s="126">
        <v>0</v>
      </c>
      <c r="T227" s="127">
        <f t="shared" si="43"/>
        <v>0</v>
      </c>
      <c r="AR227" s="128" t="s">
        <v>399</v>
      </c>
      <c r="AT227" s="128" t="s">
        <v>330</v>
      </c>
      <c r="AU227" s="128" t="s">
        <v>87</v>
      </c>
      <c r="AY227" s="13" t="s">
        <v>131</v>
      </c>
      <c r="BE227" s="129">
        <f t="shared" si="44"/>
        <v>0</v>
      </c>
      <c r="BF227" s="129">
        <f t="shared" si="45"/>
        <v>0</v>
      </c>
      <c r="BG227" s="129">
        <f t="shared" si="46"/>
        <v>0</v>
      </c>
      <c r="BH227" s="129">
        <f t="shared" si="47"/>
        <v>0</v>
      </c>
      <c r="BI227" s="129">
        <f t="shared" si="48"/>
        <v>0</v>
      </c>
      <c r="BJ227" s="13" t="s">
        <v>6</v>
      </c>
      <c r="BK227" s="129">
        <f t="shared" si="49"/>
        <v>0</v>
      </c>
      <c r="BL227" s="13" t="s">
        <v>399</v>
      </c>
      <c r="BM227" s="128" t="s">
        <v>508</v>
      </c>
    </row>
    <row r="228" spans="2:65" s="1" customFormat="1" ht="33" customHeight="1">
      <c r="B228" s="28"/>
      <c r="C228" s="130" t="s">
        <v>509</v>
      </c>
      <c r="D228" s="130" t="s">
        <v>330</v>
      </c>
      <c r="E228" s="131" t="s">
        <v>510</v>
      </c>
      <c r="F228" s="132" t="s">
        <v>511</v>
      </c>
      <c r="G228" s="133" t="s">
        <v>129</v>
      </c>
      <c r="H228" s="134">
        <v>3</v>
      </c>
      <c r="I228" s="135"/>
      <c r="J228" s="136">
        <f t="shared" si="40"/>
        <v>0</v>
      </c>
      <c r="K228" s="132" t="s">
        <v>1</v>
      </c>
      <c r="L228" s="28"/>
      <c r="M228" s="137" t="s">
        <v>1</v>
      </c>
      <c r="N228" s="138" t="s">
        <v>43</v>
      </c>
      <c r="P228" s="126">
        <f t="shared" si="41"/>
        <v>0</v>
      </c>
      <c r="Q228" s="126">
        <v>0</v>
      </c>
      <c r="R228" s="126">
        <f t="shared" si="42"/>
        <v>0</v>
      </c>
      <c r="S228" s="126">
        <v>0</v>
      </c>
      <c r="T228" s="127">
        <f t="shared" si="43"/>
        <v>0</v>
      </c>
      <c r="AR228" s="128" t="s">
        <v>399</v>
      </c>
      <c r="AT228" s="128" t="s">
        <v>330</v>
      </c>
      <c r="AU228" s="128" t="s">
        <v>87</v>
      </c>
      <c r="AY228" s="13" t="s">
        <v>131</v>
      </c>
      <c r="BE228" s="129">
        <f t="shared" si="44"/>
        <v>0</v>
      </c>
      <c r="BF228" s="129">
        <f t="shared" si="45"/>
        <v>0</v>
      </c>
      <c r="BG228" s="129">
        <f t="shared" si="46"/>
        <v>0</v>
      </c>
      <c r="BH228" s="129">
        <f t="shared" si="47"/>
        <v>0</v>
      </c>
      <c r="BI228" s="129">
        <f t="shared" si="48"/>
        <v>0</v>
      </c>
      <c r="BJ228" s="13" t="s">
        <v>6</v>
      </c>
      <c r="BK228" s="129">
        <f t="shared" si="49"/>
        <v>0</v>
      </c>
      <c r="BL228" s="13" t="s">
        <v>399</v>
      </c>
      <c r="BM228" s="128" t="s">
        <v>512</v>
      </c>
    </row>
    <row r="229" spans="2:65" s="1" customFormat="1" ht="33" customHeight="1">
      <c r="B229" s="28"/>
      <c r="C229" s="130" t="s">
        <v>513</v>
      </c>
      <c r="D229" s="130" t="s">
        <v>330</v>
      </c>
      <c r="E229" s="131" t="s">
        <v>514</v>
      </c>
      <c r="F229" s="132" t="s">
        <v>515</v>
      </c>
      <c r="G229" s="133" t="s">
        <v>129</v>
      </c>
      <c r="H229" s="134">
        <v>8</v>
      </c>
      <c r="I229" s="135"/>
      <c r="J229" s="136">
        <f t="shared" si="40"/>
        <v>0</v>
      </c>
      <c r="K229" s="132" t="s">
        <v>1</v>
      </c>
      <c r="L229" s="28"/>
      <c r="M229" s="137" t="s">
        <v>1</v>
      </c>
      <c r="N229" s="138" t="s">
        <v>43</v>
      </c>
      <c r="P229" s="126">
        <f t="shared" si="41"/>
        <v>0</v>
      </c>
      <c r="Q229" s="126">
        <v>0</v>
      </c>
      <c r="R229" s="126">
        <f t="shared" si="42"/>
        <v>0</v>
      </c>
      <c r="S229" s="126">
        <v>0</v>
      </c>
      <c r="T229" s="127">
        <f t="shared" si="43"/>
        <v>0</v>
      </c>
      <c r="AR229" s="128" t="s">
        <v>399</v>
      </c>
      <c r="AT229" s="128" t="s">
        <v>330</v>
      </c>
      <c r="AU229" s="128" t="s">
        <v>87</v>
      </c>
      <c r="AY229" s="13" t="s">
        <v>131</v>
      </c>
      <c r="BE229" s="129">
        <f t="shared" si="44"/>
        <v>0</v>
      </c>
      <c r="BF229" s="129">
        <f t="shared" si="45"/>
        <v>0</v>
      </c>
      <c r="BG229" s="129">
        <f t="shared" si="46"/>
        <v>0</v>
      </c>
      <c r="BH229" s="129">
        <f t="shared" si="47"/>
        <v>0</v>
      </c>
      <c r="BI229" s="129">
        <f t="shared" si="48"/>
        <v>0</v>
      </c>
      <c r="BJ229" s="13" t="s">
        <v>6</v>
      </c>
      <c r="BK229" s="129">
        <f t="shared" si="49"/>
        <v>0</v>
      </c>
      <c r="BL229" s="13" t="s">
        <v>399</v>
      </c>
      <c r="BM229" s="128" t="s">
        <v>516</v>
      </c>
    </row>
    <row r="230" spans="2:65" s="1" customFormat="1" ht="37.9" customHeight="1">
      <c r="B230" s="28"/>
      <c r="C230" s="130" t="s">
        <v>517</v>
      </c>
      <c r="D230" s="130" t="s">
        <v>330</v>
      </c>
      <c r="E230" s="131" t="s">
        <v>518</v>
      </c>
      <c r="F230" s="132" t="s">
        <v>519</v>
      </c>
      <c r="G230" s="133" t="s">
        <v>129</v>
      </c>
      <c r="H230" s="134">
        <v>1</v>
      </c>
      <c r="I230" s="135"/>
      <c r="J230" s="136">
        <f t="shared" si="40"/>
        <v>0</v>
      </c>
      <c r="K230" s="132" t="s">
        <v>1</v>
      </c>
      <c r="L230" s="28"/>
      <c r="M230" s="137" t="s">
        <v>1</v>
      </c>
      <c r="N230" s="138" t="s">
        <v>43</v>
      </c>
      <c r="P230" s="126">
        <f t="shared" si="41"/>
        <v>0</v>
      </c>
      <c r="Q230" s="126">
        <v>0</v>
      </c>
      <c r="R230" s="126">
        <f t="shared" si="42"/>
        <v>0</v>
      </c>
      <c r="S230" s="126">
        <v>0</v>
      </c>
      <c r="T230" s="127">
        <f t="shared" si="43"/>
        <v>0</v>
      </c>
      <c r="AR230" s="128" t="s">
        <v>399</v>
      </c>
      <c r="AT230" s="128" t="s">
        <v>330</v>
      </c>
      <c r="AU230" s="128" t="s">
        <v>87</v>
      </c>
      <c r="AY230" s="13" t="s">
        <v>131</v>
      </c>
      <c r="BE230" s="129">
        <f t="shared" si="44"/>
        <v>0</v>
      </c>
      <c r="BF230" s="129">
        <f t="shared" si="45"/>
        <v>0</v>
      </c>
      <c r="BG230" s="129">
        <f t="shared" si="46"/>
        <v>0</v>
      </c>
      <c r="BH230" s="129">
        <f t="shared" si="47"/>
        <v>0</v>
      </c>
      <c r="BI230" s="129">
        <f t="shared" si="48"/>
        <v>0</v>
      </c>
      <c r="BJ230" s="13" t="s">
        <v>6</v>
      </c>
      <c r="BK230" s="129">
        <f t="shared" si="49"/>
        <v>0</v>
      </c>
      <c r="BL230" s="13" t="s">
        <v>399</v>
      </c>
      <c r="BM230" s="128" t="s">
        <v>520</v>
      </c>
    </row>
    <row r="231" spans="2:65" s="1" customFormat="1" ht="37.9" customHeight="1">
      <c r="B231" s="28"/>
      <c r="C231" s="130" t="s">
        <v>521</v>
      </c>
      <c r="D231" s="130" t="s">
        <v>330</v>
      </c>
      <c r="E231" s="131" t="s">
        <v>522</v>
      </c>
      <c r="F231" s="132" t="s">
        <v>523</v>
      </c>
      <c r="G231" s="133" t="s">
        <v>129</v>
      </c>
      <c r="H231" s="134">
        <v>2</v>
      </c>
      <c r="I231" s="135"/>
      <c r="J231" s="136">
        <f t="shared" si="40"/>
        <v>0</v>
      </c>
      <c r="K231" s="132" t="s">
        <v>1</v>
      </c>
      <c r="L231" s="28"/>
      <c r="M231" s="137" t="s">
        <v>1</v>
      </c>
      <c r="N231" s="138" t="s">
        <v>43</v>
      </c>
      <c r="P231" s="126">
        <f t="shared" si="41"/>
        <v>0</v>
      </c>
      <c r="Q231" s="126">
        <v>0</v>
      </c>
      <c r="R231" s="126">
        <f t="shared" si="42"/>
        <v>0</v>
      </c>
      <c r="S231" s="126">
        <v>0</v>
      </c>
      <c r="T231" s="127">
        <f t="shared" si="43"/>
        <v>0</v>
      </c>
      <c r="AR231" s="128" t="s">
        <v>399</v>
      </c>
      <c r="AT231" s="128" t="s">
        <v>330</v>
      </c>
      <c r="AU231" s="128" t="s">
        <v>87</v>
      </c>
      <c r="AY231" s="13" t="s">
        <v>131</v>
      </c>
      <c r="BE231" s="129">
        <f t="shared" si="44"/>
        <v>0</v>
      </c>
      <c r="BF231" s="129">
        <f t="shared" si="45"/>
        <v>0</v>
      </c>
      <c r="BG231" s="129">
        <f t="shared" si="46"/>
        <v>0</v>
      </c>
      <c r="BH231" s="129">
        <f t="shared" si="47"/>
        <v>0</v>
      </c>
      <c r="BI231" s="129">
        <f t="shared" si="48"/>
        <v>0</v>
      </c>
      <c r="BJ231" s="13" t="s">
        <v>6</v>
      </c>
      <c r="BK231" s="129">
        <f t="shared" si="49"/>
        <v>0</v>
      </c>
      <c r="BL231" s="13" t="s">
        <v>399</v>
      </c>
      <c r="BM231" s="128" t="s">
        <v>524</v>
      </c>
    </row>
    <row r="232" spans="2:65" s="1" customFormat="1" ht="33" customHeight="1">
      <c r="B232" s="28"/>
      <c r="C232" s="130" t="s">
        <v>525</v>
      </c>
      <c r="D232" s="130" t="s">
        <v>330</v>
      </c>
      <c r="E232" s="131" t="s">
        <v>526</v>
      </c>
      <c r="F232" s="132" t="s">
        <v>527</v>
      </c>
      <c r="G232" s="133" t="s">
        <v>129</v>
      </c>
      <c r="H232" s="134">
        <v>1</v>
      </c>
      <c r="I232" s="135"/>
      <c r="J232" s="136">
        <f t="shared" si="40"/>
        <v>0</v>
      </c>
      <c r="K232" s="132" t="s">
        <v>1</v>
      </c>
      <c r="L232" s="28"/>
      <c r="M232" s="137" t="s">
        <v>1</v>
      </c>
      <c r="N232" s="138" t="s">
        <v>43</v>
      </c>
      <c r="P232" s="126">
        <f t="shared" si="41"/>
        <v>0</v>
      </c>
      <c r="Q232" s="126">
        <v>0</v>
      </c>
      <c r="R232" s="126">
        <f t="shared" si="42"/>
        <v>0</v>
      </c>
      <c r="S232" s="126">
        <v>0</v>
      </c>
      <c r="T232" s="127">
        <f t="shared" si="43"/>
        <v>0</v>
      </c>
      <c r="AR232" s="128" t="s">
        <v>399</v>
      </c>
      <c r="AT232" s="128" t="s">
        <v>330</v>
      </c>
      <c r="AU232" s="128" t="s">
        <v>87</v>
      </c>
      <c r="AY232" s="13" t="s">
        <v>131</v>
      </c>
      <c r="BE232" s="129">
        <f t="shared" si="44"/>
        <v>0</v>
      </c>
      <c r="BF232" s="129">
        <f t="shared" si="45"/>
        <v>0</v>
      </c>
      <c r="BG232" s="129">
        <f t="shared" si="46"/>
        <v>0</v>
      </c>
      <c r="BH232" s="129">
        <f t="shared" si="47"/>
        <v>0</v>
      </c>
      <c r="BI232" s="129">
        <f t="shared" si="48"/>
        <v>0</v>
      </c>
      <c r="BJ232" s="13" t="s">
        <v>6</v>
      </c>
      <c r="BK232" s="129">
        <f t="shared" si="49"/>
        <v>0</v>
      </c>
      <c r="BL232" s="13" t="s">
        <v>399</v>
      </c>
      <c r="BM232" s="128" t="s">
        <v>528</v>
      </c>
    </row>
    <row r="233" spans="2:65" s="11" customFormat="1" ht="22.9" customHeight="1">
      <c r="B233" s="139"/>
      <c r="D233" s="140" t="s">
        <v>77</v>
      </c>
      <c r="E233" s="149" t="s">
        <v>529</v>
      </c>
      <c r="F233" s="149" t="s">
        <v>530</v>
      </c>
      <c r="I233" s="142"/>
      <c r="J233" s="150">
        <f>BK233</f>
        <v>0</v>
      </c>
      <c r="L233" s="139"/>
      <c r="M233" s="144"/>
      <c r="P233" s="145">
        <f>SUM(P234:P247)</f>
        <v>0</v>
      </c>
      <c r="R233" s="145">
        <f>SUM(R234:R247)</f>
        <v>1.92448</v>
      </c>
      <c r="T233" s="146">
        <f>SUM(T234:T247)</f>
        <v>8.4600000000000009</v>
      </c>
      <c r="AR233" s="140" t="s">
        <v>137</v>
      </c>
      <c r="AT233" s="147" t="s">
        <v>77</v>
      </c>
      <c r="AU233" s="147" t="s">
        <v>6</v>
      </c>
      <c r="AY233" s="140" t="s">
        <v>131</v>
      </c>
      <c r="BK233" s="148">
        <f>SUM(BK234:BK247)</f>
        <v>0</v>
      </c>
    </row>
    <row r="234" spans="2:65" s="1" customFormat="1" ht="24.2" customHeight="1">
      <c r="B234" s="28"/>
      <c r="C234" s="130" t="s">
        <v>531</v>
      </c>
      <c r="D234" s="130" t="s">
        <v>330</v>
      </c>
      <c r="E234" s="131" t="s">
        <v>532</v>
      </c>
      <c r="F234" s="132" t="s">
        <v>533</v>
      </c>
      <c r="G234" s="133" t="s">
        <v>534</v>
      </c>
      <c r="H234" s="134">
        <v>0.35</v>
      </c>
      <c r="I234" s="135"/>
      <c r="J234" s="136">
        <f t="shared" ref="J234:J247" si="50">ROUND(I234*H234,2)</f>
        <v>0</v>
      </c>
      <c r="K234" s="132" t="s">
        <v>1</v>
      </c>
      <c r="L234" s="28"/>
      <c r="M234" s="137" t="s">
        <v>1</v>
      </c>
      <c r="N234" s="138" t="s">
        <v>43</v>
      </c>
      <c r="P234" s="126">
        <f t="shared" ref="P234:P247" si="51">O234*H234</f>
        <v>0</v>
      </c>
      <c r="Q234" s="126">
        <v>8.8000000000000005E-3</v>
      </c>
      <c r="R234" s="126">
        <f t="shared" ref="R234:R247" si="52">Q234*H234</f>
        <v>3.0799999999999998E-3</v>
      </c>
      <c r="S234" s="126">
        <v>0</v>
      </c>
      <c r="T234" s="127">
        <f t="shared" ref="T234:T247" si="53">S234*H234</f>
        <v>0</v>
      </c>
      <c r="AR234" s="128" t="s">
        <v>399</v>
      </c>
      <c r="AT234" s="128" t="s">
        <v>330</v>
      </c>
      <c r="AU234" s="128" t="s">
        <v>87</v>
      </c>
      <c r="AY234" s="13" t="s">
        <v>131</v>
      </c>
      <c r="BE234" s="129">
        <f t="shared" ref="BE234:BE247" si="54">IF(N234="základní",J234,0)</f>
        <v>0</v>
      </c>
      <c r="BF234" s="129">
        <f t="shared" ref="BF234:BF247" si="55">IF(N234="snížená",J234,0)</f>
        <v>0</v>
      </c>
      <c r="BG234" s="129">
        <f t="shared" ref="BG234:BG247" si="56">IF(N234="zákl. přenesená",J234,0)</f>
        <v>0</v>
      </c>
      <c r="BH234" s="129">
        <f t="shared" ref="BH234:BH247" si="57">IF(N234="sníž. přenesená",J234,0)</f>
        <v>0</v>
      </c>
      <c r="BI234" s="129">
        <f t="shared" ref="BI234:BI247" si="58">IF(N234="nulová",J234,0)</f>
        <v>0</v>
      </c>
      <c r="BJ234" s="13" t="s">
        <v>6</v>
      </c>
      <c r="BK234" s="129">
        <f t="shared" ref="BK234:BK247" si="59">ROUND(I234*H234,2)</f>
        <v>0</v>
      </c>
      <c r="BL234" s="13" t="s">
        <v>399</v>
      </c>
      <c r="BM234" s="128" t="s">
        <v>535</v>
      </c>
    </row>
    <row r="235" spans="2:65" s="1" customFormat="1" ht="66.75" customHeight="1">
      <c r="B235" s="28"/>
      <c r="C235" s="130" t="s">
        <v>536</v>
      </c>
      <c r="D235" s="130" t="s">
        <v>330</v>
      </c>
      <c r="E235" s="131" t="s">
        <v>537</v>
      </c>
      <c r="F235" s="132" t="s">
        <v>538</v>
      </c>
      <c r="G235" s="133" t="s">
        <v>201</v>
      </c>
      <c r="H235" s="134">
        <v>290</v>
      </c>
      <c r="I235" s="135"/>
      <c r="J235" s="136">
        <f t="shared" si="50"/>
        <v>0</v>
      </c>
      <c r="K235" s="132" t="s">
        <v>1</v>
      </c>
      <c r="L235" s="28"/>
      <c r="M235" s="137" t="s">
        <v>1</v>
      </c>
      <c r="N235" s="138" t="s">
        <v>43</v>
      </c>
      <c r="P235" s="126">
        <f t="shared" si="51"/>
        <v>0</v>
      </c>
      <c r="Q235" s="126">
        <v>0</v>
      </c>
      <c r="R235" s="126">
        <f t="shared" si="52"/>
        <v>0</v>
      </c>
      <c r="S235" s="126">
        <v>0</v>
      </c>
      <c r="T235" s="127">
        <f t="shared" si="53"/>
        <v>0</v>
      </c>
      <c r="AR235" s="128" t="s">
        <v>399</v>
      </c>
      <c r="AT235" s="128" t="s">
        <v>330</v>
      </c>
      <c r="AU235" s="128" t="s">
        <v>87</v>
      </c>
      <c r="AY235" s="13" t="s">
        <v>131</v>
      </c>
      <c r="BE235" s="129">
        <f t="shared" si="54"/>
        <v>0</v>
      </c>
      <c r="BF235" s="129">
        <f t="shared" si="55"/>
        <v>0</v>
      </c>
      <c r="BG235" s="129">
        <f t="shared" si="56"/>
        <v>0</v>
      </c>
      <c r="BH235" s="129">
        <f t="shared" si="57"/>
        <v>0</v>
      </c>
      <c r="BI235" s="129">
        <f t="shared" si="58"/>
        <v>0</v>
      </c>
      <c r="BJ235" s="13" t="s">
        <v>6</v>
      </c>
      <c r="BK235" s="129">
        <f t="shared" si="59"/>
        <v>0</v>
      </c>
      <c r="BL235" s="13" t="s">
        <v>399</v>
      </c>
      <c r="BM235" s="128" t="s">
        <v>539</v>
      </c>
    </row>
    <row r="236" spans="2:65" s="1" customFormat="1" ht="24.2" customHeight="1">
      <c r="B236" s="28"/>
      <c r="C236" s="130" t="s">
        <v>540</v>
      </c>
      <c r="D236" s="130" t="s">
        <v>330</v>
      </c>
      <c r="E236" s="131" t="s">
        <v>541</v>
      </c>
      <c r="F236" s="132" t="s">
        <v>542</v>
      </c>
      <c r="G236" s="133" t="s">
        <v>201</v>
      </c>
      <c r="H236" s="134">
        <v>15</v>
      </c>
      <c r="I236" s="135"/>
      <c r="J236" s="136">
        <f t="shared" si="50"/>
        <v>0</v>
      </c>
      <c r="K236" s="132" t="s">
        <v>209</v>
      </c>
      <c r="L236" s="28"/>
      <c r="M236" s="137" t="s">
        <v>1</v>
      </c>
      <c r="N236" s="138" t="s">
        <v>43</v>
      </c>
      <c r="P236" s="126">
        <f t="shared" si="51"/>
        <v>0</v>
      </c>
      <c r="Q236" s="126">
        <v>0</v>
      </c>
      <c r="R236" s="126">
        <f t="shared" si="52"/>
        <v>0</v>
      </c>
      <c r="S236" s="126">
        <v>0</v>
      </c>
      <c r="T236" s="127">
        <f t="shared" si="53"/>
        <v>0</v>
      </c>
      <c r="AR236" s="128" t="s">
        <v>399</v>
      </c>
      <c r="AT236" s="128" t="s">
        <v>330</v>
      </c>
      <c r="AU236" s="128" t="s">
        <v>87</v>
      </c>
      <c r="AY236" s="13" t="s">
        <v>131</v>
      </c>
      <c r="BE236" s="129">
        <f t="shared" si="54"/>
        <v>0</v>
      </c>
      <c r="BF236" s="129">
        <f t="shared" si="55"/>
        <v>0</v>
      </c>
      <c r="BG236" s="129">
        <f t="shared" si="56"/>
        <v>0</v>
      </c>
      <c r="BH236" s="129">
        <f t="shared" si="57"/>
        <v>0</v>
      </c>
      <c r="BI236" s="129">
        <f t="shared" si="58"/>
        <v>0</v>
      </c>
      <c r="BJ236" s="13" t="s">
        <v>6</v>
      </c>
      <c r="BK236" s="129">
        <f t="shared" si="59"/>
        <v>0</v>
      </c>
      <c r="BL236" s="13" t="s">
        <v>399</v>
      </c>
      <c r="BM236" s="128" t="s">
        <v>543</v>
      </c>
    </row>
    <row r="237" spans="2:65" s="1" customFormat="1" ht="37.9" customHeight="1">
      <c r="B237" s="28"/>
      <c r="C237" s="130" t="s">
        <v>544</v>
      </c>
      <c r="D237" s="130" t="s">
        <v>330</v>
      </c>
      <c r="E237" s="131" t="s">
        <v>545</v>
      </c>
      <c r="F237" s="132" t="s">
        <v>546</v>
      </c>
      <c r="G237" s="133" t="s">
        <v>129</v>
      </c>
      <c r="H237" s="134">
        <v>1</v>
      </c>
      <c r="I237" s="135"/>
      <c r="J237" s="136">
        <f t="shared" si="50"/>
        <v>0</v>
      </c>
      <c r="K237" s="132" t="s">
        <v>1</v>
      </c>
      <c r="L237" s="28"/>
      <c r="M237" s="137" t="s">
        <v>1</v>
      </c>
      <c r="N237" s="138" t="s">
        <v>43</v>
      </c>
      <c r="P237" s="126">
        <f t="shared" si="51"/>
        <v>0</v>
      </c>
      <c r="Q237" s="126">
        <v>0</v>
      </c>
      <c r="R237" s="126">
        <f t="shared" si="52"/>
        <v>0</v>
      </c>
      <c r="S237" s="126">
        <v>0</v>
      </c>
      <c r="T237" s="127">
        <f t="shared" si="53"/>
        <v>0</v>
      </c>
      <c r="AR237" s="128" t="s">
        <v>399</v>
      </c>
      <c r="AT237" s="128" t="s">
        <v>330</v>
      </c>
      <c r="AU237" s="128" t="s">
        <v>87</v>
      </c>
      <c r="AY237" s="13" t="s">
        <v>131</v>
      </c>
      <c r="BE237" s="129">
        <f t="shared" si="54"/>
        <v>0</v>
      </c>
      <c r="BF237" s="129">
        <f t="shared" si="55"/>
        <v>0</v>
      </c>
      <c r="BG237" s="129">
        <f t="shared" si="56"/>
        <v>0</v>
      </c>
      <c r="BH237" s="129">
        <f t="shared" si="57"/>
        <v>0</v>
      </c>
      <c r="BI237" s="129">
        <f t="shared" si="58"/>
        <v>0</v>
      </c>
      <c r="BJ237" s="13" t="s">
        <v>6</v>
      </c>
      <c r="BK237" s="129">
        <f t="shared" si="59"/>
        <v>0</v>
      </c>
      <c r="BL237" s="13" t="s">
        <v>399</v>
      </c>
      <c r="BM237" s="128" t="s">
        <v>547</v>
      </c>
    </row>
    <row r="238" spans="2:65" s="1" customFormat="1" ht="37.9" customHeight="1">
      <c r="B238" s="28"/>
      <c r="C238" s="130" t="s">
        <v>548</v>
      </c>
      <c r="D238" s="130" t="s">
        <v>330</v>
      </c>
      <c r="E238" s="131" t="s">
        <v>549</v>
      </c>
      <c r="F238" s="132" t="s">
        <v>550</v>
      </c>
      <c r="G238" s="133" t="s">
        <v>129</v>
      </c>
      <c r="H238" s="134">
        <v>1</v>
      </c>
      <c r="I238" s="135"/>
      <c r="J238" s="136">
        <f t="shared" si="50"/>
        <v>0</v>
      </c>
      <c r="K238" s="132" t="s">
        <v>1</v>
      </c>
      <c r="L238" s="28"/>
      <c r="M238" s="137" t="s">
        <v>1</v>
      </c>
      <c r="N238" s="138" t="s">
        <v>43</v>
      </c>
      <c r="P238" s="126">
        <f t="shared" si="51"/>
        <v>0</v>
      </c>
      <c r="Q238" s="126">
        <v>0</v>
      </c>
      <c r="R238" s="126">
        <f t="shared" si="52"/>
        <v>0</v>
      </c>
      <c r="S238" s="126">
        <v>0</v>
      </c>
      <c r="T238" s="127">
        <f t="shared" si="53"/>
        <v>0</v>
      </c>
      <c r="AR238" s="128" t="s">
        <v>399</v>
      </c>
      <c r="AT238" s="128" t="s">
        <v>330</v>
      </c>
      <c r="AU238" s="128" t="s">
        <v>87</v>
      </c>
      <c r="AY238" s="13" t="s">
        <v>131</v>
      </c>
      <c r="BE238" s="129">
        <f t="shared" si="54"/>
        <v>0</v>
      </c>
      <c r="BF238" s="129">
        <f t="shared" si="55"/>
        <v>0</v>
      </c>
      <c r="BG238" s="129">
        <f t="shared" si="56"/>
        <v>0</v>
      </c>
      <c r="BH238" s="129">
        <f t="shared" si="57"/>
        <v>0</v>
      </c>
      <c r="BI238" s="129">
        <f t="shared" si="58"/>
        <v>0</v>
      </c>
      <c r="BJ238" s="13" t="s">
        <v>6</v>
      </c>
      <c r="BK238" s="129">
        <f t="shared" si="59"/>
        <v>0</v>
      </c>
      <c r="BL238" s="13" t="s">
        <v>399</v>
      </c>
      <c r="BM238" s="128" t="s">
        <v>551</v>
      </c>
    </row>
    <row r="239" spans="2:65" s="1" customFormat="1" ht="24.2" customHeight="1">
      <c r="B239" s="28"/>
      <c r="C239" s="130" t="s">
        <v>552</v>
      </c>
      <c r="D239" s="130" t="s">
        <v>330</v>
      </c>
      <c r="E239" s="131" t="s">
        <v>553</v>
      </c>
      <c r="F239" s="132" t="s">
        <v>554</v>
      </c>
      <c r="G239" s="133" t="s">
        <v>201</v>
      </c>
      <c r="H239" s="134">
        <v>5</v>
      </c>
      <c r="I239" s="135"/>
      <c r="J239" s="136">
        <f t="shared" si="50"/>
        <v>0</v>
      </c>
      <c r="K239" s="132" t="s">
        <v>209</v>
      </c>
      <c r="L239" s="28"/>
      <c r="M239" s="137" t="s">
        <v>1</v>
      </c>
      <c r="N239" s="138" t="s">
        <v>43</v>
      </c>
      <c r="P239" s="126">
        <f t="shared" si="51"/>
        <v>0</v>
      </c>
      <c r="Q239" s="126">
        <v>0.38428000000000001</v>
      </c>
      <c r="R239" s="126">
        <f t="shared" si="52"/>
        <v>1.9214</v>
      </c>
      <c r="S239" s="126">
        <v>0</v>
      </c>
      <c r="T239" s="127">
        <f t="shared" si="53"/>
        <v>0</v>
      </c>
      <c r="AR239" s="128" t="s">
        <v>399</v>
      </c>
      <c r="AT239" s="128" t="s">
        <v>330</v>
      </c>
      <c r="AU239" s="128" t="s">
        <v>87</v>
      </c>
      <c r="AY239" s="13" t="s">
        <v>131</v>
      </c>
      <c r="BE239" s="129">
        <f t="shared" si="54"/>
        <v>0</v>
      </c>
      <c r="BF239" s="129">
        <f t="shared" si="55"/>
        <v>0</v>
      </c>
      <c r="BG239" s="129">
        <f t="shared" si="56"/>
        <v>0</v>
      </c>
      <c r="BH239" s="129">
        <f t="shared" si="57"/>
        <v>0</v>
      </c>
      <c r="BI239" s="129">
        <f t="shared" si="58"/>
        <v>0</v>
      </c>
      <c r="BJ239" s="13" t="s">
        <v>6</v>
      </c>
      <c r="BK239" s="129">
        <f t="shared" si="59"/>
        <v>0</v>
      </c>
      <c r="BL239" s="13" t="s">
        <v>399</v>
      </c>
      <c r="BM239" s="128" t="s">
        <v>555</v>
      </c>
    </row>
    <row r="240" spans="2:65" s="1" customFormat="1" ht="37.9" customHeight="1">
      <c r="B240" s="28"/>
      <c r="C240" s="130" t="s">
        <v>556</v>
      </c>
      <c r="D240" s="130" t="s">
        <v>330</v>
      </c>
      <c r="E240" s="131" t="s">
        <v>557</v>
      </c>
      <c r="F240" s="132" t="s">
        <v>558</v>
      </c>
      <c r="G240" s="133" t="s">
        <v>201</v>
      </c>
      <c r="H240" s="134">
        <v>396</v>
      </c>
      <c r="I240" s="135"/>
      <c r="J240" s="136">
        <f t="shared" si="50"/>
        <v>0</v>
      </c>
      <c r="K240" s="132" t="s">
        <v>1</v>
      </c>
      <c r="L240" s="28"/>
      <c r="M240" s="137" t="s">
        <v>1</v>
      </c>
      <c r="N240" s="138" t="s">
        <v>43</v>
      </c>
      <c r="P240" s="126">
        <f t="shared" si="51"/>
        <v>0</v>
      </c>
      <c r="Q240" s="126">
        <v>0</v>
      </c>
      <c r="R240" s="126">
        <f t="shared" si="52"/>
        <v>0</v>
      </c>
      <c r="S240" s="126">
        <v>0</v>
      </c>
      <c r="T240" s="127">
        <f t="shared" si="53"/>
        <v>0</v>
      </c>
      <c r="AR240" s="128" t="s">
        <v>399</v>
      </c>
      <c r="AT240" s="128" t="s">
        <v>330</v>
      </c>
      <c r="AU240" s="128" t="s">
        <v>87</v>
      </c>
      <c r="AY240" s="13" t="s">
        <v>131</v>
      </c>
      <c r="BE240" s="129">
        <f t="shared" si="54"/>
        <v>0</v>
      </c>
      <c r="BF240" s="129">
        <f t="shared" si="55"/>
        <v>0</v>
      </c>
      <c r="BG240" s="129">
        <f t="shared" si="56"/>
        <v>0</v>
      </c>
      <c r="BH240" s="129">
        <f t="shared" si="57"/>
        <v>0</v>
      </c>
      <c r="BI240" s="129">
        <f t="shared" si="58"/>
        <v>0</v>
      </c>
      <c r="BJ240" s="13" t="s">
        <v>6</v>
      </c>
      <c r="BK240" s="129">
        <f t="shared" si="59"/>
        <v>0</v>
      </c>
      <c r="BL240" s="13" t="s">
        <v>399</v>
      </c>
      <c r="BM240" s="128" t="s">
        <v>559</v>
      </c>
    </row>
    <row r="241" spans="2:65" s="1" customFormat="1" ht="37.9" customHeight="1">
      <c r="B241" s="28"/>
      <c r="C241" s="130" t="s">
        <v>560</v>
      </c>
      <c r="D241" s="130" t="s">
        <v>330</v>
      </c>
      <c r="E241" s="131" t="s">
        <v>561</v>
      </c>
      <c r="F241" s="132" t="s">
        <v>562</v>
      </c>
      <c r="G241" s="133" t="s">
        <v>201</v>
      </c>
      <c r="H241" s="134">
        <v>115</v>
      </c>
      <c r="I241" s="135"/>
      <c r="J241" s="136">
        <f t="shared" si="50"/>
        <v>0</v>
      </c>
      <c r="K241" s="132" t="s">
        <v>1</v>
      </c>
      <c r="L241" s="28"/>
      <c r="M241" s="137" t="s">
        <v>1</v>
      </c>
      <c r="N241" s="138" t="s">
        <v>43</v>
      </c>
      <c r="P241" s="126">
        <f t="shared" si="51"/>
        <v>0</v>
      </c>
      <c r="Q241" s="126">
        <v>0</v>
      </c>
      <c r="R241" s="126">
        <f t="shared" si="52"/>
        <v>0</v>
      </c>
      <c r="S241" s="126">
        <v>0</v>
      </c>
      <c r="T241" s="127">
        <f t="shared" si="53"/>
        <v>0</v>
      </c>
      <c r="AR241" s="128" t="s">
        <v>399</v>
      </c>
      <c r="AT241" s="128" t="s">
        <v>330</v>
      </c>
      <c r="AU241" s="128" t="s">
        <v>87</v>
      </c>
      <c r="AY241" s="13" t="s">
        <v>131</v>
      </c>
      <c r="BE241" s="129">
        <f t="shared" si="54"/>
        <v>0</v>
      </c>
      <c r="BF241" s="129">
        <f t="shared" si="55"/>
        <v>0</v>
      </c>
      <c r="BG241" s="129">
        <f t="shared" si="56"/>
        <v>0</v>
      </c>
      <c r="BH241" s="129">
        <f t="shared" si="57"/>
        <v>0</v>
      </c>
      <c r="BI241" s="129">
        <f t="shared" si="58"/>
        <v>0</v>
      </c>
      <c r="BJ241" s="13" t="s">
        <v>6</v>
      </c>
      <c r="BK241" s="129">
        <f t="shared" si="59"/>
        <v>0</v>
      </c>
      <c r="BL241" s="13" t="s">
        <v>399</v>
      </c>
      <c r="BM241" s="128" t="s">
        <v>563</v>
      </c>
    </row>
    <row r="242" spans="2:65" s="1" customFormat="1" ht="37.9" customHeight="1">
      <c r="B242" s="28"/>
      <c r="C242" s="130" t="s">
        <v>564</v>
      </c>
      <c r="D242" s="130" t="s">
        <v>330</v>
      </c>
      <c r="E242" s="131" t="s">
        <v>565</v>
      </c>
      <c r="F242" s="132" t="s">
        <v>566</v>
      </c>
      <c r="G242" s="133" t="s">
        <v>361</v>
      </c>
      <c r="H242" s="134">
        <v>20</v>
      </c>
      <c r="I242" s="135"/>
      <c r="J242" s="136">
        <f t="shared" si="50"/>
        <v>0</v>
      </c>
      <c r="K242" s="132" t="s">
        <v>1</v>
      </c>
      <c r="L242" s="28"/>
      <c r="M242" s="137" t="s">
        <v>1</v>
      </c>
      <c r="N242" s="138" t="s">
        <v>43</v>
      </c>
      <c r="P242" s="126">
        <f t="shared" si="51"/>
        <v>0</v>
      </c>
      <c r="Q242" s="126">
        <v>0</v>
      </c>
      <c r="R242" s="126">
        <f t="shared" si="52"/>
        <v>0</v>
      </c>
      <c r="S242" s="126">
        <v>0.32500000000000001</v>
      </c>
      <c r="T242" s="127">
        <f t="shared" si="53"/>
        <v>6.5</v>
      </c>
      <c r="AR242" s="128" t="s">
        <v>399</v>
      </c>
      <c r="AT242" s="128" t="s">
        <v>330</v>
      </c>
      <c r="AU242" s="128" t="s">
        <v>87</v>
      </c>
      <c r="AY242" s="13" t="s">
        <v>131</v>
      </c>
      <c r="BE242" s="129">
        <f t="shared" si="54"/>
        <v>0</v>
      </c>
      <c r="BF242" s="129">
        <f t="shared" si="55"/>
        <v>0</v>
      </c>
      <c r="BG242" s="129">
        <f t="shared" si="56"/>
        <v>0</v>
      </c>
      <c r="BH242" s="129">
        <f t="shared" si="57"/>
        <v>0</v>
      </c>
      <c r="BI242" s="129">
        <f t="shared" si="58"/>
        <v>0</v>
      </c>
      <c r="BJ242" s="13" t="s">
        <v>6</v>
      </c>
      <c r="BK242" s="129">
        <f t="shared" si="59"/>
        <v>0</v>
      </c>
      <c r="BL242" s="13" t="s">
        <v>399</v>
      </c>
      <c r="BM242" s="128" t="s">
        <v>567</v>
      </c>
    </row>
    <row r="243" spans="2:65" s="1" customFormat="1" ht="37.9" customHeight="1">
      <c r="B243" s="28"/>
      <c r="C243" s="130" t="s">
        <v>568</v>
      </c>
      <c r="D243" s="130" t="s">
        <v>330</v>
      </c>
      <c r="E243" s="131" t="s">
        <v>569</v>
      </c>
      <c r="F243" s="132" t="s">
        <v>570</v>
      </c>
      <c r="G243" s="133" t="s">
        <v>361</v>
      </c>
      <c r="H243" s="134">
        <v>20</v>
      </c>
      <c r="I243" s="135"/>
      <c r="J243" s="136">
        <f t="shared" si="50"/>
        <v>0</v>
      </c>
      <c r="K243" s="132" t="s">
        <v>1</v>
      </c>
      <c r="L243" s="28"/>
      <c r="M243" s="137" t="s">
        <v>1</v>
      </c>
      <c r="N243" s="138" t="s">
        <v>43</v>
      </c>
      <c r="P243" s="126">
        <f t="shared" si="51"/>
        <v>0</v>
      </c>
      <c r="Q243" s="126">
        <v>0</v>
      </c>
      <c r="R243" s="126">
        <f t="shared" si="52"/>
        <v>0</v>
      </c>
      <c r="S243" s="126">
        <v>9.8000000000000004E-2</v>
      </c>
      <c r="T243" s="127">
        <f t="shared" si="53"/>
        <v>1.96</v>
      </c>
      <c r="AR243" s="128" t="s">
        <v>399</v>
      </c>
      <c r="AT243" s="128" t="s">
        <v>330</v>
      </c>
      <c r="AU243" s="128" t="s">
        <v>87</v>
      </c>
      <c r="AY243" s="13" t="s">
        <v>131</v>
      </c>
      <c r="BE243" s="129">
        <f t="shared" si="54"/>
        <v>0</v>
      </c>
      <c r="BF243" s="129">
        <f t="shared" si="55"/>
        <v>0</v>
      </c>
      <c r="BG243" s="129">
        <f t="shared" si="56"/>
        <v>0</v>
      </c>
      <c r="BH243" s="129">
        <f t="shared" si="57"/>
        <v>0</v>
      </c>
      <c r="BI243" s="129">
        <f t="shared" si="58"/>
        <v>0</v>
      </c>
      <c r="BJ243" s="13" t="s">
        <v>6</v>
      </c>
      <c r="BK243" s="129">
        <f t="shared" si="59"/>
        <v>0</v>
      </c>
      <c r="BL243" s="13" t="s">
        <v>399</v>
      </c>
      <c r="BM243" s="128" t="s">
        <v>571</v>
      </c>
    </row>
    <row r="244" spans="2:65" s="1" customFormat="1" ht="24.2" customHeight="1">
      <c r="B244" s="28"/>
      <c r="C244" s="130" t="s">
        <v>572</v>
      </c>
      <c r="D244" s="130" t="s">
        <v>330</v>
      </c>
      <c r="E244" s="131" t="s">
        <v>573</v>
      </c>
      <c r="F244" s="132" t="s">
        <v>574</v>
      </c>
      <c r="G244" s="133" t="s">
        <v>381</v>
      </c>
      <c r="H244" s="134">
        <v>6.84</v>
      </c>
      <c r="I244" s="135"/>
      <c r="J244" s="136">
        <f t="shared" si="50"/>
        <v>0</v>
      </c>
      <c r="K244" s="132" t="s">
        <v>1</v>
      </c>
      <c r="L244" s="28"/>
      <c r="M244" s="137" t="s">
        <v>1</v>
      </c>
      <c r="N244" s="138" t="s">
        <v>43</v>
      </c>
      <c r="P244" s="126">
        <f t="shared" si="51"/>
        <v>0</v>
      </c>
      <c r="Q244" s="126">
        <v>0</v>
      </c>
      <c r="R244" s="126">
        <f t="shared" si="52"/>
        <v>0</v>
      </c>
      <c r="S244" s="126">
        <v>0</v>
      </c>
      <c r="T244" s="127">
        <f t="shared" si="53"/>
        <v>0</v>
      </c>
      <c r="AR244" s="128" t="s">
        <v>399</v>
      </c>
      <c r="AT244" s="128" t="s">
        <v>330</v>
      </c>
      <c r="AU244" s="128" t="s">
        <v>87</v>
      </c>
      <c r="AY244" s="13" t="s">
        <v>131</v>
      </c>
      <c r="BE244" s="129">
        <f t="shared" si="54"/>
        <v>0</v>
      </c>
      <c r="BF244" s="129">
        <f t="shared" si="55"/>
        <v>0</v>
      </c>
      <c r="BG244" s="129">
        <f t="shared" si="56"/>
        <v>0</v>
      </c>
      <c r="BH244" s="129">
        <f t="shared" si="57"/>
        <v>0</v>
      </c>
      <c r="BI244" s="129">
        <f t="shared" si="58"/>
        <v>0</v>
      </c>
      <c r="BJ244" s="13" t="s">
        <v>6</v>
      </c>
      <c r="BK244" s="129">
        <f t="shared" si="59"/>
        <v>0</v>
      </c>
      <c r="BL244" s="13" t="s">
        <v>399</v>
      </c>
      <c r="BM244" s="128" t="s">
        <v>575</v>
      </c>
    </row>
    <row r="245" spans="2:65" s="1" customFormat="1" ht="37.9" customHeight="1">
      <c r="B245" s="28"/>
      <c r="C245" s="130" t="s">
        <v>576</v>
      </c>
      <c r="D245" s="130" t="s">
        <v>330</v>
      </c>
      <c r="E245" s="131" t="s">
        <v>577</v>
      </c>
      <c r="F245" s="132" t="s">
        <v>578</v>
      </c>
      <c r="G245" s="133" t="s">
        <v>381</v>
      </c>
      <c r="H245" s="134">
        <v>6.84</v>
      </c>
      <c r="I245" s="135"/>
      <c r="J245" s="136">
        <f t="shared" si="50"/>
        <v>0</v>
      </c>
      <c r="K245" s="132" t="s">
        <v>1</v>
      </c>
      <c r="L245" s="28"/>
      <c r="M245" s="137" t="s">
        <v>1</v>
      </c>
      <c r="N245" s="138" t="s">
        <v>43</v>
      </c>
      <c r="P245" s="126">
        <f t="shared" si="51"/>
        <v>0</v>
      </c>
      <c r="Q245" s="126">
        <v>0</v>
      </c>
      <c r="R245" s="126">
        <f t="shared" si="52"/>
        <v>0</v>
      </c>
      <c r="S245" s="126">
        <v>0</v>
      </c>
      <c r="T245" s="127">
        <f t="shared" si="53"/>
        <v>0</v>
      </c>
      <c r="AR245" s="128" t="s">
        <v>399</v>
      </c>
      <c r="AT245" s="128" t="s">
        <v>330</v>
      </c>
      <c r="AU245" s="128" t="s">
        <v>87</v>
      </c>
      <c r="AY245" s="13" t="s">
        <v>131</v>
      </c>
      <c r="BE245" s="129">
        <f t="shared" si="54"/>
        <v>0</v>
      </c>
      <c r="BF245" s="129">
        <f t="shared" si="55"/>
        <v>0</v>
      </c>
      <c r="BG245" s="129">
        <f t="shared" si="56"/>
        <v>0</v>
      </c>
      <c r="BH245" s="129">
        <f t="shared" si="57"/>
        <v>0</v>
      </c>
      <c r="BI245" s="129">
        <f t="shared" si="58"/>
        <v>0</v>
      </c>
      <c r="BJ245" s="13" t="s">
        <v>6</v>
      </c>
      <c r="BK245" s="129">
        <f t="shared" si="59"/>
        <v>0</v>
      </c>
      <c r="BL245" s="13" t="s">
        <v>399</v>
      </c>
      <c r="BM245" s="128" t="s">
        <v>579</v>
      </c>
    </row>
    <row r="246" spans="2:65" s="1" customFormat="1" ht="16.5" customHeight="1">
      <c r="B246" s="28"/>
      <c r="C246" s="130" t="s">
        <v>580</v>
      </c>
      <c r="D246" s="130" t="s">
        <v>330</v>
      </c>
      <c r="E246" s="131" t="s">
        <v>581</v>
      </c>
      <c r="F246" s="132" t="s">
        <v>582</v>
      </c>
      <c r="G246" s="133" t="s">
        <v>129</v>
      </c>
      <c r="H246" s="134">
        <v>1</v>
      </c>
      <c r="I246" s="135"/>
      <c r="J246" s="136">
        <f t="shared" si="50"/>
        <v>0</v>
      </c>
      <c r="K246" s="132" t="s">
        <v>1</v>
      </c>
      <c r="L246" s="28"/>
      <c r="M246" s="137" t="s">
        <v>1</v>
      </c>
      <c r="N246" s="138" t="s">
        <v>43</v>
      </c>
      <c r="P246" s="126">
        <f t="shared" si="51"/>
        <v>0</v>
      </c>
      <c r="Q246" s="126">
        <v>0</v>
      </c>
      <c r="R246" s="126">
        <f t="shared" si="52"/>
        <v>0</v>
      </c>
      <c r="S246" s="126">
        <v>0</v>
      </c>
      <c r="T246" s="127">
        <f t="shared" si="53"/>
        <v>0</v>
      </c>
      <c r="AR246" s="128" t="s">
        <v>583</v>
      </c>
      <c r="AT246" s="128" t="s">
        <v>330</v>
      </c>
      <c r="AU246" s="128" t="s">
        <v>87</v>
      </c>
      <c r="AY246" s="13" t="s">
        <v>131</v>
      </c>
      <c r="BE246" s="129">
        <f t="shared" si="54"/>
        <v>0</v>
      </c>
      <c r="BF246" s="129">
        <f t="shared" si="55"/>
        <v>0</v>
      </c>
      <c r="BG246" s="129">
        <f t="shared" si="56"/>
        <v>0</v>
      </c>
      <c r="BH246" s="129">
        <f t="shared" si="57"/>
        <v>0</v>
      </c>
      <c r="BI246" s="129">
        <f t="shared" si="58"/>
        <v>0</v>
      </c>
      <c r="BJ246" s="13" t="s">
        <v>6</v>
      </c>
      <c r="BK246" s="129">
        <f t="shared" si="59"/>
        <v>0</v>
      </c>
      <c r="BL246" s="13" t="s">
        <v>583</v>
      </c>
      <c r="BM246" s="128" t="s">
        <v>584</v>
      </c>
    </row>
    <row r="247" spans="2:65" s="1" customFormat="1" ht="16.5" customHeight="1">
      <c r="B247" s="28"/>
      <c r="C247" s="130" t="s">
        <v>585</v>
      </c>
      <c r="D247" s="130" t="s">
        <v>330</v>
      </c>
      <c r="E247" s="131" t="s">
        <v>586</v>
      </c>
      <c r="F247" s="132" t="s">
        <v>587</v>
      </c>
      <c r="G247" s="133" t="s">
        <v>327</v>
      </c>
      <c r="H247" s="134">
        <v>1</v>
      </c>
      <c r="I247" s="135"/>
      <c r="J247" s="136">
        <f t="shared" si="50"/>
        <v>0</v>
      </c>
      <c r="K247" s="132" t="s">
        <v>1</v>
      </c>
      <c r="L247" s="28"/>
      <c r="M247" s="151" t="s">
        <v>1</v>
      </c>
      <c r="N247" s="152" t="s">
        <v>43</v>
      </c>
      <c r="O247" s="153"/>
      <c r="P247" s="154">
        <f t="shared" si="51"/>
        <v>0</v>
      </c>
      <c r="Q247" s="154">
        <v>0</v>
      </c>
      <c r="R247" s="154">
        <f t="shared" si="52"/>
        <v>0</v>
      </c>
      <c r="S247" s="154">
        <v>0</v>
      </c>
      <c r="T247" s="155">
        <f t="shared" si="53"/>
        <v>0</v>
      </c>
      <c r="AR247" s="128" t="s">
        <v>583</v>
      </c>
      <c r="AT247" s="128" t="s">
        <v>330</v>
      </c>
      <c r="AU247" s="128" t="s">
        <v>87</v>
      </c>
      <c r="AY247" s="13" t="s">
        <v>131</v>
      </c>
      <c r="BE247" s="129">
        <f t="shared" si="54"/>
        <v>0</v>
      </c>
      <c r="BF247" s="129">
        <f t="shared" si="55"/>
        <v>0</v>
      </c>
      <c r="BG247" s="129">
        <f t="shared" si="56"/>
        <v>0</v>
      </c>
      <c r="BH247" s="129">
        <f t="shared" si="57"/>
        <v>0</v>
      </c>
      <c r="BI247" s="129">
        <f t="shared" si="58"/>
        <v>0</v>
      </c>
      <c r="BJ247" s="13" t="s">
        <v>6</v>
      </c>
      <c r="BK247" s="129">
        <f t="shared" si="59"/>
        <v>0</v>
      </c>
      <c r="BL247" s="13" t="s">
        <v>583</v>
      </c>
      <c r="BM247" s="128" t="s">
        <v>588</v>
      </c>
    </row>
    <row r="248" spans="2:65" s="1" customFormat="1" ht="6.95" customHeight="1"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28"/>
    </row>
  </sheetData>
  <sheetProtection algorithmName="SHA-512" hashValue="Lbn+YoJVi9j6lK02pRjl6IXLCCGLpJVU+/3ZX7/vedWXvvl/nTvG374Shm8/6RJkE3gZaCp0YbDbsTs5fjvkSg==" saltValue="yk2OPGHozqF3oAPkpVR1o/4QI+p9PzmKsPQFzhVHKq28oyk7cN6eyXiamcjj0pOwLjQ4CZ+G+4bArxe6hppKpA==" spinCount="100000" sheet="1" objects="1" scenarios="1" formatColumns="0" formatRows="0" autoFilter="0"/>
  <autoFilter ref="C126:K247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94</v>
      </c>
      <c r="L4" s="16"/>
      <c r="M4" s="84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194" t="str">
        <f>'Rekapitulace stavby'!K6</f>
        <v>SSZ Výstupní - Neštěmická</v>
      </c>
      <c r="F7" s="195"/>
      <c r="G7" s="195"/>
      <c r="H7" s="195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75" t="s">
        <v>589</v>
      </c>
      <c r="F9" s="196"/>
      <c r="G9" s="196"/>
      <c r="H9" s="19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1</v>
      </c>
      <c r="I11" s="23" t="s">
        <v>20</v>
      </c>
      <c r="J11" s="21" t="s">
        <v>1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8" t="str">
        <f>'Rekapitulace stavby'!AN8</f>
        <v>19. 7. 2024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27</v>
      </c>
      <c r="L14" s="28"/>
    </row>
    <row r="15" spans="2:46" s="1" customFormat="1" ht="18" customHeight="1">
      <c r="B15" s="28"/>
      <c r="E15" s="21" t="s">
        <v>28</v>
      </c>
      <c r="I15" s="23" t="s">
        <v>29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30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7" t="str">
        <f>'Rekapitulace stavby'!E14</f>
        <v>Vyplň údaj</v>
      </c>
      <c r="F18" s="159"/>
      <c r="G18" s="159"/>
      <c r="H18" s="159"/>
      <c r="I18" s="23" t="s">
        <v>29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32</v>
      </c>
      <c r="I20" s="23" t="s">
        <v>26</v>
      </c>
      <c r="J20" s="21" t="s">
        <v>33</v>
      </c>
      <c r="L20" s="28"/>
    </row>
    <row r="21" spans="2:12" s="1" customFormat="1" ht="18" customHeight="1">
      <c r="B21" s="28"/>
      <c r="E21" s="21" t="s">
        <v>34</v>
      </c>
      <c r="I21" s="23" t="s">
        <v>29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36</v>
      </c>
      <c r="I23" s="23" t="s">
        <v>26</v>
      </c>
      <c r="J23" s="21" t="s">
        <v>33</v>
      </c>
      <c r="L23" s="28"/>
    </row>
    <row r="24" spans="2:12" s="1" customFormat="1" ht="18" customHeight="1">
      <c r="B24" s="28"/>
      <c r="E24" s="21" t="s">
        <v>34</v>
      </c>
      <c r="I24" s="23" t="s">
        <v>29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16.5" customHeight="1">
      <c r="B27" s="85"/>
      <c r="E27" s="164" t="s">
        <v>1</v>
      </c>
      <c r="F27" s="164"/>
      <c r="G27" s="164"/>
      <c r="H27" s="164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38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5" customHeight="1">
      <c r="B33" s="28"/>
      <c r="D33" s="51" t="s">
        <v>42</v>
      </c>
      <c r="E33" s="23" t="s">
        <v>43</v>
      </c>
      <c r="F33" s="87">
        <f>ROUND((SUM(BE123:BE164)),  2)</f>
        <v>0</v>
      </c>
      <c r="I33" s="88">
        <v>0.21</v>
      </c>
      <c r="J33" s="87">
        <f>ROUND(((SUM(BE123:BE164))*I33),  2)</f>
        <v>0</v>
      </c>
      <c r="L33" s="28"/>
    </row>
    <row r="34" spans="2:12" s="1" customFormat="1" ht="14.45" customHeight="1">
      <c r="B34" s="28"/>
      <c r="E34" s="23" t="s">
        <v>44</v>
      </c>
      <c r="F34" s="87">
        <f>ROUND((SUM(BF123:BF164)),  2)</f>
        <v>0</v>
      </c>
      <c r="I34" s="88">
        <v>0.12</v>
      </c>
      <c r="J34" s="87">
        <f>ROUND(((SUM(BF123:BF164))*I34),  2)</f>
        <v>0</v>
      </c>
      <c r="L34" s="28"/>
    </row>
    <row r="35" spans="2:12" s="1" customFormat="1" ht="14.45" hidden="1" customHeight="1">
      <c r="B35" s="28"/>
      <c r="E35" s="23" t="s">
        <v>45</v>
      </c>
      <c r="F35" s="87">
        <f>ROUND((SUM(BG123:BG164)),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46</v>
      </c>
      <c r="F36" s="87">
        <f>ROUND((SUM(BH123:BH164)),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47</v>
      </c>
      <c r="F37" s="87">
        <f>ROUND((SUM(BI123:BI164)),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51</v>
      </c>
      <c r="E50" s="38"/>
      <c r="F50" s="38"/>
      <c r="G50" s="37" t="s">
        <v>52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53</v>
      </c>
      <c r="E61" s="30"/>
      <c r="F61" s="95" t="s">
        <v>54</v>
      </c>
      <c r="G61" s="39" t="s">
        <v>53</v>
      </c>
      <c r="H61" s="30"/>
      <c r="I61" s="30"/>
      <c r="J61" s="96" t="s">
        <v>54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55</v>
      </c>
      <c r="E65" s="38"/>
      <c r="F65" s="38"/>
      <c r="G65" s="37" t="s">
        <v>56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53</v>
      </c>
      <c r="E76" s="30"/>
      <c r="F76" s="95" t="s">
        <v>54</v>
      </c>
      <c r="G76" s="39" t="s">
        <v>53</v>
      </c>
      <c r="H76" s="30"/>
      <c r="I76" s="30"/>
      <c r="J76" s="96" t="s">
        <v>54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17</v>
      </c>
      <c r="L84" s="28"/>
    </row>
    <row r="85" spans="2:47" s="1" customFormat="1" ht="16.5" customHeight="1">
      <c r="B85" s="28"/>
      <c r="E85" s="194" t="str">
        <f>E7</f>
        <v>SSZ Výstupní - Neštěmická</v>
      </c>
      <c r="F85" s="195"/>
      <c r="G85" s="195"/>
      <c r="H85" s="195"/>
      <c r="L85" s="28"/>
    </row>
    <row r="86" spans="2:47" s="1" customFormat="1" ht="12" customHeight="1">
      <c r="B86" s="28"/>
      <c r="C86" s="23" t="s">
        <v>95</v>
      </c>
      <c r="L86" s="28"/>
    </row>
    <row r="87" spans="2:47" s="1" customFormat="1" ht="16.5" customHeight="1">
      <c r="B87" s="28"/>
      <c r="E87" s="175" t="str">
        <f>E9</f>
        <v>SO 402 - MJČ a MOR</v>
      </c>
      <c r="F87" s="196"/>
      <c r="G87" s="196"/>
      <c r="H87" s="19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21</v>
      </c>
      <c r="F89" s="21" t="str">
        <f>F12</f>
        <v>křižovatka Výstupní - Neštěmická</v>
      </c>
      <c r="I89" s="23" t="s">
        <v>23</v>
      </c>
      <c r="J89" s="48" t="str">
        <f>IF(J12="","",J12)</f>
        <v>19. 7. 2024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25</v>
      </c>
      <c r="F91" s="21" t="str">
        <f>E15</f>
        <v>Statutární město Ústí nad Labem</v>
      </c>
      <c r="I91" s="23" t="s">
        <v>32</v>
      </c>
      <c r="J91" s="26" t="str">
        <f>E21</f>
        <v>AŽD Praha s.r.o.</v>
      </c>
      <c r="L91" s="28"/>
    </row>
    <row r="92" spans="2:47" s="1" customFormat="1" ht="15.2" customHeight="1">
      <c r="B92" s="28"/>
      <c r="C92" s="23" t="s">
        <v>30</v>
      </c>
      <c r="F92" s="21" t="str">
        <f>IF(E18="","",E18)</f>
        <v>Vyplň údaj</v>
      </c>
      <c r="I92" s="23" t="s">
        <v>36</v>
      </c>
      <c r="J92" s="26" t="str">
        <f>E24</f>
        <v>AŽD Praha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100</v>
      </c>
      <c r="J96" s="62">
        <f>J123</f>
        <v>0</v>
      </c>
      <c r="L96" s="28"/>
      <c r="AU96" s="13" t="s">
        <v>101</v>
      </c>
    </row>
    <row r="97" spans="2:12" s="8" customFormat="1" ht="24.95" customHeight="1">
      <c r="B97" s="100"/>
      <c r="D97" s="101" t="s">
        <v>106</v>
      </c>
      <c r="E97" s="102"/>
      <c r="F97" s="102"/>
      <c r="G97" s="102"/>
      <c r="H97" s="102"/>
      <c r="I97" s="102"/>
      <c r="J97" s="103">
        <f>J139</f>
        <v>0</v>
      </c>
      <c r="L97" s="100"/>
    </row>
    <row r="98" spans="2:12" s="9" customFormat="1" ht="19.899999999999999" customHeight="1">
      <c r="B98" s="104"/>
      <c r="D98" s="105" t="s">
        <v>107</v>
      </c>
      <c r="E98" s="106"/>
      <c r="F98" s="106"/>
      <c r="G98" s="106"/>
      <c r="H98" s="106"/>
      <c r="I98" s="106"/>
      <c r="J98" s="107">
        <f>J140</f>
        <v>0</v>
      </c>
      <c r="L98" s="104"/>
    </row>
    <row r="99" spans="2:12" s="9" customFormat="1" ht="19.899999999999999" customHeight="1">
      <c r="B99" s="104"/>
      <c r="D99" s="105" t="s">
        <v>108</v>
      </c>
      <c r="E99" s="106"/>
      <c r="F99" s="106"/>
      <c r="G99" s="106"/>
      <c r="H99" s="106"/>
      <c r="I99" s="106"/>
      <c r="J99" s="107">
        <f>J144</f>
        <v>0</v>
      </c>
      <c r="L99" s="104"/>
    </row>
    <row r="100" spans="2:12" s="8" customFormat="1" ht="24.95" customHeight="1">
      <c r="B100" s="100"/>
      <c r="D100" s="101" t="s">
        <v>109</v>
      </c>
      <c r="E100" s="102"/>
      <c r="F100" s="102"/>
      <c r="G100" s="102"/>
      <c r="H100" s="102"/>
      <c r="I100" s="102"/>
      <c r="J100" s="103">
        <f>J154</f>
        <v>0</v>
      </c>
      <c r="L100" s="100"/>
    </row>
    <row r="101" spans="2:12" s="9" customFormat="1" ht="19.899999999999999" customHeight="1">
      <c r="B101" s="104"/>
      <c r="D101" s="105" t="s">
        <v>110</v>
      </c>
      <c r="E101" s="106"/>
      <c r="F101" s="106"/>
      <c r="G101" s="106"/>
      <c r="H101" s="106"/>
      <c r="I101" s="106"/>
      <c r="J101" s="107">
        <f>J155</f>
        <v>0</v>
      </c>
      <c r="L101" s="104"/>
    </row>
    <row r="102" spans="2:12" s="9" customFormat="1" ht="19.899999999999999" customHeight="1">
      <c r="B102" s="104"/>
      <c r="D102" s="105" t="s">
        <v>111</v>
      </c>
      <c r="E102" s="106"/>
      <c r="F102" s="106"/>
      <c r="G102" s="106"/>
      <c r="H102" s="106"/>
      <c r="I102" s="106"/>
      <c r="J102" s="107">
        <f>J157</f>
        <v>0</v>
      </c>
      <c r="L102" s="104"/>
    </row>
    <row r="103" spans="2:12" s="9" customFormat="1" ht="19.899999999999999" customHeight="1">
      <c r="B103" s="104"/>
      <c r="D103" s="105" t="s">
        <v>112</v>
      </c>
      <c r="E103" s="106"/>
      <c r="F103" s="106"/>
      <c r="G103" s="106"/>
      <c r="H103" s="106"/>
      <c r="I103" s="106"/>
      <c r="J103" s="107">
        <f>J160</f>
        <v>0</v>
      </c>
      <c r="L103" s="104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113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17</v>
      </c>
      <c r="L112" s="28"/>
    </row>
    <row r="113" spans="2:65" s="1" customFormat="1" ht="16.5" customHeight="1">
      <c r="B113" s="28"/>
      <c r="E113" s="194" t="str">
        <f>E7</f>
        <v>SSZ Výstupní - Neštěmická</v>
      </c>
      <c r="F113" s="195"/>
      <c r="G113" s="195"/>
      <c r="H113" s="195"/>
      <c r="L113" s="28"/>
    </row>
    <row r="114" spans="2:65" s="1" customFormat="1" ht="12" customHeight="1">
      <c r="B114" s="28"/>
      <c r="C114" s="23" t="s">
        <v>95</v>
      </c>
      <c r="L114" s="28"/>
    </row>
    <row r="115" spans="2:65" s="1" customFormat="1" ht="16.5" customHeight="1">
      <c r="B115" s="28"/>
      <c r="E115" s="175" t="str">
        <f>E9</f>
        <v>SO 402 - MJČ a MOR</v>
      </c>
      <c r="F115" s="196"/>
      <c r="G115" s="196"/>
      <c r="H115" s="196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21</v>
      </c>
      <c r="F117" s="21" t="str">
        <f>F12</f>
        <v>křižovatka Výstupní - Neštěmická</v>
      </c>
      <c r="I117" s="23" t="s">
        <v>23</v>
      </c>
      <c r="J117" s="48" t="str">
        <f>IF(J12="","",J12)</f>
        <v>19. 7. 2024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25</v>
      </c>
      <c r="F119" s="21" t="str">
        <f>E15</f>
        <v>Statutární město Ústí nad Labem</v>
      </c>
      <c r="I119" s="23" t="s">
        <v>32</v>
      </c>
      <c r="J119" s="26" t="str">
        <f>E21</f>
        <v>AŽD Praha s.r.o.</v>
      </c>
      <c r="L119" s="28"/>
    </row>
    <row r="120" spans="2:65" s="1" customFormat="1" ht="15.2" customHeight="1">
      <c r="B120" s="28"/>
      <c r="C120" s="23" t="s">
        <v>30</v>
      </c>
      <c r="F120" s="21" t="str">
        <f>IF(E18="","",E18)</f>
        <v>Vyplň údaj</v>
      </c>
      <c r="I120" s="23" t="s">
        <v>36</v>
      </c>
      <c r="J120" s="26" t="str">
        <f>E24</f>
        <v>AŽD Praha s.r.o.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114</v>
      </c>
      <c r="D122" s="110" t="s">
        <v>63</v>
      </c>
      <c r="E122" s="110" t="s">
        <v>59</v>
      </c>
      <c r="F122" s="110" t="s">
        <v>60</v>
      </c>
      <c r="G122" s="110" t="s">
        <v>115</v>
      </c>
      <c r="H122" s="110" t="s">
        <v>116</v>
      </c>
      <c r="I122" s="110" t="s">
        <v>117</v>
      </c>
      <c r="J122" s="110" t="s">
        <v>99</v>
      </c>
      <c r="K122" s="111" t="s">
        <v>118</v>
      </c>
      <c r="L122" s="108"/>
      <c r="M122" s="55" t="s">
        <v>1</v>
      </c>
      <c r="N122" s="56" t="s">
        <v>42</v>
      </c>
      <c r="O122" s="56" t="s">
        <v>119</v>
      </c>
      <c r="P122" s="56" t="s">
        <v>120</v>
      </c>
      <c r="Q122" s="56" t="s">
        <v>121</v>
      </c>
      <c r="R122" s="56" t="s">
        <v>122</v>
      </c>
      <c r="S122" s="56" t="s">
        <v>123</v>
      </c>
      <c r="T122" s="57" t="s">
        <v>124</v>
      </c>
    </row>
    <row r="123" spans="2:65" s="1" customFormat="1" ht="22.9" customHeight="1">
      <c r="B123" s="28"/>
      <c r="C123" s="60" t="s">
        <v>125</v>
      </c>
      <c r="J123" s="112">
        <f>BK123</f>
        <v>0</v>
      </c>
      <c r="L123" s="28"/>
      <c r="M123" s="58"/>
      <c r="N123" s="49"/>
      <c r="O123" s="49"/>
      <c r="P123" s="113">
        <f>P124+SUM(P125:P139)+P154</f>
        <v>0</v>
      </c>
      <c r="Q123" s="49"/>
      <c r="R123" s="113">
        <f>R124+SUM(R125:R139)+R154</f>
        <v>0.42172999999999999</v>
      </c>
      <c r="S123" s="49"/>
      <c r="T123" s="114">
        <f>T124+SUM(T125:T139)+T154</f>
        <v>0</v>
      </c>
      <c r="AT123" s="13" t="s">
        <v>77</v>
      </c>
      <c r="AU123" s="13" t="s">
        <v>101</v>
      </c>
      <c r="BK123" s="115">
        <f>BK124+SUM(BK125:BK139)+BK154</f>
        <v>0</v>
      </c>
    </row>
    <row r="124" spans="2:65" s="1" customFormat="1" ht="24.2" customHeight="1">
      <c r="B124" s="28"/>
      <c r="C124" s="116" t="s">
        <v>6</v>
      </c>
      <c r="D124" s="116" t="s">
        <v>126</v>
      </c>
      <c r="E124" s="117" t="s">
        <v>590</v>
      </c>
      <c r="F124" s="118" t="s">
        <v>591</v>
      </c>
      <c r="G124" s="119" t="s">
        <v>129</v>
      </c>
      <c r="H124" s="120">
        <v>5</v>
      </c>
      <c r="I124" s="121"/>
      <c r="J124" s="122">
        <f t="shared" ref="J124:J138" si="0">ROUND(I124*H124,2)</f>
        <v>0</v>
      </c>
      <c r="K124" s="118" t="s">
        <v>1</v>
      </c>
      <c r="L124" s="123"/>
      <c r="M124" s="124" t="s">
        <v>1</v>
      </c>
      <c r="N124" s="125" t="s">
        <v>43</v>
      </c>
      <c r="P124" s="126">
        <f t="shared" ref="P124:P138" si="1">O124*H124</f>
        <v>0</v>
      </c>
      <c r="Q124" s="126">
        <v>2E-3</v>
      </c>
      <c r="R124" s="126">
        <f t="shared" ref="R124:R138" si="2">Q124*H124</f>
        <v>0.01</v>
      </c>
      <c r="S124" s="126">
        <v>0</v>
      </c>
      <c r="T124" s="127">
        <f t="shared" ref="T124:T138" si="3">S124*H124</f>
        <v>0</v>
      </c>
      <c r="AR124" s="128" t="s">
        <v>130</v>
      </c>
      <c r="AT124" s="128" t="s">
        <v>126</v>
      </c>
      <c r="AU124" s="128" t="s">
        <v>78</v>
      </c>
      <c r="AY124" s="13" t="s">
        <v>131</v>
      </c>
      <c r="BE124" s="129">
        <f t="shared" ref="BE124:BE138" si="4">IF(N124="základní",J124,0)</f>
        <v>0</v>
      </c>
      <c r="BF124" s="129">
        <f t="shared" ref="BF124:BF138" si="5">IF(N124="snížená",J124,0)</f>
        <v>0</v>
      </c>
      <c r="BG124" s="129">
        <f t="shared" ref="BG124:BG138" si="6">IF(N124="zákl. přenesená",J124,0)</f>
        <v>0</v>
      </c>
      <c r="BH124" s="129">
        <f t="shared" ref="BH124:BH138" si="7">IF(N124="sníž. přenesená",J124,0)</f>
        <v>0</v>
      </c>
      <c r="BI124" s="129">
        <f t="shared" ref="BI124:BI138" si="8">IF(N124="nulová",J124,0)</f>
        <v>0</v>
      </c>
      <c r="BJ124" s="13" t="s">
        <v>6</v>
      </c>
      <c r="BK124" s="129">
        <f t="shared" ref="BK124:BK138" si="9">ROUND(I124*H124,2)</f>
        <v>0</v>
      </c>
      <c r="BL124" s="13" t="s">
        <v>132</v>
      </c>
      <c r="BM124" s="128" t="s">
        <v>592</v>
      </c>
    </row>
    <row r="125" spans="2:65" s="1" customFormat="1" ht="16.5" customHeight="1">
      <c r="B125" s="28"/>
      <c r="C125" s="116" t="s">
        <v>87</v>
      </c>
      <c r="D125" s="116" t="s">
        <v>126</v>
      </c>
      <c r="E125" s="117" t="s">
        <v>593</v>
      </c>
      <c r="F125" s="118" t="s">
        <v>594</v>
      </c>
      <c r="G125" s="119" t="s">
        <v>129</v>
      </c>
      <c r="H125" s="120">
        <v>5</v>
      </c>
      <c r="I125" s="121"/>
      <c r="J125" s="122">
        <f t="shared" si="0"/>
        <v>0</v>
      </c>
      <c r="K125" s="118" t="s">
        <v>1</v>
      </c>
      <c r="L125" s="123"/>
      <c r="M125" s="124" t="s">
        <v>1</v>
      </c>
      <c r="N125" s="125" t="s">
        <v>43</v>
      </c>
      <c r="P125" s="126">
        <f t="shared" si="1"/>
        <v>0</v>
      </c>
      <c r="Q125" s="126">
        <v>0</v>
      </c>
      <c r="R125" s="126">
        <f t="shared" si="2"/>
        <v>0</v>
      </c>
      <c r="S125" s="126">
        <v>0</v>
      </c>
      <c r="T125" s="127">
        <f t="shared" si="3"/>
        <v>0</v>
      </c>
      <c r="AR125" s="128" t="s">
        <v>130</v>
      </c>
      <c r="AT125" s="128" t="s">
        <v>126</v>
      </c>
      <c r="AU125" s="128" t="s">
        <v>78</v>
      </c>
      <c r="AY125" s="13" t="s">
        <v>131</v>
      </c>
      <c r="BE125" s="129">
        <f t="shared" si="4"/>
        <v>0</v>
      </c>
      <c r="BF125" s="129">
        <f t="shared" si="5"/>
        <v>0</v>
      </c>
      <c r="BG125" s="129">
        <f t="shared" si="6"/>
        <v>0</v>
      </c>
      <c r="BH125" s="129">
        <f t="shared" si="7"/>
        <v>0</v>
      </c>
      <c r="BI125" s="129">
        <f t="shared" si="8"/>
        <v>0</v>
      </c>
      <c r="BJ125" s="13" t="s">
        <v>6</v>
      </c>
      <c r="BK125" s="129">
        <f t="shared" si="9"/>
        <v>0</v>
      </c>
      <c r="BL125" s="13" t="s">
        <v>132</v>
      </c>
      <c r="BM125" s="128" t="s">
        <v>595</v>
      </c>
    </row>
    <row r="126" spans="2:65" s="1" customFormat="1" ht="16.5" customHeight="1">
      <c r="B126" s="28"/>
      <c r="C126" s="116" t="s">
        <v>137</v>
      </c>
      <c r="D126" s="116" t="s">
        <v>126</v>
      </c>
      <c r="E126" s="117" t="s">
        <v>596</v>
      </c>
      <c r="F126" s="118" t="s">
        <v>597</v>
      </c>
      <c r="G126" s="119" t="s">
        <v>129</v>
      </c>
      <c r="H126" s="120">
        <v>5</v>
      </c>
      <c r="I126" s="121"/>
      <c r="J126" s="122">
        <f t="shared" si="0"/>
        <v>0</v>
      </c>
      <c r="K126" s="118" t="s">
        <v>1</v>
      </c>
      <c r="L126" s="123"/>
      <c r="M126" s="124" t="s">
        <v>1</v>
      </c>
      <c r="N126" s="125" t="s">
        <v>43</v>
      </c>
      <c r="P126" s="126">
        <f t="shared" si="1"/>
        <v>0</v>
      </c>
      <c r="Q126" s="126">
        <v>0</v>
      </c>
      <c r="R126" s="126">
        <f t="shared" si="2"/>
        <v>0</v>
      </c>
      <c r="S126" s="126">
        <v>0</v>
      </c>
      <c r="T126" s="127">
        <f t="shared" si="3"/>
        <v>0</v>
      </c>
      <c r="AR126" s="128" t="s">
        <v>130</v>
      </c>
      <c r="AT126" s="128" t="s">
        <v>126</v>
      </c>
      <c r="AU126" s="128" t="s">
        <v>78</v>
      </c>
      <c r="AY126" s="13" t="s">
        <v>131</v>
      </c>
      <c r="BE126" s="129">
        <f t="shared" si="4"/>
        <v>0</v>
      </c>
      <c r="BF126" s="129">
        <f t="shared" si="5"/>
        <v>0</v>
      </c>
      <c r="BG126" s="129">
        <f t="shared" si="6"/>
        <v>0</v>
      </c>
      <c r="BH126" s="129">
        <f t="shared" si="7"/>
        <v>0</v>
      </c>
      <c r="BI126" s="129">
        <f t="shared" si="8"/>
        <v>0</v>
      </c>
      <c r="BJ126" s="13" t="s">
        <v>6</v>
      </c>
      <c r="BK126" s="129">
        <f t="shared" si="9"/>
        <v>0</v>
      </c>
      <c r="BL126" s="13" t="s">
        <v>132</v>
      </c>
      <c r="BM126" s="128" t="s">
        <v>598</v>
      </c>
    </row>
    <row r="127" spans="2:65" s="1" customFormat="1" ht="16.5" customHeight="1">
      <c r="B127" s="28"/>
      <c r="C127" s="116" t="s">
        <v>132</v>
      </c>
      <c r="D127" s="116" t="s">
        <v>126</v>
      </c>
      <c r="E127" s="117" t="s">
        <v>599</v>
      </c>
      <c r="F127" s="118" t="s">
        <v>600</v>
      </c>
      <c r="G127" s="119" t="s">
        <v>366</v>
      </c>
      <c r="H127" s="120">
        <v>5</v>
      </c>
      <c r="I127" s="121"/>
      <c r="J127" s="122">
        <f t="shared" si="0"/>
        <v>0</v>
      </c>
      <c r="K127" s="118" t="s">
        <v>1</v>
      </c>
      <c r="L127" s="123"/>
      <c r="M127" s="124" t="s">
        <v>1</v>
      </c>
      <c r="N127" s="125" t="s">
        <v>43</v>
      </c>
      <c r="P127" s="126">
        <f t="shared" si="1"/>
        <v>0</v>
      </c>
      <c r="Q127" s="126">
        <v>3.3E-4</v>
      </c>
      <c r="R127" s="126">
        <f t="shared" si="2"/>
        <v>1.65E-3</v>
      </c>
      <c r="S127" s="126">
        <v>0</v>
      </c>
      <c r="T127" s="127">
        <f t="shared" si="3"/>
        <v>0</v>
      </c>
      <c r="AR127" s="128" t="s">
        <v>130</v>
      </c>
      <c r="AT127" s="128" t="s">
        <v>126</v>
      </c>
      <c r="AU127" s="128" t="s">
        <v>78</v>
      </c>
      <c r="AY127" s="13" t="s">
        <v>131</v>
      </c>
      <c r="BE127" s="129">
        <f t="shared" si="4"/>
        <v>0</v>
      </c>
      <c r="BF127" s="129">
        <f t="shared" si="5"/>
        <v>0</v>
      </c>
      <c r="BG127" s="129">
        <f t="shared" si="6"/>
        <v>0</v>
      </c>
      <c r="BH127" s="129">
        <f t="shared" si="7"/>
        <v>0</v>
      </c>
      <c r="BI127" s="129">
        <f t="shared" si="8"/>
        <v>0</v>
      </c>
      <c r="BJ127" s="13" t="s">
        <v>6</v>
      </c>
      <c r="BK127" s="129">
        <f t="shared" si="9"/>
        <v>0</v>
      </c>
      <c r="BL127" s="13" t="s">
        <v>132</v>
      </c>
      <c r="BM127" s="128" t="s">
        <v>601</v>
      </c>
    </row>
    <row r="128" spans="2:65" s="1" customFormat="1" ht="24.2" customHeight="1">
      <c r="B128" s="28"/>
      <c r="C128" s="116" t="s">
        <v>144</v>
      </c>
      <c r="D128" s="116" t="s">
        <v>126</v>
      </c>
      <c r="E128" s="117" t="s">
        <v>602</v>
      </c>
      <c r="F128" s="118" t="s">
        <v>603</v>
      </c>
      <c r="G128" s="119" t="s">
        <v>129</v>
      </c>
      <c r="H128" s="120">
        <v>3</v>
      </c>
      <c r="I128" s="121"/>
      <c r="J128" s="122">
        <f t="shared" si="0"/>
        <v>0</v>
      </c>
      <c r="K128" s="118" t="s">
        <v>1</v>
      </c>
      <c r="L128" s="123"/>
      <c r="M128" s="124" t="s">
        <v>1</v>
      </c>
      <c r="N128" s="125" t="s">
        <v>43</v>
      </c>
      <c r="P128" s="126">
        <f t="shared" si="1"/>
        <v>0</v>
      </c>
      <c r="Q128" s="126">
        <v>1.9E-3</v>
      </c>
      <c r="R128" s="126">
        <f t="shared" si="2"/>
        <v>5.7000000000000002E-3</v>
      </c>
      <c r="S128" s="126">
        <v>0</v>
      </c>
      <c r="T128" s="127">
        <f t="shared" si="3"/>
        <v>0</v>
      </c>
      <c r="AR128" s="128" t="s">
        <v>130</v>
      </c>
      <c r="AT128" s="128" t="s">
        <v>126</v>
      </c>
      <c r="AU128" s="128" t="s">
        <v>78</v>
      </c>
      <c r="AY128" s="13" t="s">
        <v>131</v>
      </c>
      <c r="BE128" s="129">
        <f t="shared" si="4"/>
        <v>0</v>
      </c>
      <c r="BF128" s="129">
        <f t="shared" si="5"/>
        <v>0</v>
      </c>
      <c r="BG128" s="129">
        <f t="shared" si="6"/>
        <v>0</v>
      </c>
      <c r="BH128" s="129">
        <f t="shared" si="7"/>
        <v>0</v>
      </c>
      <c r="BI128" s="129">
        <f t="shared" si="8"/>
        <v>0</v>
      </c>
      <c r="BJ128" s="13" t="s">
        <v>6</v>
      </c>
      <c r="BK128" s="129">
        <f t="shared" si="9"/>
        <v>0</v>
      </c>
      <c r="BL128" s="13" t="s">
        <v>132</v>
      </c>
      <c r="BM128" s="128" t="s">
        <v>604</v>
      </c>
    </row>
    <row r="129" spans="2:65" s="1" customFormat="1" ht="16.5" customHeight="1">
      <c r="B129" s="28"/>
      <c r="C129" s="116" t="s">
        <v>148</v>
      </c>
      <c r="D129" s="116" t="s">
        <v>126</v>
      </c>
      <c r="E129" s="117" t="s">
        <v>605</v>
      </c>
      <c r="F129" s="118" t="s">
        <v>606</v>
      </c>
      <c r="G129" s="119" t="s">
        <v>129</v>
      </c>
      <c r="H129" s="120">
        <v>3</v>
      </c>
      <c r="I129" s="121"/>
      <c r="J129" s="122">
        <f t="shared" si="0"/>
        <v>0</v>
      </c>
      <c r="K129" s="118" t="s">
        <v>1</v>
      </c>
      <c r="L129" s="123"/>
      <c r="M129" s="124" t="s">
        <v>1</v>
      </c>
      <c r="N129" s="125" t="s">
        <v>43</v>
      </c>
      <c r="P129" s="126">
        <f t="shared" si="1"/>
        <v>0</v>
      </c>
      <c r="Q129" s="126">
        <v>0</v>
      </c>
      <c r="R129" s="126">
        <f t="shared" si="2"/>
        <v>0</v>
      </c>
      <c r="S129" s="126">
        <v>0</v>
      </c>
      <c r="T129" s="127">
        <f t="shared" si="3"/>
        <v>0</v>
      </c>
      <c r="AR129" s="128" t="s">
        <v>130</v>
      </c>
      <c r="AT129" s="128" t="s">
        <v>126</v>
      </c>
      <c r="AU129" s="128" t="s">
        <v>78</v>
      </c>
      <c r="AY129" s="13" t="s">
        <v>131</v>
      </c>
      <c r="BE129" s="129">
        <f t="shared" si="4"/>
        <v>0</v>
      </c>
      <c r="BF129" s="129">
        <f t="shared" si="5"/>
        <v>0</v>
      </c>
      <c r="BG129" s="129">
        <f t="shared" si="6"/>
        <v>0</v>
      </c>
      <c r="BH129" s="129">
        <f t="shared" si="7"/>
        <v>0</v>
      </c>
      <c r="BI129" s="129">
        <f t="shared" si="8"/>
        <v>0</v>
      </c>
      <c r="BJ129" s="13" t="s">
        <v>6</v>
      </c>
      <c r="BK129" s="129">
        <f t="shared" si="9"/>
        <v>0</v>
      </c>
      <c r="BL129" s="13" t="s">
        <v>132</v>
      </c>
      <c r="BM129" s="128" t="s">
        <v>607</v>
      </c>
    </row>
    <row r="130" spans="2:65" s="1" customFormat="1" ht="16.5" customHeight="1">
      <c r="B130" s="28"/>
      <c r="C130" s="116" t="s">
        <v>152</v>
      </c>
      <c r="D130" s="116" t="s">
        <v>126</v>
      </c>
      <c r="E130" s="117" t="s">
        <v>608</v>
      </c>
      <c r="F130" s="118" t="s">
        <v>609</v>
      </c>
      <c r="G130" s="119" t="s">
        <v>129</v>
      </c>
      <c r="H130" s="120">
        <v>3</v>
      </c>
      <c r="I130" s="121"/>
      <c r="J130" s="122">
        <f t="shared" si="0"/>
        <v>0</v>
      </c>
      <c r="K130" s="118" t="s">
        <v>1</v>
      </c>
      <c r="L130" s="123"/>
      <c r="M130" s="124" t="s">
        <v>1</v>
      </c>
      <c r="N130" s="125" t="s">
        <v>43</v>
      </c>
      <c r="P130" s="126">
        <f t="shared" si="1"/>
        <v>0</v>
      </c>
      <c r="Q130" s="126">
        <v>1.17E-2</v>
      </c>
      <c r="R130" s="126">
        <f t="shared" si="2"/>
        <v>3.5099999999999999E-2</v>
      </c>
      <c r="S130" s="126">
        <v>0</v>
      </c>
      <c r="T130" s="127">
        <f t="shared" si="3"/>
        <v>0</v>
      </c>
      <c r="AR130" s="128" t="s">
        <v>130</v>
      </c>
      <c r="AT130" s="128" t="s">
        <v>126</v>
      </c>
      <c r="AU130" s="128" t="s">
        <v>78</v>
      </c>
      <c r="AY130" s="13" t="s">
        <v>131</v>
      </c>
      <c r="BE130" s="129">
        <f t="shared" si="4"/>
        <v>0</v>
      </c>
      <c r="BF130" s="129">
        <f t="shared" si="5"/>
        <v>0</v>
      </c>
      <c r="BG130" s="129">
        <f t="shared" si="6"/>
        <v>0</v>
      </c>
      <c r="BH130" s="129">
        <f t="shared" si="7"/>
        <v>0</v>
      </c>
      <c r="BI130" s="129">
        <f t="shared" si="8"/>
        <v>0</v>
      </c>
      <c r="BJ130" s="13" t="s">
        <v>6</v>
      </c>
      <c r="BK130" s="129">
        <f t="shared" si="9"/>
        <v>0</v>
      </c>
      <c r="BL130" s="13" t="s">
        <v>132</v>
      </c>
      <c r="BM130" s="128" t="s">
        <v>610</v>
      </c>
    </row>
    <row r="131" spans="2:65" s="1" customFormat="1" ht="24.2" customHeight="1">
      <c r="B131" s="28"/>
      <c r="C131" s="116" t="s">
        <v>130</v>
      </c>
      <c r="D131" s="116" t="s">
        <v>126</v>
      </c>
      <c r="E131" s="117" t="s">
        <v>611</v>
      </c>
      <c r="F131" s="118" t="s">
        <v>612</v>
      </c>
      <c r="G131" s="119" t="s">
        <v>129</v>
      </c>
      <c r="H131" s="120">
        <v>3</v>
      </c>
      <c r="I131" s="121"/>
      <c r="J131" s="122">
        <f t="shared" si="0"/>
        <v>0</v>
      </c>
      <c r="K131" s="118" t="s">
        <v>1</v>
      </c>
      <c r="L131" s="123"/>
      <c r="M131" s="124" t="s">
        <v>1</v>
      </c>
      <c r="N131" s="125" t="s">
        <v>43</v>
      </c>
      <c r="P131" s="126">
        <f t="shared" si="1"/>
        <v>0</v>
      </c>
      <c r="Q131" s="126">
        <v>2E-3</v>
      </c>
      <c r="R131" s="126">
        <f t="shared" si="2"/>
        <v>6.0000000000000001E-3</v>
      </c>
      <c r="S131" s="126">
        <v>0</v>
      </c>
      <c r="T131" s="127">
        <f t="shared" si="3"/>
        <v>0</v>
      </c>
      <c r="AR131" s="128" t="s">
        <v>130</v>
      </c>
      <c r="AT131" s="128" t="s">
        <v>126</v>
      </c>
      <c r="AU131" s="128" t="s">
        <v>78</v>
      </c>
      <c r="AY131" s="13" t="s">
        <v>131</v>
      </c>
      <c r="BE131" s="129">
        <f t="shared" si="4"/>
        <v>0</v>
      </c>
      <c r="BF131" s="129">
        <f t="shared" si="5"/>
        <v>0</v>
      </c>
      <c r="BG131" s="129">
        <f t="shared" si="6"/>
        <v>0</v>
      </c>
      <c r="BH131" s="129">
        <f t="shared" si="7"/>
        <v>0</v>
      </c>
      <c r="BI131" s="129">
        <f t="shared" si="8"/>
        <v>0</v>
      </c>
      <c r="BJ131" s="13" t="s">
        <v>6</v>
      </c>
      <c r="BK131" s="129">
        <f t="shared" si="9"/>
        <v>0</v>
      </c>
      <c r="BL131" s="13" t="s">
        <v>132</v>
      </c>
      <c r="BM131" s="128" t="s">
        <v>613</v>
      </c>
    </row>
    <row r="132" spans="2:65" s="1" customFormat="1" ht="16.5" customHeight="1">
      <c r="B132" s="28"/>
      <c r="C132" s="116" t="s">
        <v>159</v>
      </c>
      <c r="D132" s="116" t="s">
        <v>126</v>
      </c>
      <c r="E132" s="117" t="s">
        <v>614</v>
      </c>
      <c r="F132" s="118" t="s">
        <v>615</v>
      </c>
      <c r="G132" s="119" t="s">
        <v>129</v>
      </c>
      <c r="H132" s="120">
        <v>3</v>
      </c>
      <c r="I132" s="121"/>
      <c r="J132" s="122">
        <f t="shared" si="0"/>
        <v>0</v>
      </c>
      <c r="K132" s="118" t="s">
        <v>1</v>
      </c>
      <c r="L132" s="123"/>
      <c r="M132" s="124" t="s">
        <v>1</v>
      </c>
      <c r="N132" s="125" t="s">
        <v>43</v>
      </c>
      <c r="P132" s="126">
        <f t="shared" si="1"/>
        <v>0</v>
      </c>
      <c r="Q132" s="126">
        <v>1.3599999999999999E-2</v>
      </c>
      <c r="R132" s="126">
        <f t="shared" si="2"/>
        <v>4.0799999999999996E-2</v>
      </c>
      <c r="S132" s="126">
        <v>0</v>
      </c>
      <c r="T132" s="127">
        <f t="shared" si="3"/>
        <v>0</v>
      </c>
      <c r="AR132" s="128" t="s">
        <v>130</v>
      </c>
      <c r="AT132" s="128" t="s">
        <v>126</v>
      </c>
      <c r="AU132" s="128" t="s">
        <v>78</v>
      </c>
      <c r="AY132" s="13" t="s">
        <v>131</v>
      </c>
      <c r="BE132" s="129">
        <f t="shared" si="4"/>
        <v>0</v>
      </c>
      <c r="BF132" s="129">
        <f t="shared" si="5"/>
        <v>0</v>
      </c>
      <c r="BG132" s="129">
        <f t="shared" si="6"/>
        <v>0</v>
      </c>
      <c r="BH132" s="129">
        <f t="shared" si="7"/>
        <v>0</v>
      </c>
      <c r="BI132" s="129">
        <f t="shared" si="8"/>
        <v>0</v>
      </c>
      <c r="BJ132" s="13" t="s">
        <v>6</v>
      </c>
      <c r="BK132" s="129">
        <f t="shared" si="9"/>
        <v>0</v>
      </c>
      <c r="BL132" s="13" t="s">
        <v>132</v>
      </c>
      <c r="BM132" s="128" t="s">
        <v>616</v>
      </c>
    </row>
    <row r="133" spans="2:65" s="1" customFormat="1" ht="33" customHeight="1">
      <c r="B133" s="28"/>
      <c r="C133" s="116" t="s">
        <v>163</v>
      </c>
      <c r="D133" s="116" t="s">
        <v>126</v>
      </c>
      <c r="E133" s="117" t="s">
        <v>617</v>
      </c>
      <c r="F133" s="118" t="s">
        <v>618</v>
      </c>
      <c r="G133" s="119" t="s">
        <v>129</v>
      </c>
      <c r="H133" s="120">
        <v>1</v>
      </c>
      <c r="I133" s="121"/>
      <c r="J133" s="122">
        <f t="shared" si="0"/>
        <v>0</v>
      </c>
      <c r="K133" s="118" t="s">
        <v>1</v>
      </c>
      <c r="L133" s="123"/>
      <c r="M133" s="124" t="s">
        <v>1</v>
      </c>
      <c r="N133" s="125" t="s">
        <v>43</v>
      </c>
      <c r="P133" s="126">
        <f t="shared" si="1"/>
        <v>0</v>
      </c>
      <c r="Q133" s="126">
        <v>1.2999999999999999E-2</v>
      </c>
      <c r="R133" s="126">
        <f t="shared" si="2"/>
        <v>1.2999999999999999E-2</v>
      </c>
      <c r="S133" s="126">
        <v>0</v>
      </c>
      <c r="T133" s="127">
        <f t="shared" si="3"/>
        <v>0</v>
      </c>
      <c r="AR133" s="128" t="s">
        <v>130</v>
      </c>
      <c r="AT133" s="128" t="s">
        <v>126</v>
      </c>
      <c r="AU133" s="128" t="s">
        <v>78</v>
      </c>
      <c r="AY133" s="13" t="s">
        <v>131</v>
      </c>
      <c r="BE133" s="129">
        <f t="shared" si="4"/>
        <v>0</v>
      </c>
      <c r="BF133" s="129">
        <f t="shared" si="5"/>
        <v>0</v>
      </c>
      <c r="BG133" s="129">
        <f t="shared" si="6"/>
        <v>0</v>
      </c>
      <c r="BH133" s="129">
        <f t="shared" si="7"/>
        <v>0</v>
      </c>
      <c r="BI133" s="129">
        <f t="shared" si="8"/>
        <v>0</v>
      </c>
      <c r="BJ133" s="13" t="s">
        <v>6</v>
      </c>
      <c r="BK133" s="129">
        <f t="shared" si="9"/>
        <v>0</v>
      </c>
      <c r="BL133" s="13" t="s">
        <v>132</v>
      </c>
      <c r="BM133" s="128" t="s">
        <v>619</v>
      </c>
    </row>
    <row r="134" spans="2:65" s="1" customFormat="1" ht="21.75" customHeight="1">
      <c r="B134" s="28"/>
      <c r="C134" s="116" t="s">
        <v>167</v>
      </c>
      <c r="D134" s="116" t="s">
        <v>126</v>
      </c>
      <c r="E134" s="117" t="s">
        <v>620</v>
      </c>
      <c r="F134" s="118" t="s">
        <v>621</v>
      </c>
      <c r="G134" s="119" t="s">
        <v>129</v>
      </c>
      <c r="H134" s="120">
        <v>6</v>
      </c>
      <c r="I134" s="121"/>
      <c r="J134" s="122">
        <f t="shared" si="0"/>
        <v>0</v>
      </c>
      <c r="K134" s="118" t="s">
        <v>1</v>
      </c>
      <c r="L134" s="123"/>
      <c r="M134" s="124" t="s">
        <v>1</v>
      </c>
      <c r="N134" s="125" t="s">
        <v>43</v>
      </c>
      <c r="P134" s="126">
        <f t="shared" si="1"/>
        <v>0</v>
      </c>
      <c r="Q134" s="126">
        <v>5.7000000000000002E-3</v>
      </c>
      <c r="R134" s="126">
        <f t="shared" si="2"/>
        <v>3.4200000000000001E-2</v>
      </c>
      <c r="S134" s="126">
        <v>0</v>
      </c>
      <c r="T134" s="127">
        <f t="shared" si="3"/>
        <v>0</v>
      </c>
      <c r="AR134" s="128" t="s">
        <v>130</v>
      </c>
      <c r="AT134" s="128" t="s">
        <v>126</v>
      </c>
      <c r="AU134" s="128" t="s">
        <v>78</v>
      </c>
      <c r="AY134" s="13" t="s">
        <v>131</v>
      </c>
      <c r="BE134" s="129">
        <f t="shared" si="4"/>
        <v>0</v>
      </c>
      <c r="BF134" s="129">
        <f t="shared" si="5"/>
        <v>0</v>
      </c>
      <c r="BG134" s="129">
        <f t="shared" si="6"/>
        <v>0</v>
      </c>
      <c r="BH134" s="129">
        <f t="shared" si="7"/>
        <v>0</v>
      </c>
      <c r="BI134" s="129">
        <f t="shared" si="8"/>
        <v>0</v>
      </c>
      <c r="BJ134" s="13" t="s">
        <v>6</v>
      </c>
      <c r="BK134" s="129">
        <f t="shared" si="9"/>
        <v>0</v>
      </c>
      <c r="BL134" s="13" t="s">
        <v>132</v>
      </c>
      <c r="BM134" s="128" t="s">
        <v>622</v>
      </c>
    </row>
    <row r="135" spans="2:65" s="1" customFormat="1" ht="24.2" customHeight="1">
      <c r="B135" s="28"/>
      <c r="C135" s="116" t="s">
        <v>9</v>
      </c>
      <c r="D135" s="116" t="s">
        <v>126</v>
      </c>
      <c r="E135" s="117" t="s">
        <v>623</v>
      </c>
      <c r="F135" s="118" t="s">
        <v>624</v>
      </c>
      <c r="G135" s="119" t="s">
        <v>201</v>
      </c>
      <c r="H135" s="120">
        <v>511</v>
      </c>
      <c r="I135" s="121"/>
      <c r="J135" s="122">
        <f t="shared" si="0"/>
        <v>0</v>
      </c>
      <c r="K135" s="118" t="s">
        <v>209</v>
      </c>
      <c r="L135" s="123"/>
      <c r="M135" s="124" t="s">
        <v>1</v>
      </c>
      <c r="N135" s="125" t="s">
        <v>43</v>
      </c>
      <c r="P135" s="126">
        <f t="shared" si="1"/>
        <v>0</v>
      </c>
      <c r="Q135" s="126">
        <v>1.7000000000000001E-4</v>
      </c>
      <c r="R135" s="126">
        <f t="shared" si="2"/>
        <v>8.6870000000000003E-2</v>
      </c>
      <c r="S135" s="126">
        <v>0</v>
      </c>
      <c r="T135" s="127">
        <f t="shared" si="3"/>
        <v>0</v>
      </c>
      <c r="AR135" s="128" t="s">
        <v>130</v>
      </c>
      <c r="AT135" s="128" t="s">
        <v>126</v>
      </c>
      <c r="AU135" s="128" t="s">
        <v>78</v>
      </c>
      <c r="AY135" s="13" t="s">
        <v>131</v>
      </c>
      <c r="BE135" s="129">
        <f t="shared" si="4"/>
        <v>0</v>
      </c>
      <c r="BF135" s="129">
        <f t="shared" si="5"/>
        <v>0</v>
      </c>
      <c r="BG135" s="129">
        <f t="shared" si="6"/>
        <v>0</v>
      </c>
      <c r="BH135" s="129">
        <f t="shared" si="7"/>
        <v>0</v>
      </c>
      <c r="BI135" s="129">
        <f t="shared" si="8"/>
        <v>0</v>
      </c>
      <c r="BJ135" s="13" t="s">
        <v>6</v>
      </c>
      <c r="BK135" s="129">
        <f t="shared" si="9"/>
        <v>0</v>
      </c>
      <c r="BL135" s="13" t="s">
        <v>132</v>
      </c>
      <c r="BM135" s="128" t="s">
        <v>625</v>
      </c>
    </row>
    <row r="136" spans="2:65" s="1" customFormat="1" ht="24.2" customHeight="1">
      <c r="B136" s="28"/>
      <c r="C136" s="116" t="s">
        <v>174</v>
      </c>
      <c r="D136" s="116" t="s">
        <v>126</v>
      </c>
      <c r="E136" s="117" t="s">
        <v>626</v>
      </c>
      <c r="F136" s="118" t="s">
        <v>627</v>
      </c>
      <c r="G136" s="119" t="s">
        <v>201</v>
      </c>
      <c r="H136" s="120">
        <v>581</v>
      </c>
      <c r="I136" s="121"/>
      <c r="J136" s="122">
        <f t="shared" si="0"/>
        <v>0</v>
      </c>
      <c r="K136" s="118" t="s">
        <v>209</v>
      </c>
      <c r="L136" s="123"/>
      <c r="M136" s="124" t="s">
        <v>1</v>
      </c>
      <c r="N136" s="125" t="s">
        <v>43</v>
      </c>
      <c r="P136" s="126">
        <f t="shared" si="1"/>
        <v>0</v>
      </c>
      <c r="Q136" s="126">
        <v>1.0000000000000001E-5</v>
      </c>
      <c r="R136" s="126">
        <f t="shared" si="2"/>
        <v>5.8100000000000001E-3</v>
      </c>
      <c r="S136" s="126">
        <v>0</v>
      </c>
      <c r="T136" s="127">
        <f t="shared" si="3"/>
        <v>0</v>
      </c>
      <c r="AR136" s="128" t="s">
        <v>130</v>
      </c>
      <c r="AT136" s="128" t="s">
        <v>126</v>
      </c>
      <c r="AU136" s="128" t="s">
        <v>78</v>
      </c>
      <c r="AY136" s="13" t="s">
        <v>131</v>
      </c>
      <c r="BE136" s="129">
        <f t="shared" si="4"/>
        <v>0</v>
      </c>
      <c r="BF136" s="129">
        <f t="shared" si="5"/>
        <v>0</v>
      </c>
      <c r="BG136" s="129">
        <f t="shared" si="6"/>
        <v>0</v>
      </c>
      <c r="BH136" s="129">
        <f t="shared" si="7"/>
        <v>0</v>
      </c>
      <c r="BI136" s="129">
        <f t="shared" si="8"/>
        <v>0</v>
      </c>
      <c r="BJ136" s="13" t="s">
        <v>6</v>
      </c>
      <c r="BK136" s="129">
        <f t="shared" si="9"/>
        <v>0</v>
      </c>
      <c r="BL136" s="13" t="s">
        <v>132</v>
      </c>
      <c r="BM136" s="128" t="s">
        <v>628</v>
      </c>
    </row>
    <row r="137" spans="2:65" s="1" customFormat="1" ht="24.2" customHeight="1">
      <c r="B137" s="28"/>
      <c r="C137" s="116" t="s">
        <v>178</v>
      </c>
      <c r="D137" s="116" t="s">
        <v>126</v>
      </c>
      <c r="E137" s="117" t="s">
        <v>305</v>
      </c>
      <c r="F137" s="118" t="s">
        <v>306</v>
      </c>
      <c r="G137" s="119" t="s">
        <v>201</v>
      </c>
      <c r="H137" s="120">
        <v>259</v>
      </c>
      <c r="I137" s="121"/>
      <c r="J137" s="122">
        <f t="shared" si="0"/>
        <v>0</v>
      </c>
      <c r="K137" s="118" t="s">
        <v>1</v>
      </c>
      <c r="L137" s="123"/>
      <c r="M137" s="124" t="s">
        <v>1</v>
      </c>
      <c r="N137" s="125" t="s">
        <v>43</v>
      </c>
      <c r="P137" s="126">
        <f t="shared" si="1"/>
        <v>0</v>
      </c>
      <c r="Q137" s="126">
        <v>2.5999999999999998E-4</v>
      </c>
      <c r="R137" s="126">
        <f t="shared" si="2"/>
        <v>6.7339999999999997E-2</v>
      </c>
      <c r="S137" s="126">
        <v>0</v>
      </c>
      <c r="T137" s="127">
        <f t="shared" si="3"/>
        <v>0</v>
      </c>
      <c r="AR137" s="128" t="s">
        <v>130</v>
      </c>
      <c r="AT137" s="128" t="s">
        <v>126</v>
      </c>
      <c r="AU137" s="128" t="s">
        <v>78</v>
      </c>
      <c r="AY137" s="13" t="s">
        <v>131</v>
      </c>
      <c r="BE137" s="129">
        <f t="shared" si="4"/>
        <v>0</v>
      </c>
      <c r="BF137" s="129">
        <f t="shared" si="5"/>
        <v>0</v>
      </c>
      <c r="BG137" s="129">
        <f t="shared" si="6"/>
        <v>0</v>
      </c>
      <c r="BH137" s="129">
        <f t="shared" si="7"/>
        <v>0</v>
      </c>
      <c r="BI137" s="129">
        <f t="shared" si="8"/>
        <v>0</v>
      </c>
      <c r="BJ137" s="13" t="s">
        <v>6</v>
      </c>
      <c r="BK137" s="129">
        <f t="shared" si="9"/>
        <v>0</v>
      </c>
      <c r="BL137" s="13" t="s">
        <v>132</v>
      </c>
      <c r="BM137" s="128" t="s">
        <v>629</v>
      </c>
    </row>
    <row r="138" spans="2:65" s="1" customFormat="1" ht="24.2" customHeight="1">
      <c r="B138" s="28"/>
      <c r="C138" s="116" t="s">
        <v>182</v>
      </c>
      <c r="D138" s="116" t="s">
        <v>126</v>
      </c>
      <c r="E138" s="117" t="s">
        <v>317</v>
      </c>
      <c r="F138" s="118" t="s">
        <v>318</v>
      </c>
      <c r="G138" s="119" t="s">
        <v>201</v>
      </c>
      <c r="H138" s="120">
        <v>280</v>
      </c>
      <c r="I138" s="121"/>
      <c r="J138" s="122">
        <f t="shared" si="0"/>
        <v>0</v>
      </c>
      <c r="K138" s="118" t="s">
        <v>1</v>
      </c>
      <c r="L138" s="123"/>
      <c r="M138" s="124" t="s">
        <v>1</v>
      </c>
      <c r="N138" s="125" t="s">
        <v>43</v>
      </c>
      <c r="P138" s="126">
        <f t="shared" si="1"/>
        <v>0</v>
      </c>
      <c r="Q138" s="126">
        <v>4.0000000000000002E-4</v>
      </c>
      <c r="R138" s="126">
        <f t="shared" si="2"/>
        <v>0.112</v>
      </c>
      <c r="S138" s="126">
        <v>0</v>
      </c>
      <c r="T138" s="127">
        <f t="shared" si="3"/>
        <v>0</v>
      </c>
      <c r="AR138" s="128" t="s">
        <v>130</v>
      </c>
      <c r="AT138" s="128" t="s">
        <v>126</v>
      </c>
      <c r="AU138" s="128" t="s">
        <v>78</v>
      </c>
      <c r="AY138" s="13" t="s">
        <v>131</v>
      </c>
      <c r="BE138" s="129">
        <f t="shared" si="4"/>
        <v>0</v>
      </c>
      <c r="BF138" s="129">
        <f t="shared" si="5"/>
        <v>0</v>
      </c>
      <c r="BG138" s="129">
        <f t="shared" si="6"/>
        <v>0</v>
      </c>
      <c r="BH138" s="129">
        <f t="shared" si="7"/>
        <v>0</v>
      </c>
      <c r="BI138" s="129">
        <f t="shared" si="8"/>
        <v>0</v>
      </c>
      <c r="BJ138" s="13" t="s">
        <v>6</v>
      </c>
      <c r="BK138" s="129">
        <f t="shared" si="9"/>
        <v>0</v>
      </c>
      <c r="BL138" s="13" t="s">
        <v>132</v>
      </c>
      <c r="BM138" s="128" t="s">
        <v>630</v>
      </c>
    </row>
    <row r="139" spans="2:65" s="11" customFormat="1" ht="25.9" customHeight="1">
      <c r="B139" s="139"/>
      <c r="D139" s="140" t="s">
        <v>77</v>
      </c>
      <c r="E139" s="141" t="s">
        <v>383</v>
      </c>
      <c r="F139" s="141" t="s">
        <v>384</v>
      </c>
      <c r="I139" s="142"/>
      <c r="J139" s="143">
        <f>BK139</f>
        <v>0</v>
      </c>
      <c r="L139" s="139"/>
      <c r="M139" s="144"/>
      <c r="P139" s="145">
        <f>P140+P144</f>
        <v>0</v>
      </c>
      <c r="R139" s="145">
        <f>R140+R144</f>
        <v>0</v>
      </c>
      <c r="T139" s="146">
        <f>T140+T144</f>
        <v>0</v>
      </c>
      <c r="AR139" s="140" t="s">
        <v>87</v>
      </c>
      <c r="AT139" s="147" t="s">
        <v>77</v>
      </c>
      <c r="AU139" s="147" t="s">
        <v>78</v>
      </c>
      <c r="AY139" s="140" t="s">
        <v>131</v>
      </c>
      <c r="BK139" s="148">
        <f>BK140+BK144</f>
        <v>0</v>
      </c>
    </row>
    <row r="140" spans="2:65" s="11" customFormat="1" ht="22.9" customHeight="1">
      <c r="B140" s="139"/>
      <c r="D140" s="140" t="s">
        <v>77</v>
      </c>
      <c r="E140" s="149" t="s">
        <v>385</v>
      </c>
      <c r="F140" s="149" t="s">
        <v>386</v>
      </c>
      <c r="I140" s="142"/>
      <c r="J140" s="150">
        <f>BK140</f>
        <v>0</v>
      </c>
      <c r="L140" s="139"/>
      <c r="M140" s="144"/>
      <c r="P140" s="145">
        <f>SUM(P141:P143)</f>
        <v>0</v>
      </c>
      <c r="R140" s="145">
        <f>SUM(R141:R143)</f>
        <v>0</v>
      </c>
      <c r="T140" s="146">
        <f>SUM(T141:T143)</f>
        <v>0</v>
      </c>
      <c r="AR140" s="140" t="s">
        <v>87</v>
      </c>
      <c r="AT140" s="147" t="s">
        <v>77</v>
      </c>
      <c r="AU140" s="147" t="s">
        <v>6</v>
      </c>
      <c r="AY140" s="140" t="s">
        <v>131</v>
      </c>
      <c r="BK140" s="148">
        <f>SUM(BK141:BK143)</f>
        <v>0</v>
      </c>
    </row>
    <row r="141" spans="2:65" s="1" customFormat="1" ht="44.25" customHeight="1">
      <c r="B141" s="28"/>
      <c r="C141" s="130" t="s">
        <v>186</v>
      </c>
      <c r="D141" s="130" t="s">
        <v>330</v>
      </c>
      <c r="E141" s="131" t="s">
        <v>392</v>
      </c>
      <c r="F141" s="132" t="s">
        <v>393</v>
      </c>
      <c r="G141" s="133" t="s">
        <v>201</v>
      </c>
      <c r="H141" s="134">
        <v>581</v>
      </c>
      <c r="I141" s="135"/>
      <c r="J141" s="136">
        <f>ROUND(I141*H141,2)</f>
        <v>0</v>
      </c>
      <c r="K141" s="132" t="s">
        <v>1</v>
      </c>
      <c r="L141" s="28"/>
      <c r="M141" s="137" t="s">
        <v>1</v>
      </c>
      <c r="N141" s="138" t="s">
        <v>43</v>
      </c>
      <c r="P141" s="126">
        <f>O141*H141</f>
        <v>0</v>
      </c>
      <c r="Q141" s="126">
        <v>0</v>
      </c>
      <c r="R141" s="126">
        <f>Q141*H141</f>
        <v>0</v>
      </c>
      <c r="S141" s="126">
        <v>0</v>
      </c>
      <c r="T141" s="127">
        <f>S141*H141</f>
        <v>0</v>
      </c>
      <c r="AR141" s="128" t="s">
        <v>186</v>
      </c>
      <c r="AT141" s="128" t="s">
        <v>330</v>
      </c>
      <c r="AU141" s="128" t="s">
        <v>87</v>
      </c>
      <c r="AY141" s="13" t="s">
        <v>131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3" t="s">
        <v>6</v>
      </c>
      <c r="BK141" s="129">
        <f>ROUND(I141*H141,2)</f>
        <v>0</v>
      </c>
      <c r="BL141" s="13" t="s">
        <v>186</v>
      </c>
      <c r="BM141" s="128" t="s">
        <v>631</v>
      </c>
    </row>
    <row r="142" spans="2:65" s="1" customFormat="1" ht="16.5" customHeight="1">
      <c r="B142" s="28"/>
      <c r="C142" s="130" t="s">
        <v>190</v>
      </c>
      <c r="D142" s="130" t="s">
        <v>330</v>
      </c>
      <c r="E142" s="131" t="s">
        <v>632</v>
      </c>
      <c r="F142" s="132" t="s">
        <v>633</v>
      </c>
      <c r="G142" s="133" t="s">
        <v>129</v>
      </c>
      <c r="H142" s="134">
        <v>3</v>
      </c>
      <c r="I142" s="135"/>
      <c r="J142" s="136">
        <f>ROUND(I142*H142,2)</f>
        <v>0</v>
      </c>
      <c r="K142" s="132" t="s">
        <v>1</v>
      </c>
      <c r="L142" s="28"/>
      <c r="M142" s="137" t="s">
        <v>1</v>
      </c>
      <c r="N142" s="138" t="s">
        <v>43</v>
      </c>
      <c r="P142" s="126">
        <f>O142*H142</f>
        <v>0</v>
      </c>
      <c r="Q142" s="126">
        <v>0</v>
      </c>
      <c r="R142" s="126">
        <f>Q142*H142</f>
        <v>0</v>
      </c>
      <c r="S142" s="126">
        <v>0</v>
      </c>
      <c r="T142" s="127">
        <f>S142*H142</f>
        <v>0</v>
      </c>
      <c r="AR142" s="128" t="s">
        <v>186</v>
      </c>
      <c r="AT142" s="128" t="s">
        <v>330</v>
      </c>
      <c r="AU142" s="128" t="s">
        <v>87</v>
      </c>
      <c r="AY142" s="13" t="s">
        <v>131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6</v>
      </c>
      <c r="BK142" s="129">
        <f>ROUND(I142*H142,2)</f>
        <v>0</v>
      </c>
      <c r="BL142" s="13" t="s">
        <v>186</v>
      </c>
      <c r="BM142" s="128" t="s">
        <v>634</v>
      </c>
    </row>
    <row r="143" spans="2:65" s="1" customFormat="1" ht="16.5" customHeight="1">
      <c r="B143" s="28"/>
      <c r="C143" s="130" t="s">
        <v>194</v>
      </c>
      <c r="D143" s="130" t="s">
        <v>330</v>
      </c>
      <c r="E143" s="131" t="s">
        <v>635</v>
      </c>
      <c r="F143" s="132" t="s">
        <v>636</v>
      </c>
      <c r="G143" s="133" t="s">
        <v>129</v>
      </c>
      <c r="H143" s="134">
        <v>3</v>
      </c>
      <c r="I143" s="135"/>
      <c r="J143" s="136">
        <f>ROUND(I143*H143,2)</f>
        <v>0</v>
      </c>
      <c r="K143" s="132" t="s">
        <v>1</v>
      </c>
      <c r="L143" s="28"/>
      <c r="M143" s="137" t="s">
        <v>1</v>
      </c>
      <c r="N143" s="138" t="s">
        <v>43</v>
      </c>
      <c r="P143" s="126">
        <f>O143*H143</f>
        <v>0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128" t="s">
        <v>186</v>
      </c>
      <c r="AT143" s="128" t="s">
        <v>330</v>
      </c>
      <c r="AU143" s="128" t="s">
        <v>87</v>
      </c>
      <c r="AY143" s="13" t="s">
        <v>131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6</v>
      </c>
      <c r="BK143" s="129">
        <f>ROUND(I143*H143,2)</f>
        <v>0</v>
      </c>
      <c r="BL143" s="13" t="s">
        <v>186</v>
      </c>
      <c r="BM143" s="128" t="s">
        <v>637</v>
      </c>
    </row>
    <row r="144" spans="2:65" s="11" customFormat="1" ht="22.9" customHeight="1">
      <c r="B144" s="139"/>
      <c r="D144" s="140" t="s">
        <v>77</v>
      </c>
      <c r="E144" s="149" t="s">
        <v>415</v>
      </c>
      <c r="F144" s="149" t="s">
        <v>416</v>
      </c>
      <c r="I144" s="142"/>
      <c r="J144" s="150">
        <f>BK144</f>
        <v>0</v>
      </c>
      <c r="L144" s="139"/>
      <c r="M144" s="144"/>
      <c r="P144" s="145">
        <f>SUM(P145:P153)</f>
        <v>0</v>
      </c>
      <c r="R144" s="145">
        <f>SUM(R145:R153)</f>
        <v>0</v>
      </c>
      <c r="T144" s="146">
        <f>SUM(T145:T153)</f>
        <v>0</v>
      </c>
      <c r="AR144" s="140" t="s">
        <v>87</v>
      </c>
      <c r="AT144" s="147" t="s">
        <v>77</v>
      </c>
      <c r="AU144" s="147" t="s">
        <v>6</v>
      </c>
      <c r="AY144" s="140" t="s">
        <v>131</v>
      </c>
      <c r="BK144" s="148">
        <f>SUM(BK145:BK153)</f>
        <v>0</v>
      </c>
    </row>
    <row r="145" spans="2:65" s="1" customFormat="1" ht="16.5" customHeight="1">
      <c r="B145" s="28"/>
      <c r="C145" s="130" t="s">
        <v>198</v>
      </c>
      <c r="D145" s="130" t="s">
        <v>330</v>
      </c>
      <c r="E145" s="131" t="s">
        <v>638</v>
      </c>
      <c r="F145" s="132" t="s">
        <v>639</v>
      </c>
      <c r="G145" s="133" t="s">
        <v>129</v>
      </c>
      <c r="H145" s="134">
        <v>5</v>
      </c>
      <c r="I145" s="135"/>
      <c r="J145" s="136">
        <f t="shared" ref="J145:J153" si="10">ROUND(I145*H145,2)</f>
        <v>0</v>
      </c>
      <c r="K145" s="132" t="s">
        <v>1</v>
      </c>
      <c r="L145" s="28"/>
      <c r="M145" s="137" t="s">
        <v>1</v>
      </c>
      <c r="N145" s="138" t="s">
        <v>43</v>
      </c>
      <c r="P145" s="126">
        <f t="shared" ref="P145:P153" si="11">O145*H145</f>
        <v>0</v>
      </c>
      <c r="Q145" s="126">
        <v>0</v>
      </c>
      <c r="R145" s="126">
        <f t="shared" ref="R145:R153" si="12">Q145*H145</f>
        <v>0</v>
      </c>
      <c r="S145" s="126">
        <v>0</v>
      </c>
      <c r="T145" s="127">
        <f t="shared" ref="T145:T153" si="13">S145*H145</f>
        <v>0</v>
      </c>
      <c r="AR145" s="128" t="s">
        <v>399</v>
      </c>
      <c r="AT145" s="128" t="s">
        <v>330</v>
      </c>
      <c r="AU145" s="128" t="s">
        <v>87</v>
      </c>
      <c r="AY145" s="13" t="s">
        <v>131</v>
      </c>
      <c r="BE145" s="129">
        <f t="shared" ref="BE145:BE153" si="14">IF(N145="základní",J145,0)</f>
        <v>0</v>
      </c>
      <c r="BF145" s="129">
        <f t="shared" ref="BF145:BF153" si="15">IF(N145="snížená",J145,0)</f>
        <v>0</v>
      </c>
      <c r="BG145" s="129">
        <f t="shared" ref="BG145:BG153" si="16">IF(N145="zákl. přenesená",J145,0)</f>
        <v>0</v>
      </c>
      <c r="BH145" s="129">
        <f t="shared" ref="BH145:BH153" si="17">IF(N145="sníž. přenesená",J145,0)</f>
        <v>0</v>
      </c>
      <c r="BI145" s="129">
        <f t="shared" ref="BI145:BI153" si="18">IF(N145="nulová",J145,0)</f>
        <v>0</v>
      </c>
      <c r="BJ145" s="13" t="s">
        <v>6</v>
      </c>
      <c r="BK145" s="129">
        <f t="shared" ref="BK145:BK153" si="19">ROUND(I145*H145,2)</f>
        <v>0</v>
      </c>
      <c r="BL145" s="13" t="s">
        <v>399</v>
      </c>
      <c r="BM145" s="128" t="s">
        <v>640</v>
      </c>
    </row>
    <row r="146" spans="2:65" s="1" customFormat="1" ht="16.5" customHeight="1">
      <c r="B146" s="28"/>
      <c r="C146" s="130" t="s">
        <v>203</v>
      </c>
      <c r="D146" s="130" t="s">
        <v>330</v>
      </c>
      <c r="E146" s="131" t="s">
        <v>641</v>
      </c>
      <c r="F146" s="132" t="s">
        <v>642</v>
      </c>
      <c r="G146" s="133" t="s">
        <v>129</v>
      </c>
      <c r="H146" s="134">
        <v>5</v>
      </c>
      <c r="I146" s="135"/>
      <c r="J146" s="136">
        <f t="shared" si="10"/>
        <v>0</v>
      </c>
      <c r="K146" s="132" t="s">
        <v>1</v>
      </c>
      <c r="L146" s="28"/>
      <c r="M146" s="137" t="s">
        <v>1</v>
      </c>
      <c r="N146" s="138" t="s">
        <v>43</v>
      </c>
      <c r="P146" s="126">
        <f t="shared" si="11"/>
        <v>0</v>
      </c>
      <c r="Q146" s="126">
        <v>0</v>
      </c>
      <c r="R146" s="126">
        <f t="shared" si="12"/>
        <v>0</v>
      </c>
      <c r="S146" s="126">
        <v>0</v>
      </c>
      <c r="T146" s="127">
        <f t="shared" si="13"/>
        <v>0</v>
      </c>
      <c r="AR146" s="128" t="s">
        <v>186</v>
      </c>
      <c r="AT146" s="128" t="s">
        <v>330</v>
      </c>
      <c r="AU146" s="128" t="s">
        <v>87</v>
      </c>
      <c r="AY146" s="13" t="s">
        <v>131</v>
      </c>
      <c r="BE146" s="129">
        <f t="shared" si="14"/>
        <v>0</v>
      </c>
      <c r="BF146" s="129">
        <f t="shared" si="15"/>
        <v>0</v>
      </c>
      <c r="BG146" s="129">
        <f t="shared" si="16"/>
        <v>0</v>
      </c>
      <c r="BH146" s="129">
        <f t="shared" si="17"/>
        <v>0</v>
      </c>
      <c r="BI146" s="129">
        <f t="shared" si="18"/>
        <v>0</v>
      </c>
      <c r="BJ146" s="13" t="s">
        <v>6</v>
      </c>
      <c r="BK146" s="129">
        <f t="shared" si="19"/>
        <v>0</v>
      </c>
      <c r="BL146" s="13" t="s">
        <v>186</v>
      </c>
      <c r="BM146" s="128" t="s">
        <v>643</v>
      </c>
    </row>
    <row r="147" spans="2:65" s="1" customFormat="1" ht="16.5" customHeight="1">
      <c r="B147" s="28"/>
      <c r="C147" s="130" t="s">
        <v>7</v>
      </c>
      <c r="D147" s="130" t="s">
        <v>330</v>
      </c>
      <c r="E147" s="131" t="s">
        <v>644</v>
      </c>
      <c r="F147" s="132" t="s">
        <v>645</v>
      </c>
      <c r="G147" s="133" t="s">
        <v>129</v>
      </c>
      <c r="H147" s="134">
        <v>3</v>
      </c>
      <c r="I147" s="135"/>
      <c r="J147" s="136">
        <f t="shared" si="10"/>
        <v>0</v>
      </c>
      <c r="K147" s="132" t="s">
        <v>1</v>
      </c>
      <c r="L147" s="28"/>
      <c r="M147" s="137" t="s">
        <v>1</v>
      </c>
      <c r="N147" s="138" t="s">
        <v>43</v>
      </c>
      <c r="P147" s="126">
        <f t="shared" si="11"/>
        <v>0</v>
      </c>
      <c r="Q147" s="126">
        <v>0</v>
      </c>
      <c r="R147" s="126">
        <f t="shared" si="12"/>
        <v>0</v>
      </c>
      <c r="S147" s="126">
        <v>0</v>
      </c>
      <c r="T147" s="127">
        <f t="shared" si="13"/>
        <v>0</v>
      </c>
      <c r="AR147" s="128" t="s">
        <v>186</v>
      </c>
      <c r="AT147" s="128" t="s">
        <v>330</v>
      </c>
      <c r="AU147" s="128" t="s">
        <v>87</v>
      </c>
      <c r="AY147" s="13" t="s">
        <v>131</v>
      </c>
      <c r="BE147" s="129">
        <f t="shared" si="14"/>
        <v>0</v>
      </c>
      <c r="BF147" s="129">
        <f t="shared" si="15"/>
        <v>0</v>
      </c>
      <c r="BG147" s="129">
        <f t="shared" si="16"/>
        <v>0</v>
      </c>
      <c r="BH147" s="129">
        <f t="shared" si="17"/>
        <v>0</v>
      </c>
      <c r="BI147" s="129">
        <f t="shared" si="18"/>
        <v>0</v>
      </c>
      <c r="BJ147" s="13" t="s">
        <v>6</v>
      </c>
      <c r="BK147" s="129">
        <f t="shared" si="19"/>
        <v>0</v>
      </c>
      <c r="BL147" s="13" t="s">
        <v>186</v>
      </c>
      <c r="BM147" s="128" t="s">
        <v>646</v>
      </c>
    </row>
    <row r="148" spans="2:65" s="1" customFormat="1" ht="16.5" customHeight="1">
      <c r="B148" s="28"/>
      <c r="C148" s="130" t="s">
        <v>211</v>
      </c>
      <c r="D148" s="130" t="s">
        <v>330</v>
      </c>
      <c r="E148" s="131" t="s">
        <v>647</v>
      </c>
      <c r="F148" s="132" t="s">
        <v>648</v>
      </c>
      <c r="G148" s="133" t="s">
        <v>129</v>
      </c>
      <c r="H148" s="134">
        <v>3</v>
      </c>
      <c r="I148" s="135"/>
      <c r="J148" s="136">
        <f t="shared" si="10"/>
        <v>0</v>
      </c>
      <c r="K148" s="132" t="s">
        <v>1</v>
      </c>
      <c r="L148" s="28"/>
      <c r="M148" s="137" t="s">
        <v>1</v>
      </c>
      <c r="N148" s="138" t="s">
        <v>43</v>
      </c>
      <c r="P148" s="126">
        <f t="shared" si="11"/>
        <v>0</v>
      </c>
      <c r="Q148" s="126">
        <v>0</v>
      </c>
      <c r="R148" s="126">
        <f t="shared" si="12"/>
        <v>0</v>
      </c>
      <c r="S148" s="126">
        <v>0</v>
      </c>
      <c r="T148" s="127">
        <f t="shared" si="13"/>
        <v>0</v>
      </c>
      <c r="AR148" s="128" t="s">
        <v>186</v>
      </c>
      <c r="AT148" s="128" t="s">
        <v>330</v>
      </c>
      <c r="AU148" s="128" t="s">
        <v>87</v>
      </c>
      <c r="AY148" s="13" t="s">
        <v>131</v>
      </c>
      <c r="BE148" s="129">
        <f t="shared" si="14"/>
        <v>0</v>
      </c>
      <c r="BF148" s="129">
        <f t="shared" si="15"/>
        <v>0</v>
      </c>
      <c r="BG148" s="129">
        <f t="shared" si="16"/>
        <v>0</v>
      </c>
      <c r="BH148" s="129">
        <f t="shared" si="17"/>
        <v>0</v>
      </c>
      <c r="BI148" s="129">
        <f t="shared" si="18"/>
        <v>0</v>
      </c>
      <c r="BJ148" s="13" t="s">
        <v>6</v>
      </c>
      <c r="BK148" s="129">
        <f t="shared" si="19"/>
        <v>0</v>
      </c>
      <c r="BL148" s="13" t="s">
        <v>186</v>
      </c>
      <c r="BM148" s="128" t="s">
        <v>649</v>
      </c>
    </row>
    <row r="149" spans="2:65" s="1" customFormat="1" ht="16.5" customHeight="1">
      <c r="B149" s="28"/>
      <c r="C149" s="130" t="s">
        <v>215</v>
      </c>
      <c r="D149" s="130" t="s">
        <v>330</v>
      </c>
      <c r="E149" s="131" t="s">
        <v>650</v>
      </c>
      <c r="F149" s="132" t="s">
        <v>651</v>
      </c>
      <c r="G149" s="133" t="s">
        <v>129</v>
      </c>
      <c r="H149" s="134">
        <v>3</v>
      </c>
      <c r="I149" s="135"/>
      <c r="J149" s="136">
        <f t="shared" si="10"/>
        <v>0</v>
      </c>
      <c r="K149" s="132" t="s">
        <v>1</v>
      </c>
      <c r="L149" s="28"/>
      <c r="M149" s="137" t="s">
        <v>1</v>
      </c>
      <c r="N149" s="138" t="s">
        <v>43</v>
      </c>
      <c r="P149" s="126">
        <f t="shared" si="11"/>
        <v>0</v>
      </c>
      <c r="Q149" s="126">
        <v>0</v>
      </c>
      <c r="R149" s="126">
        <f t="shared" si="12"/>
        <v>0</v>
      </c>
      <c r="S149" s="126">
        <v>0</v>
      </c>
      <c r="T149" s="127">
        <f t="shared" si="13"/>
        <v>0</v>
      </c>
      <c r="AR149" s="128" t="s">
        <v>186</v>
      </c>
      <c r="AT149" s="128" t="s">
        <v>330</v>
      </c>
      <c r="AU149" s="128" t="s">
        <v>87</v>
      </c>
      <c r="AY149" s="13" t="s">
        <v>131</v>
      </c>
      <c r="BE149" s="129">
        <f t="shared" si="14"/>
        <v>0</v>
      </c>
      <c r="BF149" s="129">
        <f t="shared" si="15"/>
        <v>0</v>
      </c>
      <c r="BG149" s="129">
        <f t="shared" si="16"/>
        <v>0</v>
      </c>
      <c r="BH149" s="129">
        <f t="shared" si="17"/>
        <v>0</v>
      </c>
      <c r="BI149" s="129">
        <f t="shared" si="18"/>
        <v>0</v>
      </c>
      <c r="BJ149" s="13" t="s">
        <v>6</v>
      </c>
      <c r="BK149" s="129">
        <f t="shared" si="19"/>
        <v>0</v>
      </c>
      <c r="BL149" s="13" t="s">
        <v>186</v>
      </c>
      <c r="BM149" s="128" t="s">
        <v>652</v>
      </c>
    </row>
    <row r="150" spans="2:65" s="1" customFormat="1" ht="16.5" customHeight="1">
      <c r="B150" s="28"/>
      <c r="C150" s="130" t="s">
        <v>219</v>
      </c>
      <c r="D150" s="130" t="s">
        <v>330</v>
      </c>
      <c r="E150" s="131" t="s">
        <v>653</v>
      </c>
      <c r="F150" s="132" t="s">
        <v>654</v>
      </c>
      <c r="G150" s="133" t="s">
        <v>129</v>
      </c>
      <c r="H150" s="134">
        <v>3</v>
      </c>
      <c r="I150" s="135"/>
      <c r="J150" s="136">
        <f t="shared" si="10"/>
        <v>0</v>
      </c>
      <c r="K150" s="132" t="s">
        <v>1</v>
      </c>
      <c r="L150" s="28"/>
      <c r="M150" s="137" t="s">
        <v>1</v>
      </c>
      <c r="N150" s="138" t="s">
        <v>43</v>
      </c>
      <c r="P150" s="126">
        <f t="shared" si="11"/>
        <v>0</v>
      </c>
      <c r="Q150" s="126">
        <v>0</v>
      </c>
      <c r="R150" s="126">
        <f t="shared" si="12"/>
        <v>0</v>
      </c>
      <c r="S150" s="126">
        <v>0</v>
      </c>
      <c r="T150" s="127">
        <f t="shared" si="13"/>
        <v>0</v>
      </c>
      <c r="AR150" s="128" t="s">
        <v>186</v>
      </c>
      <c r="AT150" s="128" t="s">
        <v>330</v>
      </c>
      <c r="AU150" s="128" t="s">
        <v>87</v>
      </c>
      <c r="AY150" s="13" t="s">
        <v>131</v>
      </c>
      <c r="BE150" s="129">
        <f t="shared" si="14"/>
        <v>0</v>
      </c>
      <c r="BF150" s="129">
        <f t="shared" si="15"/>
        <v>0</v>
      </c>
      <c r="BG150" s="129">
        <f t="shared" si="16"/>
        <v>0</v>
      </c>
      <c r="BH150" s="129">
        <f t="shared" si="17"/>
        <v>0</v>
      </c>
      <c r="BI150" s="129">
        <f t="shared" si="18"/>
        <v>0</v>
      </c>
      <c r="BJ150" s="13" t="s">
        <v>6</v>
      </c>
      <c r="BK150" s="129">
        <f t="shared" si="19"/>
        <v>0</v>
      </c>
      <c r="BL150" s="13" t="s">
        <v>186</v>
      </c>
      <c r="BM150" s="128" t="s">
        <v>655</v>
      </c>
    </row>
    <row r="151" spans="2:65" s="1" customFormat="1" ht="37.9" customHeight="1">
      <c r="B151" s="28"/>
      <c r="C151" s="130" t="s">
        <v>223</v>
      </c>
      <c r="D151" s="130" t="s">
        <v>330</v>
      </c>
      <c r="E151" s="131" t="s">
        <v>656</v>
      </c>
      <c r="F151" s="132" t="s">
        <v>657</v>
      </c>
      <c r="G151" s="133" t="s">
        <v>129</v>
      </c>
      <c r="H151" s="134">
        <v>14</v>
      </c>
      <c r="I151" s="135"/>
      <c r="J151" s="136">
        <f t="shared" si="10"/>
        <v>0</v>
      </c>
      <c r="K151" s="132" t="s">
        <v>209</v>
      </c>
      <c r="L151" s="28"/>
      <c r="M151" s="137" t="s">
        <v>1</v>
      </c>
      <c r="N151" s="138" t="s">
        <v>43</v>
      </c>
      <c r="P151" s="126">
        <f t="shared" si="11"/>
        <v>0</v>
      </c>
      <c r="Q151" s="126">
        <v>0</v>
      </c>
      <c r="R151" s="126">
        <f t="shared" si="12"/>
        <v>0</v>
      </c>
      <c r="S151" s="126">
        <v>0</v>
      </c>
      <c r="T151" s="127">
        <f t="shared" si="13"/>
        <v>0</v>
      </c>
      <c r="AR151" s="128" t="s">
        <v>186</v>
      </c>
      <c r="AT151" s="128" t="s">
        <v>330</v>
      </c>
      <c r="AU151" s="128" t="s">
        <v>87</v>
      </c>
      <c r="AY151" s="13" t="s">
        <v>131</v>
      </c>
      <c r="BE151" s="129">
        <f t="shared" si="14"/>
        <v>0</v>
      </c>
      <c r="BF151" s="129">
        <f t="shared" si="15"/>
        <v>0</v>
      </c>
      <c r="BG151" s="129">
        <f t="shared" si="16"/>
        <v>0</v>
      </c>
      <c r="BH151" s="129">
        <f t="shared" si="17"/>
        <v>0</v>
      </c>
      <c r="BI151" s="129">
        <f t="shared" si="18"/>
        <v>0</v>
      </c>
      <c r="BJ151" s="13" t="s">
        <v>6</v>
      </c>
      <c r="BK151" s="129">
        <f t="shared" si="19"/>
        <v>0</v>
      </c>
      <c r="BL151" s="13" t="s">
        <v>186</v>
      </c>
      <c r="BM151" s="128" t="s">
        <v>658</v>
      </c>
    </row>
    <row r="152" spans="2:65" s="1" customFormat="1" ht="16.5" customHeight="1">
      <c r="B152" s="28"/>
      <c r="C152" s="116" t="s">
        <v>227</v>
      </c>
      <c r="D152" s="116" t="s">
        <v>126</v>
      </c>
      <c r="E152" s="117" t="s">
        <v>220</v>
      </c>
      <c r="F152" s="118" t="s">
        <v>221</v>
      </c>
      <c r="G152" s="119" t="s">
        <v>129</v>
      </c>
      <c r="H152" s="120">
        <v>20</v>
      </c>
      <c r="I152" s="121"/>
      <c r="J152" s="122">
        <f t="shared" si="10"/>
        <v>0</v>
      </c>
      <c r="K152" s="118" t="s">
        <v>1</v>
      </c>
      <c r="L152" s="123"/>
      <c r="M152" s="124" t="s">
        <v>1</v>
      </c>
      <c r="N152" s="125" t="s">
        <v>43</v>
      </c>
      <c r="P152" s="126">
        <f t="shared" si="11"/>
        <v>0</v>
      </c>
      <c r="Q152" s="126">
        <v>0</v>
      </c>
      <c r="R152" s="126">
        <f t="shared" si="12"/>
        <v>0</v>
      </c>
      <c r="S152" s="126">
        <v>0</v>
      </c>
      <c r="T152" s="127">
        <f t="shared" si="13"/>
        <v>0</v>
      </c>
      <c r="AR152" s="128" t="s">
        <v>130</v>
      </c>
      <c r="AT152" s="128" t="s">
        <v>126</v>
      </c>
      <c r="AU152" s="128" t="s">
        <v>87</v>
      </c>
      <c r="AY152" s="13" t="s">
        <v>131</v>
      </c>
      <c r="BE152" s="129">
        <f t="shared" si="14"/>
        <v>0</v>
      </c>
      <c r="BF152" s="129">
        <f t="shared" si="15"/>
        <v>0</v>
      </c>
      <c r="BG152" s="129">
        <f t="shared" si="16"/>
        <v>0</v>
      </c>
      <c r="BH152" s="129">
        <f t="shared" si="17"/>
        <v>0</v>
      </c>
      <c r="BI152" s="129">
        <f t="shared" si="18"/>
        <v>0</v>
      </c>
      <c r="BJ152" s="13" t="s">
        <v>6</v>
      </c>
      <c r="BK152" s="129">
        <f t="shared" si="19"/>
        <v>0</v>
      </c>
      <c r="BL152" s="13" t="s">
        <v>132</v>
      </c>
      <c r="BM152" s="128" t="s">
        <v>659</v>
      </c>
    </row>
    <row r="153" spans="2:65" s="1" customFormat="1" ht="24.2" customHeight="1">
      <c r="B153" s="28"/>
      <c r="C153" s="130" t="s">
        <v>231</v>
      </c>
      <c r="D153" s="130" t="s">
        <v>330</v>
      </c>
      <c r="E153" s="131" t="s">
        <v>660</v>
      </c>
      <c r="F153" s="132" t="s">
        <v>661</v>
      </c>
      <c r="G153" s="133" t="s">
        <v>201</v>
      </c>
      <c r="H153" s="134">
        <v>581</v>
      </c>
      <c r="I153" s="135"/>
      <c r="J153" s="136">
        <f t="shared" si="10"/>
        <v>0</v>
      </c>
      <c r="K153" s="132" t="s">
        <v>209</v>
      </c>
      <c r="L153" s="28"/>
      <c r="M153" s="137" t="s">
        <v>1</v>
      </c>
      <c r="N153" s="138" t="s">
        <v>43</v>
      </c>
      <c r="P153" s="126">
        <f t="shared" si="11"/>
        <v>0</v>
      </c>
      <c r="Q153" s="126">
        <v>0</v>
      </c>
      <c r="R153" s="126">
        <f t="shared" si="12"/>
        <v>0</v>
      </c>
      <c r="S153" s="126">
        <v>0</v>
      </c>
      <c r="T153" s="127">
        <f t="shared" si="13"/>
        <v>0</v>
      </c>
      <c r="AR153" s="128" t="s">
        <v>186</v>
      </c>
      <c r="AT153" s="128" t="s">
        <v>330</v>
      </c>
      <c r="AU153" s="128" t="s">
        <v>87</v>
      </c>
      <c r="AY153" s="13" t="s">
        <v>131</v>
      </c>
      <c r="BE153" s="129">
        <f t="shared" si="14"/>
        <v>0</v>
      </c>
      <c r="BF153" s="129">
        <f t="shared" si="15"/>
        <v>0</v>
      </c>
      <c r="BG153" s="129">
        <f t="shared" si="16"/>
        <v>0</v>
      </c>
      <c r="BH153" s="129">
        <f t="shared" si="17"/>
        <v>0</v>
      </c>
      <c r="BI153" s="129">
        <f t="shared" si="18"/>
        <v>0</v>
      </c>
      <c r="BJ153" s="13" t="s">
        <v>6</v>
      </c>
      <c r="BK153" s="129">
        <f t="shared" si="19"/>
        <v>0</v>
      </c>
      <c r="BL153" s="13" t="s">
        <v>186</v>
      </c>
      <c r="BM153" s="128" t="s">
        <v>662</v>
      </c>
    </row>
    <row r="154" spans="2:65" s="11" customFormat="1" ht="25.9" customHeight="1">
      <c r="B154" s="139"/>
      <c r="D154" s="140" t="s">
        <v>77</v>
      </c>
      <c r="E154" s="141" t="s">
        <v>126</v>
      </c>
      <c r="F154" s="141" t="s">
        <v>421</v>
      </c>
      <c r="I154" s="142"/>
      <c r="J154" s="143">
        <f>BK154</f>
        <v>0</v>
      </c>
      <c r="L154" s="139"/>
      <c r="M154" s="144"/>
      <c r="P154" s="145">
        <f>P155+P157+P160</f>
        <v>0</v>
      </c>
      <c r="R154" s="145">
        <f>R155+R157+R160</f>
        <v>3.2600000000000003E-3</v>
      </c>
      <c r="T154" s="146">
        <f>T155+T157+T160</f>
        <v>0</v>
      </c>
      <c r="AR154" s="140" t="s">
        <v>137</v>
      </c>
      <c r="AT154" s="147" t="s">
        <v>77</v>
      </c>
      <c r="AU154" s="147" t="s">
        <v>78</v>
      </c>
      <c r="AY154" s="140" t="s">
        <v>131</v>
      </c>
      <c r="BK154" s="148">
        <f>BK155+BK157+BK160</f>
        <v>0</v>
      </c>
    </row>
    <row r="155" spans="2:65" s="11" customFormat="1" ht="22.9" customHeight="1">
      <c r="B155" s="139"/>
      <c r="D155" s="140" t="s">
        <v>77</v>
      </c>
      <c r="E155" s="149" t="s">
        <v>422</v>
      </c>
      <c r="F155" s="149" t="s">
        <v>423</v>
      </c>
      <c r="I155" s="142"/>
      <c r="J155" s="150">
        <f>BK155</f>
        <v>0</v>
      </c>
      <c r="L155" s="139"/>
      <c r="M155" s="144"/>
      <c r="P155" s="145">
        <f>P156</f>
        <v>0</v>
      </c>
      <c r="R155" s="145">
        <f>R156</f>
        <v>0</v>
      </c>
      <c r="T155" s="146">
        <f>T156</f>
        <v>0</v>
      </c>
      <c r="AR155" s="140" t="s">
        <v>137</v>
      </c>
      <c r="AT155" s="147" t="s">
        <v>77</v>
      </c>
      <c r="AU155" s="147" t="s">
        <v>6</v>
      </c>
      <c r="AY155" s="140" t="s">
        <v>131</v>
      </c>
      <c r="BK155" s="148">
        <f>BK156</f>
        <v>0</v>
      </c>
    </row>
    <row r="156" spans="2:65" s="1" customFormat="1" ht="37.9" customHeight="1">
      <c r="B156" s="28"/>
      <c r="C156" s="130" t="s">
        <v>235</v>
      </c>
      <c r="D156" s="130" t="s">
        <v>330</v>
      </c>
      <c r="E156" s="131" t="s">
        <v>425</v>
      </c>
      <c r="F156" s="132" t="s">
        <v>426</v>
      </c>
      <c r="G156" s="133" t="s">
        <v>129</v>
      </c>
      <c r="H156" s="134">
        <v>36</v>
      </c>
      <c r="I156" s="135"/>
      <c r="J156" s="136">
        <f>ROUND(I156*H156,2)</f>
        <v>0</v>
      </c>
      <c r="K156" s="132" t="s">
        <v>1</v>
      </c>
      <c r="L156" s="28"/>
      <c r="M156" s="137" t="s">
        <v>1</v>
      </c>
      <c r="N156" s="138" t="s">
        <v>43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399</v>
      </c>
      <c r="AT156" s="128" t="s">
        <v>330</v>
      </c>
      <c r="AU156" s="128" t="s">
        <v>87</v>
      </c>
      <c r="AY156" s="13" t="s">
        <v>131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6</v>
      </c>
      <c r="BK156" s="129">
        <f>ROUND(I156*H156,2)</f>
        <v>0</v>
      </c>
      <c r="BL156" s="13" t="s">
        <v>399</v>
      </c>
      <c r="BM156" s="128" t="s">
        <v>663</v>
      </c>
    </row>
    <row r="157" spans="2:65" s="11" customFormat="1" ht="22.9" customHeight="1">
      <c r="B157" s="139"/>
      <c r="D157" s="140" t="s">
        <v>77</v>
      </c>
      <c r="E157" s="149" t="s">
        <v>444</v>
      </c>
      <c r="F157" s="149" t="s">
        <v>445</v>
      </c>
      <c r="I157" s="142"/>
      <c r="J157" s="150">
        <f>BK157</f>
        <v>0</v>
      </c>
      <c r="L157" s="139"/>
      <c r="M157" s="144"/>
      <c r="P157" s="145">
        <f>SUM(P158:P159)</f>
        <v>0</v>
      </c>
      <c r="R157" s="145">
        <f>SUM(R158:R159)</f>
        <v>1.5E-3</v>
      </c>
      <c r="T157" s="146">
        <f>SUM(T158:T159)</f>
        <v>0</v>
      </c>
      <c r="AR157" s="140" t="s">
        <v>137</v>
      </c>
      <c r="AT157" s="147" t="s">
        <v>77</v>
      </c>
      <c r="AU157" s="147" t="s">
        <v>6</v>
      </c>
      <c r="AY157" s="140" t="s">
        <v>131</v>
      </c>
      <c r="BK157" s="148">
        <f>SUM(BK158:BK159)</f>
        <v>0</v>
      </c>
    </row>
    <row r="158" spans="2:65" s="1" customFormat="1" ht="37.9" customHeight="1">
      <c r="B158" s="28"/>
      <c r="C158" s="130" t="s">
        <v>239</v>
      </c>
      <c r="D158" s="130" t="s">
        <v>330</v>
      </c>
      <c r="E158" s="131" t="s">
        <v>447</v>
      </c>
      <c r="F158" s="132" t="s">
        <v>448</v>
      </c>
      <c r="G158" s="133" t="s">
        <v>129</v>
      </c>
      <c r="H158" s="134">
        <v>20</v>
      </c>
      <c r="I158" s="135"/>
      <c r="J158" s="136">
        <f>ROUND(I158*H158,2)</f>
        <v>0</v>
      </c>
      <c r="K158" s="132" t="s">
        <v>1</v>
      </c>
      <c r="L158" s="28"/>
      <c r="M158" s="137" t="s">
        <v>1</v>
      </c>
      <c r="N158" s="138" t="s">
        <v>43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399</v>
      </c>
      <c r="AT158" s="128" t="s">
        <v>330</v>
      </c>
      <c r="AU158" s="128" t="s">
        <v>87</v>
      </c>
      <c r="AY158" s="13" t="s">
        <v>131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6</v>
      </c>
      <c r="BK158" s="129">
        <f>ROUND(I158*H158,2)</f>
        <v>0</v>
      </c>
      <c r="BL158" s="13" t="s">
        <v>399</v>
      </c>
      <c r="BM158" s="128" t="s">
        <v>664</v>
      </c>
    </row>
    <row r="159" spans="2:65" s="1" customFormat="1" ht="24.2" customHeight="1">
      <c r="B159" s="28"/>
      <c r="C159" s="130" t="s">
        <v>243</v>
      </c>
      <c r="D159" s="130" t="s">
        <v>330</v>
      </c>
      <c r="E159" s="131" t="s">
        <v>665</v>
      </c>
      <c r="F159" s="132" t="s">
        <v>666</v>
      </c>
      <c r="G159" s="133" t="s">
        <v>129</v>
      </c>
      <c r="H159" s="134">
        <v>1</v>
      </c>
      <c r="I159" s="135"/>
      <c r="J159" s="136">
        <f>ROUND(I159*H159,2)</f>
        <v>0</v>
      </c>
      <c r="K159" s="132" t="s">
        <v>1</v>
      </c>
      <c r="L159" s="28"/>
      <c r="M159" s="137" t="s">
        <v>1</v>
      </c>
      <c r="N159" s="138" t="s">
        <v>43</v>
      </c>
      <c r="P159" s="126">
        <f>O159*H159</f>
        <v>0</v>
      </c>
      <c r="Q159" s="126">
        <v>1.5E-3</v>
      </c>
      <c r="R159" s="126">
        <f>Q159*H159</f>
        <v>1.5E-3</v>
      </c>
      <c r="S159" s="126">
        <v>0</v>
      </c>
      <c r="T159" s="127">
        <f>S159*H159</f>
        <v>0</v>
      </c>
      <c r="AR159" s="128" t="s">
        <v>399</v>
      </c>
      <c r="AT159" s="128" t="s">
        <v>330</v>
      </c>
      <c r="AU159" s="128" t="s">
        <v>87</v>
      </c>
      <c r="AY159" s="13" t="s">
        <v>131</v>
      </c>
      <c r="BE159" s="129">
        <f>IF(N159="základní",J159,0)</f>
        <v>0</v>
      </c>
      <c r="BF159" s="129">
        <f>IF(N159="snížená",J159,0)</f>
        <v>0</v>
      </c>
      <c r="BG159" s="129">
        <f>IF(N159="zákl. přenesená",J159,0)</f>
        <v>0</v>
      </c>
      <c r="BH159" s="129">
        <f>IF(N159="sníž. přenesená",J159,0)</f>
        <v>0</v>
      </c>
      <c r="BI159" s="129">
        <f>IF(N159="nulová",J159,0)</f>
        <v>0</v>
      </c>
      <c r="BJ159" s="13" t="s">
        <v>6</v>
      </c>
      <c r="BK159" s="129">
        <f>ROUND(I159*H159,2)</f>
        <v>0</v>
      </c>
      <c r="BL159" s="13" t="s">
        <v>399</v>
      </c>
      <c r="BM159" s="128" t="s">
        <v>667</v>
      </c>
    </row>
    <row r="160" spans="2:65" s="11" customFormat="1" ht="22.9" customHeight="1">
      <c r="B160" s="139"/>
      <c r="D160" s="140" t="s">
        <v>77</v>
      </c>
      <c r="E160" s="149" t="s">
        <v>529</v>
      </c>
      <c r="F160" s="149" t="s">
        <v>530</v>
      </c>
      <c r="I160" s="142"/>
      <c r="J160" s="150">
        <f>BK160</f>
        <v>0</v>
      </c>
      <c r="L160" s="139"/>
      <c r="M160" s="144"/>
      <c r="P160" s="145">
        <f>SUM(P161:P164)</f>
        <v>0</v>
      </c>
      <c r="R160" s="145">
        <f>SUM(R161:R164)</f>
        <v>1.7600000000000003E-3</v>
      </c>
      <c r="T160" s="146">
        <f>SUM(T161:T164)</f>
        <v>0</v>
      </c>
      <c r="AR160" s="140" t="s">
        <v>137</v>
      </c>
      <c r="AT160" s="147" t="s">
        <v>77</v>
      </c>
      <c r="AU160" s="147" t="s">
        <v>6</v>
      </c>
      <c r="AY160" s="140" t="s">
        <v>131</v>
      </c>
      <c r="BK160" s="148">
        <f>SUM(BK161:BK164)</f>
        <v>0</v>
      </c>
    </row>
    <row r="161" spans="2:65" s="1" customFormat="1" ht="24.2" customHeight="1">
      <c r="B161" s="28"/>
      <c r="C161" s="130" t="s">
        <v>247</v>
      </c>
      <c r="D161" s="130" t="s">
        <v>330</v>
      </c>
      <c r="E161" s="131" t="s">
        <v>532</v>
      </c>
      <c r="F161" s="132" t="s">
        <v>533</v>
      </c>
      <c r="G161" s="133" t="s">
        <v>534</v>
      </c>
      <c r="H161" s="134">
        <v>0.2</v>
      </c>
      <c r="I161" s="135"/>
      <c r="J161" s="136">
        <f>ROUND(I161*H161,2)</f>
        <v>0</v>
      </c>
      <c r="K161" s="132" t="s">
        <v>1</v>
      </c>
      <c r="L161" s="28"/>
      <c r="M161" s="137" t="s">
        <v>1</v>
      </c>
      <c r="N161" s="138" t="s">
        <v>43</v>
      </c>
      <c r="P161" s="126">
        <f>O161*H161</f>
        <v>0</v>
      </c>
      <c r="Q161" s="126">
        <v>8.8000000000000005E-3</v>
      </c>
      <c r="R161" s="126">
        <f>Q161*H161</f>
        <v>1.7600000000000003E-3</v>
      </c>
      <c r="S161" s="126">
        <v>0</v>
      </c>
      <c r="T161" s="127">
        <f>S161*H161</f>
        <v>0</v>
      </c>
      <c r="AR161" s="128" t="s">
        <v>399</v>
      </c>
      <c r="AT161" s="128" t="s">
        <v>330</v>
      </c>
      <c r="AU161" s="128" t="s">
        <v>87</v>
      </c>
      <c r="AY161" s="13" t="s">
        <v>131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3" t="s">
        <v>6</v>
      </c>
      <c r="BK161" s="129">
        <f>ROUND(I161*H161,2)</f>
        <v>0</v>
      </c>
      <c r="BL161" s="13" t="s">
        <v>399</v>
      </c>
      <c r="BM161" s="128" t="s">
        <v>668</v>
      </c>
    </row>
    <row r="162" spans="2:65" s="1" customFormat="1" ht="66.75" customHeight="1">
      <c r="B162" s="28"/>
      <c r="C162" s="130" t="s">
        <v>251</v>
      </c>
      <c r="D162" s="130" t="s">
        <v>330</v>
      </c>
      <c r="E162" s="131" t="s">
        <v>537</v>
      </c>
      <c r="F162" s="132" t="s">
        <v>538</v>
      </c>
      <c r="G162" s="133" t="s">
        <v>201</v>
      </c>
      <c r="H162" s="134">
        <v>186</v>
      </c>
      <c r="I162" s="135"/>
      <c r="J162" s="136">
        <f>ROUND(I162*H162,2)</f>
        <v>0</v>
      </c>
      <c r="K162" s="132" t="s">
        <v>1</v>
      </c>
      <c r="L162" s="28"/>
      <c r="M162" s="137" t="s">
        <v>1</v>
      </c>
      <c r="N162" s="138" t="s">
        <v>43</v>
      </c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128" t="s">
        <v>399</v>
      </c>
      <c r="AT162" s="128" t="s">
        <v>330</v>
      </c>
      <c r="AU162" s="128" t="s">
        <v>87</v>
      </c>
      <c r="AY162" s="13" t="s">
        <v>131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3" t="s">
        <v>6</v>
      </c>
      <c r="BK162" s="129">
        <f>ROUND(I162*H162,2)</f>
        <v>0</v>
      </c>
      <c r="BL162" s="13" t="s">
        <v>399</v>
      </c>
      <c r="BM162" s="128" t="s">
        <v>669</v>
      </c>
    </row>
    <row r="163" spans="2:65" s="1" customFormat="1" ht="37.9" customHeight="1">
      <c r="B163" s="28"/>
      <c r="C163" s="130" t="s">
        <v>255</v>
      </c>
      <c r="D163" s="130" t="s">
        <v>330</v>
      </c>
      <c r="E163" s="131" t="s">
        <v>557</v>
      </c>
      <c r="F163" s="132" t="s">
        <v>558</v>
      </c>
      <c r="G163" s="133" t="s">
        <v>201</v>
      </c>
      <c r="H163" s="134">
        <v>259</v>
      </c>
      <c r="I163" s="135"/>
      <c r="J163" s="136">
        <f>ROUND(I163*H163,2)</f>
        <v>0</v>
      </c>
      <c r="K163" s="132" t="s">
        <v>1</v>
      </c>
      <c r="L163" s="28"/>
      <c r="M163" s="137" t="s">
        <v>1</v>
      </c>
      <c r="N163" s="138" t="s">
        <v>43</v>
      </c>
      <c r="P163" s="126">
        <f>O163*H163</f>
        <v>0</v>
      </c>
      <c r="Q163" s="126">
        <v>0</v>
      </c>
      <c r="R163" s="126">
        <f>Q163*H163</f>
        <v>0</v>
      </c>
      <c r="S163" s="126">
        <v>0</v>
      </c>
      <c r="T163" s="127">
        <f>S163*H163</f>
        <v>0</v>
      </c>
      <c r="AR163" s="128" t="s">
        <v>399</v>
      </c>
      <c r="AT163" s="128" t="s">
        <v>330</v>
      </c>
      <c r="AU163" s="128" t="s">
        <v>87</v>
      </c>
      <c r="AY163" s="13" t="s">
        <v>131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6</v>
      </c>
      <c r="BK163" s="129">
        <f>ROUND(I163*H163,2)</f>
        <v>0</v>
      </c>
      <c r="BL163" s="13" t="s">
        <v>399</v>
      </c>
      <c r="BM163" s="128" t="s">
        <v>670</v>
      </c>
    </row>
    <row r="164" spans="2:65" s="1" customFormat="1" ht="16.5" customHeight="1">
      <c r="B164" s="28"/>
      <c r="C164" s="130" t="s">
        <v>259</v>
      </c>
      <c r="D164" s="130" t="s">
        <v>330</v>
      </c>
      <c r="E164" s="131" t="s">
        <v>671</v>
      </c>
      <c r="F164" s="132" t="s">
        <v>672</v>
      </c>
      <c r="G164" s="133" t="s">
        <v>201</v>
      </c>
      <c r="H164" s="134">
        <v>280</v>
      </c>
      <c r="I164" s="135"/>
      <c r="J164" s="136">
        <f>ROUND(I164*H164,2)</f>
        <v>0</v>
      </c>
      <c r="K164" s="132" t="s">
        <v>1</v>
      </c>
      <c r="L164" s="28"/>
      <c r="M164" s="151" t="s">
        <v>1</v>
      </c>
      <c r="N164" s="152" t="s">
        <v>43</v>
      </c>
      <c r="O164" s="153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28" t="s">
        <v>399</v>
      </c>
      <c r="AT164" s="128" t="s">
        <v>330</v>
      </c>
      <c r="AU164" s="128" t="s">
        <v>87</v>
      </c>
      <c r="AY164" s="13" t="s">
        <v>131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6</v>
      </c>
      <c r="BK164" s="129">
        <f>ROUND(I164*H164,2)</f>
        <v>0</v>
      </c>
      <c r="BL164" s="13" t="s">
        <v>399</v>
      </c>
      <c r="BM164" s="128" t="s">
        <v>673</v>
      </c>
    </row>
    <row r="165" spans="2:65" s="1" customFormat="1" ht="6.95" customHeight="1">
      <c r="B165" s="40"/>
      <c r="C165" s="41"/>
      <c r="D165" s="41"/>
      <c r="E165" s="41"/>
      <c r="F165" s="41"/>
      <c r="G165" s="41"/>
      <c r="H165" s="41"/>
      <c r="I165" s="41"/>
      <c r="J165" s="41"/>
      <c r="K165" s="41"/>
      <c r="L165" s="28"/>
    </row>
  </sheetData>
  <sheetProtection algorithmName="SHA-512" hashValue="2FKINgJ3bJC+PJpjSqAHvkL2EVi69D2zONebrbPKGSJvLO0LpkJU/gH0Zq4fg80CJm18xG1TpH+gty45Xaoy7g==" saltValue="OAhDLswNhnqn+oS0ZcejaF4kKUsCg8XV5IBOancIUvQmWXcPFm80qrTuiXCte1GX23AKgwnT28A95zZ4vkOoEg==" spinCount="100000" sheet="1" objects="1" scenarios="1" formatColumns="0" formatRows="0" autoFilter="0"/>
  <autoFilter ref="C122:K16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94</v>
      </c>
      <c r="L4" s="16"/>
      <c r="M4" s="84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194" t="str">
        <f>'Rekapitulace stavby'!K6</f>
        <v>SSZ Výstupní - Neštěmická</v>
      </c>
      <c r="F7" s="195"/>
      <c r="G7" s="195"/>
      <c r="H7" s="195"/>
      <c r="L7" s="16"/>
    </row>
    <row r="8" spans="2:46" s="1" customFormat="1" ht="12" customHeight="1">
      <c r="B8" s="28"/>
      <c r="D8" s="23" t="s">
        <v>95</v>
      </c>
      <c r="L8" s="28"/>
    </row>
    <row r="9" spans="2:46" s="1" customFormat="1" ht="16.5" customHeight="1">
      <c r="B9" s="28"/>
      <c r="E9" s="175" t="s">
        <v>674</v>
      </c>
      <c r="F9" s="196"/>
      <c r="G9" s="196"/>
      <c r="H9" s="19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1</v>
      </c>
      <c r="I11" s="23" t="s">
        <v>20</v>
      </c>
      <c r="J11" s="21" t="s">
        <v>1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8" t="str">
        <f>'Rekapitulace stavby'!AN8</f>
        <v>19. 7. 2024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27</v>
      </c>
      <c r="L14" s="28"/>
    </row>
    <row r="15" spans="2:46" s="1" customFormat="1" ht="18" customHeight="1">
      <c r="B15" s="28"/>
      <c r="E15" s="21" t="s">
        <v>28</v>
      </c>
      <c r="I15" s="23" t="s">
        <v>29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30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7" t="str">
        <f>'Rekapitulace stavby'!E14</f>
        <v>Vyplň údaj</v>
      </c>
      <c r="F18" s="159"/>
      <c r="G18" s="159"/>
      <c r="H18" s="159"/>
      <c r="I18" s="23" t="s">
        <v>29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32</v>
      </c>
      <c r="I20" s="23" t="s">
        <v>26</v>
      </c>
      <c r="J20" s="21" t="s">
        <v>33</v>
      </c>
      <c r="L20" s="28"/>
    </row>
    <row r="21" spans="2:12" s="1" customFormat="1" ht="18" customHeight="1">
      <c r="B21" s="28"/>
      <c r="E21" s="21" t="s">
        <v>34</v>
      </c>
      <c r="I21" s="23" t="s">
        <v>29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36</v>
      </c>
      <c r="I23" s="23" t="s">
        <v>26</v>
      </c>
      <c r="J23" s="21" t="s">
        <v>33</v>
      </c>
      <c r="L23" s="28"/>
    </row>
    <row r="24" spans="2:12" s="1" customFormat="1" ht="18" customHeight="1">
      <c r="B24" s="28"/>
      <c r="E24" s="21" t="s">
        <v>34</v>
      </c>
      <c r="I24" s="23" t="s">
        <v>29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16.5" customHeight="1">
      <c r="B27" s="85"/>
      <c r="E27" s="164" t="s">
        <v>1</v>
      </c>
      <c r="F27" s="164"/>
      <c r="G27" s="164"/>
      <c r="H27" s="164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38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5" customHeight="1">
      <c r="B33" s="28"/>
      <c r="D33" s="51" t="s">
        <v>42</v>
      </c>
      <c r="E33" s="23" t="s">
        <v>43</v>
      </c>
      <c r="F33" s="87">
        <f>ROUND((SUM(BE128:BE195)),  2)</f>
        <v>0</v>
      </c>
      <c r="I33" s="88">
        <v>0.21</v>
      </c>
      <c r="J33" s="87">
        <f>ROUND(((SUM(BE128:BE195))*I33),  2)</f>
        <v>0</v>
      </c>
      <c r="L33" s="28"/>
    </row>
    <row r="34" spans="2:12" s="1" customFormat="1" ht="14.45" customHeight="1">
      <c r="B34" s="28"/>
      <c r="E34" s="23" t="s">
        <v>44</v>
      </c>
      <c r="F34" s="87">
        <f>ROUND((SUM(BF128:BF195)),  2)</f>
        <v>0</v>
      </c>
      <c r="I34" s="88">
        <v>0.12</v>
      </c>
      <c r="J34" s="87">
        <f>ROUND(((SUM(BF128:BF195))*I34),  2)</f>
        <v>0</v>
      </c>
      <c r="L34" s="28"/>
    </row>
    <row r="35" spans="2:12" s="1" customFormat="1" ht="14.45" hidden="1" customHeight="1">
      <c r="B35" s="28"/>
      <c r="E35" s="23" t="s">
        <v>45</v>
      </c>
      <c r="F35" s="87">
        <f>ROUND((SUM(BG128:BG195)),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46</v>
      </c>
      <c r="F36" s="87">
        <f>ROUND((SUM(BH128:BH195)),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47</v>
      </c>
      <c r="F37" s="87">
        <f>ROUND((SUM(BI128:BI195)),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51</v>
      </c>
      <c r="E50" s="38"/>
      <c r="F50" s="38"/>
      <c r="G50" s="37" t="s">
        <v>52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53</v>
      </c>
      <c r="E61" s="30"/>
      <c r="F61" s="95" t="s">
        <v>54</v>
      </c>
      <c r="G61" s="39" t="s">
        <v>53</v>
      </c>
      <c r="H61" s="30"/>
      <c r="I61" s="30"/>
      <c r="J61" s="96" t="s">
        <v>54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55</v>
      </c>
      <c r="E65" s="38"/>
      <c r="F65" s="38"/>
      <c r="G65" s="37" t="s">
        <v>56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53</v>
      </c>
      <c r="E76" s="30"/>
      <c r="F76" s="95" t="s">
        <v>54</v>
      </c>
      <c r="G76" s="39" t="s">
        <v>53</v>
      </c>
      <c r="H76" s="30"/>
      <c r="I76" s="30"/>
      <c r="J76" s="96" t="s">
        <v>54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17</v>
      </c>
      <c r="L84" s="28"/>
    </row>
    <row r="85" spans="2:47" s="1" customFormat="1" ht="16.5" customHeight="1">
      <c r="B85" s="28"/>
      <c r="E85" s="194" t="str">
        <f>E7</f>
        <v>SSZ Výstupní - Neštěmická</v>
      </c>
      <c r="F85" s="195"/>
      <c r="G85" s="195"/>
      <c r="H85" s="195"/>
      <c r="L85" s="28"/>
    </row>
    <row r="86" spans="2:47" s="1" customFormat="1" ht="12" customHeight="1">
      <c r="B86" s="28"/>
      <c r="C86" s="23" t="s">
        <v>95</v>
      </c>
      <c r="L86" s="28"/>
    </row>
    <row r="87" spans="2:47" s="1" customFormat="1" ht="16.5" customHeight="1">
      <c r="B87" s="28"/>
      <c r="E87" s="175" t="str">
        <f>E9</f>
        <v>SO 101 - Stavební úpravy</v>
      </c>
      <c r="F87" s="196"/>
      <c r="G87" s="196"/>
      <c r="H87" s="19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21</v>
      </c>
      <c r="F89" s="21" t="str">
        <f>F12</f>
        <v>křižovatka Výstupní - Neštěmická</v>
      </c>
      <c r="I89" s="23" t="s">
        <v>23</v>
      </c>
      <c r="J89" s="48" t="str">
        <f>IF(J12="","",J12)</f>
        <v>19. 7. 2024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25</v>
      </c>
      <c r="F91" s="21" t="str">
        <f>E15</f>
        <v>Statutární město Ústí nad Labem</v>
      </c>
      <c r="I91" s="23" t="s">
        <v>32</v>
      </c>
      <c r="J91" s="26" t="str">
        <f>E21</f>
        <v>AŽD Praha s.r.o.</v>
      </c>
      <c r="L91" s="28"/>
    </row>
    <row r="92" spans="2:47" s="1" customFormat="1" ht="15.2" customHeight="1">
      <c r="B92" s="28"/>
      <c r="C92" s="23" t="s">
        <v>30</v>
      </c>
      <c r="F92" s="21" t="str">
        <f>IF(E18="","",E18)</f>
        <v>Vyplň údaj</v>
      </c>
      <c r="I92" s="23" t="s">
        <v>36</v>
      </c>
      <c r="J92" s="26" t="str">
        <f>E24</f>
        <v>AŽD Praha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98</v>
      </c>
      <c r="D94" s="89"/>
      <c r="E94" s="89"/>
      <c r="F94" s="89"/>
      <c r="G94" s="89"/>
      <c r="H94" s="89"/>
      <c r="I94" s="89"/>
      <c r="J94" s="98" t="s">
        <v>99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100</v>
      </c>
      <c r="J96" s="62">
        <f>J128</f>
        <v>0</v>
      </c>
      <c r="L96" s="28"/>
      <c r="AU96" s="13" t="s">
        <v>101</v>
      </c>
    </row>
    <row r="97" spans="2:12" s="8" customFormat="1" ht="24.95" customHeight="1">
      <c r="B97" s="100"/>
      <c r="D97" s="101" t="s">
        <v>102</v>
      </c>
      <c r="E97" s="102"/>
      <c r="F97" s="102"/>
      <c r="G97" s="102"/>
      <c r="H97" s="102"/>
      <c r="I97" s="102"/>
      <c r="J97" s="103">
        <f>J149</f>
        <v>0</v>
      </c>
      <c r="L97" s="100"/>
    </row>
    <row r="98" spans="2:12" s="9" customFormat="1" ht="19.899999999999999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J150</f>
        <v>0</v>
      </c>
      <c r="L98" s="104"/>
    </row>
    <row r="99" spans="2:12" s="9" customFormat="1" ht="19.899999999999999" customHeight="1">
      <c r="B99" s="104"/>
      <c r="D99" s="105" t="s">
        <v>675</v>
      </c>
      <c r="E99" s="106"/>
      <c r="F99" s="106"/>
      <c r="G99" s="106"/>
      <c r="H99" s="106"/>
      <c r="I99" s="106"/>
      <c r="J99" s="107">
        <f>J157</f>
        <v>0</v>
      </c>
      <c r="L99" s="104"/>
    </row>
    <row r="100" spans="2:12" s="9" customFormat="1" ht="19.899999999999999" customHeight="1">
      <c r="B100" s="104"/>
      <c r="D100" s="105" t="s">
        <v>676</v>
      </c>
      <c r="E100" s="106"/>
      <c r="F100" s="106"/>
      <c r="G100" s="106"/>
      <c r="H100" s="106"/>
      <c r="I100" s="106"/>
      <c r="J100" s="107">
        <f>J159</f>
        <v>0</v>
      </c>
      <c r="L100" s="104"/>
    </row>
    <row r="101" spans="2:12" s="9" customFormat="1" ht="19.899999999999999" customHeight="1">
      <c r="B101" s="104"/>
      <c r="D101" s="105" t="s">
        <v>104</v>
      </c>
      <c r="E101" s="106"/>
      <c r="F101" s="106"/>
      <c r="G101" s="106"/>
      <c r="H101" s="106"/>
      <c r="I101" s="106"/>
      <c r="J101" s="107">
        <f>J168</f>
        <v>0</v>
      </c>
      <c r="L101" s="104"/>
    </row>
    <row r="102" spans="2:12" s="9" customFormat="1" ht="19.899999999999999" customHeight="1">
      <c r="B102" s="104"/>
      <c r="D102" s="105" t="s">
        <v>105</v>
      </c>
      <c r="E102" s="106"/>
      <c r="F102" s="106"/>
      <c r="G102" s="106"/>
      <c r="H102" s="106"/>
      <c r="I102" s="106"/>
      <c r="J102" s="107">
        <f>J174</f>
        <v>0</v>
      </c>
      <c r="L102" s="104"/>
    </row>
    <row r="103" spans="2:12" s="8" customFormat="1" ht="24.95" customHeight="1">
      <c r="B103" s="100"/>
      <c r="D103" s="101" t="s">
        <v>109</v>
      </c>
      <c r="E103" s="102"/>
      <c r="F103" s="102"/>
      <c r="G103" s="102"/>
      <c r="H103" s="102"/>
      <c r="I103" s="102"/>
      <c r="J103" s="103">
        <f>J183</f>
        <v>0</v>
      </c>
      <c r="L103" s="100"/>
    </row>
    <row r="104" spans="2:12" s="9" customFormat="1" ht="19.899999999999999" customHeight="1">
      <c r="B104" s="104"/>
      <c r="D104" s="105" t="s">
        <v>111</v>
      </c>
      <c r="E104" s="106"/>
      <c r="F104" s="106"/>
      <c r="G104" s="106"/>
      <c r="H104" s="106"/>
      <c r="I104" s="106"/>
      <c r="J104" s="107">
        <f>J184</f>
        <v>0</v>
      </c>
      <c r="L104" s="104"/>
    </row>
    <row r="105" spans="2:12" s="9" customFormat="1" ht="19.899999999999999" customHeight="1">
      <c r="B105" s="104"/>
      <c r="D105" s="105" t="s">
        <v>112</v>
      </c>
      <c r="E105" s="106"/>
      <c r="F105" s="106"/>
      <c r="G105" s="106"/>
      <c r="H105" s="106"/>
      <c r="I105" s="106"/>
      <c r="J105" s="107">
        <f>J186</f>
        <v>0</v>
      </c>
      <c r="L105" s="104"/>
    </row>
    <row r="106" spans="2:12" s="8" customFormat="1" ht="24.95" customHeight="1">
      <c r="B106" s="100"/>
      <c r="D106" s="101" t="s">
        <v>677</v>
      </c>
      <c r="E106" s="102"/>
      <c r="F106" s="102"/>
      <c r="G106" s="102"/>
      <c r="H106" s="102"/>
      <c r="I106" s="102"/>
      <c r="J106" s="103">
        <f>J191</f>
        <v>0</v>
      </c>
      <c r="L106" s="100"/>
    </row>
    <row r="107" spans="2:12" s="9" customFormat="1" ht="19.899999999999999" customHeight="1">
      <c r="B107" s="104"/>
      <c r="D107" s="105" t="s">
        <v>678</v>
      </c>
      <c r="E107" s="106"/>
      <c r="F107" s="106"/>
      <c r="G107" s="106"/>
      <c r="H107" s="106"/>
      <c r="I107" s="106"/>
      <c r="J107" s="107">
        <f>J192</f>
        <v>0</v>
      </c>
      <c r="L107" s="104"/>
    </row>
    <row r="108" spans="2:12" s="9" customFormat="1" ht="19.899999999999999" customHeight="1">
      <c r="B108" s="104"/>
      <c r="D108" s="105" t="s">
        <v>679</v>
      </c>
      <c r="E108" s="106"/>
      <c r="F108" s="106"/>
      <c r="G108" s="106"/>
      <c r="H108" s="106"/>
      <c r="I108" s="106"/>
      <c r="J108" s="107">
        <f>J194</f>
        <v>0</v>
      </c>
      <c r="L108" s="104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113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17</v>
      </c>
      <c r="L117" s="28"/>
    </row>
    <row r="118" spans="2:63" s="1" customFormat="1" ht="16.5" customHeight="1">
      <c r="B118" s="28"/>
      <c r="E118" s="194" t="str">
        <f>E7</f>
        <v>SSZ Výstupní - Neštěmická</v>
      </c>
      <c r="F118" s="195"/>
      <c r="G118" s="195"/>
      <c r="H118" s="195"/>
      <c r="L118" s="28"/>
    </row>
    <row r="119" spans="2:63" s="1" customFormat="1" ht="12" customHeight="1">
      <c r="B119" s="28"/>
      <c r="C119" s="23" t="s">
        <v>95</v>
      </c>
      <c r="L119" s="28"/>
    </row>
    <row r="120" spans="2:63" s="1" customFormat="1" ht="16.5" customHeight="1">
      <c r="B120" s="28"/>
      <c r="E120" s="175" t="str">
        <f>E9</f>
        <v>SO 101 - Stavební úpravy</v>
      </c>
      <c r="F120" s="196"/>
      <c r="G120" s="196"/>
      <c r="H120" s="196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21</v>
      </c>
      <c r="F122" s="21" t="str">
        <f>F12</f>
        <v>křižovatka Výstupní - Neštěmická</v>
      </c>
      <c r="I122" s="23" t="s">
        <v>23</v>
      </c>
      <c r="J122" s="48" t="str">
        <f>IF(J12="","",J12)</f>
        <v>19. 7. 2024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25</v>
      </c>
      <c r="F124" s="21" t="str">
        <f>E15</f>
        <v>Statutární město Ústí nad Labem</v>
      </c>
      <c r="I124" s="23" t="s">
        <v>32</v>
      </c>
      <c r="J124" s="26" t="str">
        <f>E21</f>
        <v>AŽD Praha s.r.o.</v>
      </c>
      <c r="L124" s="28"/>
    </row>
    <row r="125" spans="2:63" s="1" customFormat="1" ht="15.2" customHeight="1">
      <c r="B125" s="28"/>
      <c r="C125" s="23" t="s">
        <v>30</v>
      </c>
      <c r="F125" s="21" t="str">
        <f>IF(E18="","",E18)</f>
        <v>Vyplň údaj</v>
      </c>
      <c r="I125" s="23" t="s">
        <v>36</v>
      </c>
      <c r="J125" s="26" t="str">
        <f>E24</f>
        <v>AŽD Praha s.r.o.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8"/>
      <c r="C127" s="109" t="s">
        <v>114</v>
      </c>
      <c r="D127" s="110" t="s">
        <v>63</v>
      </c>
      <c r="E127" s="110" t="s">
        <v>59</v>
      </c>
      <c r="F127" s="110" t="s">
        <v>60</v>
      </c>
      <c r="G127" s="110" t="s">
        <v>115</v>
      </c>
      <c r="H127" s="110" t="s">
        <v>116</v>
      </c>
      <c r="I127" s="110" t="s">
        <v>117</v>
      </c>
      <c r="J127" s="110" t="s">
        <v>99</v>
      </c>
      <c r="K127" s="111" t="s">
        <v>118</v>
      </c>
      <c r="L127" s="108"/>
      <c r="M127" s="55" t="s">
        <v>1</v>
      </c>
      <c r="N127" s="56" t="s">
        <v>42</v>
      </c>
      <c r="O127" s="56" t="s">
        <v>119</v>
      </c>
      <c r="P127" s="56" t="s">
        <v>120</v>
      </c>
      <c r="Q127" s="56" t="s">
        <v>121</v>
      </c>
      <c r="R127" s="56" t="s">
        <v>122</v>
      </c>
      <c r="S127" s="56" t="s">
        <v>123</v>
      </c>
      <c r="T127" s="57" t="s">
        <v>124</v>
      </c>
    </row>
    <row r="128" spans="2:63" s="1" customFormat="1" ht="22.9" customHeight="1">
      <c r="B128" s="28"/>
      <c r="C128" s="60" t="s">
        <v>125</v>
      </c>
      <c r="J128" s="112">
        <f>BK128</f>
        <v>0</v>
      </c>
      <c r="L128" s="28"/>
      <c r="M128" s="58"/>
      <c r="N128" s="49"/>
      <c r="O128" s="49"/>
      <c r="P128" s="113">
        <f>P129+SUM(P130:P149)+P183+P191</f>
        <v>0</v>
      </c>
      <c r="Q128" s="49"/>
      <c r="R128" s="113">
        <f>R129+SUM(R130:R149)+R183+R191</f>
        <v>488.85214000000008</v>
      </c>
      <c r="S128" s="49"/>
      <c r="T128" s="114">
        <f>T129+SUM(T130:T149)+T183+T191</f>
        <v>394.20499999999998</v>
      </c>
      <c r="AT128" s="13" t="s">
        <v>77</v>
      </c>
      <c r="AU128" s="13" t="s">
        <v>101</v>
      </c>
      <c r="BK128" s="115">
        <f>BK129+SUM(BK130:BK149)+BK183+BK191</f>
        <v>0</v>
      </c>
    </row>
    <row r="129" spans="2:65" s="1" customFormat="1" ht="24.2" customHeight="1">
      <c r="B129" s="28"/>
      <c r="C129" s="116" t="s">
        <v>6</v>
      </c>
      <c r="D129" s="116" t="s">
        <v>126</v>
      </c>
      <c r="E129" s="117" t="s">
        <v>680</v>
      </c>
      <c r="F129" s="118" t="s">
        <v>681</v>
      </c>
      <c r="G129" s="119" t="s">
        <v>381</v>
      </c>
      <c r="H129" s="120">
        <v>9.3000000000000007</v>
      </c>
      <c r="I129" s="121"/>
      <c r="J129" s="122">
        <f t="shared" ref="J129:J148" si="0">ROUND(I129*H129,2)</f>
        <v>0</v>
      </c>
      <c r="K129" s="118" t="s">
        <v>209</v>
      </c>
      <c r="L129" s="123"/>
      <c r="M129" s="124" t="s">
        <v>1</v>
      </c>
      <c r="N129" s="125" t="s">
        <v>43</v>
      </c>
      <c r="P129" s="126">
        <f t="shared" ref="P129:P148" si="1">O129*H129</f>
        <v>0</v>
      </c>
      <c r="Q129" s="126">
        <v>1</v>
      </c>
      <c r="R129" s="126">
        <f t="shared" ref="R129:R148" si="2">Q129*H129</f>
        <v>9.3000000000000007</v>
      </c>
      <c r="S129" s="126">
        <v>0</v>
      </c>
      <c r="T129" s="127">
        <f t="shared" ref="T129:T148" si="3">S129*H129</f>
        <v>0</v>
      </c>
      <c r="AR129" s="128" t="s">
        <v>130</v>
      </c>
      <c r="AT129" s="128" t="s">
        <v>126</v>
      </c>
      <c r="AU129" s="128" t="s">
        <v>78</v>
      </c>
      <c r="AY129" s="13" t="s">
        <v>131</v>
      </c>
      <c r="BE129" s="129">
        <f t="shared" ref="BE129:BE148" si="4">IF(N129="základní",J129,0)</f>
        <v>0</v>
      </c>
      <c r="BF129" s="129">
        <f t="shared" ref="BF129:BF148" si="5">IF(N129="snížená",J129,0)</f>
        <v>0</v>
      </c>
      <c r="BG129" s="129">
        <f t="shared" ref="BG129:BG148" si="6">IF(N129="zákl. přenesená",J129,0)</f>
        <v>0</v>
      </c>
      <c r="BH129" s="129">
        <f t="shared" ref="BH129:BH148" si="7">IF(N129="sníž. přenesená",J129,0)</f>
        <v>0</v>
      </c>
      <c r="BI129" s="129">
        <f t="shared" ref="BI129:BI148" si="8">IF(N129="nulová",J129,0)</f>
        <v>0</v>
      </c>
      <c r="BJ129" s="13" t="s">
        <v>6</v>
      </c>
      <c r="BK129" s="129">
        <f t="shared" ref="BK129:BK148" si="9">ROUND(I129*H129,2)</f>
        <v>0</v>
      </c>
      <c r="BL129" s="13" t="s">
        <v>132</v>
      </c>
      <c r="BM129" s="128" t="s">
        <v>682</v>
      </c>
    </row>
    <row r="130" spans="2:65" s="1" customFormat="1" ht="21.75" customHeight="1">
      <c r="B130" s="28"/>
      <c r="C130" s="116" t="s">
        <v>87</v>
      </c>
      <c r="D130" s="116" t="s">
        <v>126</v>
      </c>
      <c r="E130" s="117" t="s">
        <v>683</v>
      </c>
      <c r="F130" s="118" t="s">
        <v>684</v>
      </c>
      <c r="G130" s="119" t="s">
        <v>381</v>
      </c>
      <c r="H130" s="120">
        <v>9.3000000000000007</v>
      </c>
      <c r="I130" s="121"/>
      <c r="J130" s="122">
        <f t="shared" si="0"/>
        <v>0</v>
      </c>
      <c r="K130" s="118" t="s">
        <v>209</v>
      </c>
      <c r="L130" s="123"/>
      <c r="M130" s="124" t="s">
        <v>1</v>
      </c>
      <c r="N130" s="125" t="s">
        <v>43</v>
      </c>
      <c r="P130" s="126">
        <f t="shared" si="1"/>
        <v>0</v>
      </c>
      <c r="Q130" s="126">
        <v>1</v>
      </c>
      <c r="R130" s="126">
        <f t="shared" si="2"/>
        <v>9.3000000000000007</v>
      </c>
      <c r="S130" s="126">
        <v>0</v>
      </c>
      <c r="T130" s="127">
        <f t="shared" si="3"/>
        <v>0</v>
      </c>
      <c r="AR130" s="128" t="s">
        <v>130</v>
      </c>
      <c r="AT130" s="128" t="s">
        <v>126</v>
      </c>
      <c r="AU130" s="128" t="s">
        <v>78</v>
      </c>
      <c r="AY130" s="13" t="s">
        <v>131</v>
      </c>
      <c r="BE130" s="129">
        <f t="shared" si="4"/>
        <v>0</v>
      </c>
      <c r="BF130" s="129">
        <f t="shared" si="5"/>
        <v>0</v>
      </c>
      <c r="BG130" s="129">
        <f t="shared" si="6"/>
        <v>0</v>
      </c>
      <c r="BH130" s="129">
        <f t="shared" si="7"/>
        <v>0</v>
      </c>
      <c r="BI130" s="129">
        <f t="shared" si="8"/>
        <v>0</v>
      </c>
      <c r="BJ130" s="13" t="s">
        <v>6</v>
      </c>
      <c r="BK130" s="129">
        <f t="shared" si="9"/>
        <v>0</v>
      </c>
      <c r="BL130" s="13" t="s">
        <v>132</v>
      </c>
      <c r="BM130" s="128" t="s">
        <v>685</v>
      </c>
    </row>
    <row r="131" spans="2:65" s="1" customFormat="1" ht="21.75" customHeight="1">
      <c r="B131" s="28"/>
      <c r="C131" s="116" t="s">
        <v>137</v>
      </c>
      <c r="D131" s="116" t="s">
        <v>126</v>
      </c>
      <c r="E131" s="117" t="s">
        <v>686</v>
      </c>
      <c r="F131" s="118" t="s">
        <v>687</v>
      </c>
      <c r="G131" s="119" t="s">
        <v>381</v>
      </c>
      <c r="H131" s="120">
        <v>18.600000000000001</v>
      </c>
      <c r="I131" s="121"/>
      <c r="J131" s="122">
        <f t="shared" si="0"/>
        <v>0</v>
      </c>
      <c r="K131" s="118" t="s">
        <v>209</v>
      </c>
      <c r="L131" s="123"/>
      <c r="M131" s="124" t="s">
        <v>1</v>
      </c>
      <c r="N131" s="125" t="s">
        <v>43</v>
      </c>
      <c r="P131" s="126">
        <f t="shared" si="1"/>
        <v>0</v>
      </c>
      <c r="Q131" s="126">
        <v>1</v>
      </c>
      <c r="R131" s="126">
        <f t="shared" si="2"/>
        <v>18.600000000000001</v>
      </c>
      <c r="S131" s="126">
        <v>0</v>
      </c>
      <c r="T131" s="127">
        <f t="shared" si="3"/>
        <v>0</v>
      </c>
      <c r="AR131" s="128" t="s">
        <v>130</v>
      </c>
      <c r="AT131" s="128" t="s">
        <v>126</v>
      </c>
      <c r="AU131" s="128" t="s">
        <v>78</v>
      </c>
      <c r="AY131" s="13" t="s">
        <v>131</v>
      </c>
      <c r="BE131" s="129">
        <f t="shared" si="4"/>
        <v>0</v>
      </c>
      <c r="BF131" s="129">
        <f t="shared" si="5"/>
        <v>0</v>
      </c>
      <c r="BG131" s="129">
        <f t="shared" si="6"/>
        <v>0</v>
      </c>
      <c r="BH131" s="129">
        <f t="shared" si="7"/>
        <v>0</v>
      </c>
      <c r="BI131" s="129">
        <f t="shared" si="8"/>
        <v>0</v>
      </c>
      <c r="BJ131" s="13" t="s">
        <v>6</v>
      </c>
      <c r="BK131" s="129">
        <f t="shared" si="9"/>
        <v>0</v>
      </c>
      <c r="BL131" s="13" t="s">
        <v>132</v>
      </c>
      <c r="BM131" s="128" t="s">
        <v>688</v>
      </c>
    </row>
    <row r="132" spans="2:65" s="1" customFormat="1" ht="16.5" customHeight="1">
      <c r="B132" s="28"/>
      <c r="C132" s="116" t="s">
        <v>132</v>
      </c>
      <c r="D132" s="116" t="s">
        <v>126</v>
      </c>
      <c r="E132" s="117" t="s">
        <v>689</v>
      </c>
      <c r="F132" s="118" t="s">
        <v>690</v>
      </c>
      <c r="G132" s="119" t="s">
        <v>381</v>
      </c>
      <c r="H132" s="120">
        <v>8.6999999999999993</v>
      </c>
      <c r="I132" s="121"/>
      <c r="J132" s="122">
        <f t="shared" si="0"/>
        <v>0</v>
      </c>
      <c r="K132" s="118" t="s">
        <v>209</v>
      </c>
      <c r="L132" s="123"/>
      <c r="M132" s="124" t="s">
        <v>1</v>
      </c>
      <c r="N132" s="125" t="s">
        <v>43</v>
      </c>
      <c r="P132" s="126">
        <f t="shared" si="1"/>
        <v>0</v>
      </c>
      <c r="Q132" s="126">
        <v>1</v>
      </c>
      <c r="R132" s="126">
        <f t="shared" si="2"/>
        <v>8.6999999999999993</v>
      </c>
      <c r="S132" s="126">
        <v>0</v>
      </c>
      <c r="T132" s="127">
        <f t="shared" si="3"/>
        <v>0</v>
      </c>
      <c r="AR132" s="128" t="s">
        <v>130</v>
      </c>
      <c r="AT132" s="128" t="s">
        <v>126</v>
      </c>
      <c r="AU132" s="128" t="s">
        <v>78</v>
      </c>
      <c r="AY132" s="13" t="s">
        <v>131</v>
      </c>
      <c r="BE132" s="129">
        <f t="shared" si="4"/>
        <v>0</v>
      </c>
      <c r="BF132" s="129">
        <f t="shared" si="5"/>
        <v>0</v>
      </c>
      <c r="BG132" s="129">
        <f t="shared" si="6"/>
        <v>0</v>
      </c>
      <c r="BH132" s="129">
        <f t="shared" si="7"/>
        <v>0</v>
      </c>
      <c r="BI132" s="129">
        <f t="shared" si="8"/>
        <v>0</v>
      </c>
      <c r="BJ132" s="13" t="s">
        <v>6</v>
      </c>
      <c r="BK132" s="129">
        <f t="shared" si="9"/>
        <v>0</v>
      </c>
      <c r="BL132" s="13" t="s">
        <v>132</v>
      </c>
      <c r="BM132" s="128" t="s">
        <v>691</v>
      </c>
    </row>
    <row r="133" spans="2:65" s="1" customFormat="1" ht="16.5" customHeight="1">
      <c r="B133" s="28"/>
      <c r="C133" s="116" t="s">
        <v>144</v>
      </c>
      <c r="D133" s="116" t="s">
        <v>126</v>
      </c>
      <c r="E133" s="117" t="s">
        <v>692</v>
      </c>
      <c r="F133" s="118" t="s">
        <v>693</v>
      </c>
      <c r="G133" s="119" t="s">
        <v>694</v>
      </c>
      <c r="H133" s="120">
        <v>23.4</v>
      </c>
      <c r="I133" s="121"/>
      <c r="J133" s="122">
        <f t="shared" si="0"/>
        <v>0</v>
      </c>
      <c r="K133" s="118" t="s">
        <v>209</v>
      </c>
      <c r="L133" s="123"/>
      <c r="M133" s="124" t="s">
        <v>1</v>
      </c>
      <c r="N133" s="125" t="s">
        <v>43</v>
      </c>
      <c r="P133" s="126">
        <f t="shared" si="1"/>
        <v>0</v>
      </c>
      <c r="Q133" s="126">
        <v>2.4</v>
      </c>
      <c r="R133" s="126">
        <f t="shared" si="2"/>
        <v>56.16</v>
      </c>
      <c r="S133" s="126">
        <v>0</v>
      </c>
      <c r="T133" s="127">
        <f t="shared" si="3"/>
        <v>0</v>
      </c>
      <c r="AR133" s="128" t="s">
        <v>130</v>
      </c>
      <c r="AT133" s="128" t="s">
        <v>126</v>
      </c>
      <c r="AU133" s="128" t="s">
        <v>78</v>
      </c>
      <c r="AY133" s="13" t="s">
        <v>131</v>
      </c>
      <c r="BE133" s="129">
        <f t="shared" si="4"/>
        <v>0</v>
      </c>
      <c r="BF133" s="129">
        <f t="shared" si="5"/>
        <v>0</v>
      </c>
      <c r="BG133" s="129">
        <f t="shared" si="6"/>
        <v>0</v>
      </c>
      <c r="BH133" s="129">
        <f t="shared" si="7"/>
        <v>0</v>
      </c>
      <c r="BI133" s="129">
        <f t="shared" si="8"/>
        <v>0</v>
      </c>
      <c r="BJ133" s="13" t="s">
        <v>6</v>
      </c>
      <c r="BK133" s="129">
        <f t="shared" si="9"/>
        <v>0</v>
      </c>
      <c r="BL133" s="13" t="s">
        <v>132</v>
      </c>
      <c r="BM133" s="128" t="s">
        <v>695</v>
      </c>
    </row>
    <row r="134" spans="2:65" s="1" customFormat="1" ht="16.5" customHeight="1">
      <c r="B134" s="28"/>
      <c r="C134" s="116" t="s">
        <v>148</v>
      </c>
      <c r="D134" s="116" t="s">
        <v>126</v>
      </c>
      <c r="E134" s="117" t="s">
        <v>696</v>
      </c>
      <c r="F134" s="118" t="s">
        <v>697</v>
      </c>
      <c r="G134" s="119" t="s">
        <v>201</v>
      </c>
      <c r="H134" s="120">
        <v>157</v>
      </c>
      <c r="I134" s="121"/>
      <c r="J134" s="122">
        <f t="shared" si="0"/>
        <v>0</v>
      </c>
      <c r="K134" s="118" t="s">
        <v>209</v>
      </c>
      <c r="L134" s="123"/>
      <c r="M134" s="124" t="s">
        <v>1</v>
      </c>
      <c r="N134" s="125" t="s">
        <v>43</v>
      </c>
      <c r="P134" s="126">
        <f t="shared" si="1"/>
        <v>0</v>
      </c>
      <c r="Q134" s="126">
        <v>0.08</v>
      </c>
      <c r="R134" s="126">
        <f t="shared" si="2"/>
        <v>12.56</v>
      </c>
      <c r="S134" s="126">
        <v>0</v>
      </c>
      <c r="T134" s="127">
        <f t="shared" si="3"/>
        <v>0</v>
      </c>
      <c r="AR134" s="128" t="s">
        <v>130</v>
      </c>
      <c r="AT134" s="128" t="s">
        <v>126</v>
      </c>
      <c r="AU134" s="128" t="s">
        <v>78</v>
      </c>
      <c r="AY134" s="13" t="s">
        <v>131</v>
      </c>
      <c r="BE134" s="129">
        <f t="shared" si="4"/>
        <v>0</v>
      </c>
      <c r="BF134" s="129">
        <f t="shared" si="5"/>
        <v>0</v>
      </c>
      <c r="BG134" s="129">
        <f t="shared" si="6"/>
        <v>0</v>
      </c>
      <c r="BH134" s="129">
        <f t="shared" si="7"/>
        <v>0</v>
      </c>
      <c r="BI134" s="129">
        <f t="shared" si="8"/>
        <v>0</v>
      </c>
      <c r="BJ134" s="13" t="s">
        <v>6</v>
      </c>
      <c r="BK134" s="129">
        <f t="shared" si="9"/>
        <v>0</v>
      </c>
      <c r="BL134" s="13" t="s">
        <v>132</v>
      </c>
      <c r="BM134" s="128" t="s">
        <v>698</v>
      </c>
    </row>
    <row r="135" spans="2:65" s="1" customFormat="1" ht="16.5" customHeight="1">
      <c r="B135" s="28"/>
      <c r="C135" s="116" t="s">
        <v>152</v>
      </c>
      <c r="D135" s="116" t="s">
        <v>126</v>
      </c>
      <c r="E135" s="117" t="s">
        <v>699</v>
      </c>
      <c r="F135" s="118" t="s">
        <v>700</v>
      </c>
      <c r="G135" s="119" t="s">
        <v>201</v>
      </c>
      <c r="H135" s="120">
        <v>78</v>
      </c>
      <c r="I135" s="121"/>
      <c r="J135" s="122">
        <f t="shared" si="0"/>
        <v>0</v>
      </c>
      <c r="K135" s="118" t="s">
        <v>209</v>
      </c>
      <c r="L135" s="123"/>
      <c r="M135" s="124" t="s">
        <v>1</v>
      </c>
      <c r="N135" s="125" t="s">
        <v>43</v>
      </c>
      <c r="P135" s="126">
        <f t="shared" si="1"/>
        <v>0</v>
      </c>
      <c r="Q135" s="126">
        <v>0.04</v>
      </c>
      <c r="R135" s="126">
        <f t="shared" si="2"/>
        <v>3.12</v>
      </c>
      <c r="S135" s="126">
        <v>0</v>
      </c>
      <c r="T135" s="127">
        <f t="shared" si="3"/>
        <v>0</v>
      </c>
      <c r="AR135" s="128" t="s">
        <v>130</v>
      </c>
      <c r="AT135" s="128" t="s">
        <v>126</v>
      </c>
      <c r="AU135" s="128" t="s">
        <v>78</v>
      </c>
      <c r="AY135" s="13" t="s">
        <v>131</v>
      </c>
      <c r="BE135" s="129">
        <f t="shared" si="4"/>
        <v>0</v>
      </c>
      <c r="BF135" s="129">
        <f t="shared" si="5"/>
        <v>0</v>
      </c>
      <c r="BG135" s="129">
        <f t="shared" si="6"/>
        <v>0</v>
      </c>
      <c r="BH135" s="129">
        <f t="shared" si="7"/>
        <v>0</v>
      </c>
      <c r="BI135" s="129">
        <f t="shared" si="8"/>
        <v>0</v>
      </c>
      <c r="BJ135" s="13" t="s">
        <v>6</v>
      </c>
      <c r="BK135" s="129">
        <f t="shared" si="9"/>
        <v>0</v>
      </c>
      <c r="BL135" s="13" t="s">
        <v>132</v>
      </c>
      <c r="BM135" s="128" t="s">
        <v>701</v>
      </c>
    </row>
    <row r="136" spans="2:65" s="1" customFormat="1" ht="24.2" customHeight="1">
      <c r="B136" s="28"/>
      <c r="C136" s="116" t="s">
        <v>130</v>
      </c>
      <c r="D136" s="116" t="s">
        <v>126</v>
      </c>
      <c r="E136" s="117" t="s">
        <v>702</v>
      </c>
      <c r="F136" s="118" t="s">
        <v>703</v>
      </c>
      <c r="G136" s="119" t="s">
        <v>361</v>
      </c>
      <c r="H136" s="120">
        <v>1041</v>
      </c>
      <c r="I136" s="121"/>
      <c r="J136" s="122">
        <f t="shared" si="0"/>
        <v>0</v>
      </c>
      <c r="K136" s="118" t="s">
        <v>209</v>
      </c>
      <c r="L136" s="123"/>
      <c r="M136" s="124" t="s">
        <v>1</v>
      </c>
      <c r="N136" s="125" t="s">
        <v>43</v>
      </c>
      <c r="P136" s="126">
        <f t="shared" si="1"/>
        <v>0</v>
      </c>
      <c r="Q136" s="126">
        <v>0.113</v>
      </c>
      <c r="R136" s="126">
        <f t="shared" si="2"/>
        <v>117.63300000000001</v>
      </c>
      <c r="S136" s="126">
        <v>0</v>
      </c>
      <c r="T136" s="127">
        <f t="shared" si="3"/>
        <v>0</v>
      </c>
      <c r="AR136" s="128" t="s">
        <v>130</v>
      </c>
      <c r="AT136" s="128" t="s">
        <v>126</v>
      </c>
      <c r="AU136" s="128" t="s">
        <v>78</v>
      </c>
      <c r="AY136" s="13" t="s">
        <v>131</v>
      </c>
      <c r="BE136" s="129">
        <f t="shared" si="4"/>
        <v>0</v>
      </c>
      <c r="BF136" s="129">
        <f t="shared" si="5"/>
        <v>0</v>
      </c>
      <c r="BG136" s="129">
        <f t="shared" si="6"/>
        <v>0</v>
      </c>
      <c r="BH136" s="129">
        <f t="shared" si="7"/>
        <v>0</v>
      </c>
      <c r="BI136" s="129">
        <f t="shared" si="8"/>
        <v>0</v>
      </c>
      <c r="BJ136" s="13" t="s">
        <v>6</v>
      </c>
      <c r="BK136" s="129">
        <f t="shared" si="9"/>
        <v>0</v>
      </c>
      <c r="BL136" s="13" t="s">
        <v>132</v>
      </c>
      <c r="BM136" s="128" t="s">
        <v>704</v>
      </c>
    </row>
    <row r="137" spans="2:65" s="1" customFormat="1" ht="24.2" customHeight="1">
      <c r="B137" s="28"/>
      <c r="C137" s="116" t="s">
        <v>159</v>
      </c>
      <c r="D137" s="116" t="s">
        <v>126</v>
      </c>
      <c r="E137" s="117" t="s">
        <v>705</v>
      </c>
      <c r="F137" s="118" t="s">
        <v>706</v>
      </c>
      <c r="G137" s="119" t="s">
        <v>361</v>
      </c>
      <c r="H137" s="120">
        <v>80</v>
      </c>
      <c r="I137" s="121"/>
      <c r="J137" s="122">
        <f t="shared" si="0"/>
        <v>0</v>
      </c>
      <c r="K137" s="118" t="s">
        <v>209</v>
      </c>
      <c r="L137" s="123"/>
      <c r="M137" s="124" t="s">
        <v>1</v>
      </c>
      <c r="N137" s="125" t="s">
        <v>43</v>
      </c>
      <c r="P137" s="126">
        <f t="shared" si="1"/>
        <v>0</v>
      </c>
      <c r="Q137" s="126">
        <v>0.13</v>
      </c>
      <c r="R137" s="126">
        <f t="shared" si="2"/>
        <v>10.4</v>
      </c>
      <c r="S137" s="126">
        <v>0</v>
      </c>
      <c r="T137" s="127">
        <f t="shared" si="3"/>
        <v>0</v>
      </c>
      <c r="AR137" s="128" t="s">
        <v>130</v>
      </c>
      <c r="AT137" s="128" t="s">
        <v>126</v>
      </c>
      <c r="AU137" s="128" t="s">
        <v>78</v>
      </c>
      <c r="AY137" s="13" t="s">
        <v>131</v>
      </c>
      <c r="BE137" s="129">
        <f t="shared" si="4"/>
        <v>0</v>
      </c>
      <c r="BF137" s="129">
        <f t="shared" si="5"/>
        <v>0</v>
      </c>
      <c r="BG137" s="129">
        <f t="shared" si="6"/>
        <v>0</v>
      </c>
      <c r="BH137" s="129">
        <f t="shared" si="7"/>
        <v>0</v>
      </c>
      <c r="BI137" s="129">
        <f t="shared" si="8"/>
        <v>0</v>
      </c>
      <c r="BJ137" s="13" t="s">
        <v>6</v>
      </c>
      <c r="BK137" s="129">
        <f t="shared" si="9"/>
        <v>0</v>
      </c>
      <c r="BL137" s="13" t="s">
        <v>132</v>
      </c>
      <c r="BM137" s="128" t="s">
        <v>707</v>
      </c>
    </row>
    <row r="138" spans="2:65" s="1" customFormat="1" ht="24.2" customHeight="1">
      <c r="B138" s="28"/>
      <c r="C138" s="116" t="s">
        <v>163</v>
      </c>
      <c r="D138" s="116" t="s">
        <v>126</v>
      </c>
      <c r="E138" s="117" t="s">
        <v>708</v>
      </c>
      <c r="F138" s="118" t="s">
        <v>709</v>
      </c>
      <c r="G138" s="119" t="s">
        <v>361</v>
      </c>
      <c r="H138" s="120">
        <v>19</v>
      </c>
      <c r="I138" s="121"/>
      <c r="J138" s="122">
        <f t="shared" si="0"/>
        <v>0</v>
      </c>
      <c r="K138" s="118" t="s">
        <v>209</v>
      </c>
      <c r="L138" s="123"/>
      <c r="M138" s="124" t="s">
        <v>1</v>
      </c>
      <c r="N138" s="125" t="s">
        <v>43</v>
      </c>
      <c r="P138" s="126">
        <f t="shared" si="1"/>
        <v>0</v>
      </c>
      <c r="Q138" s="126">
        <v>0.21</v>
      </c>
      <c r="R138" s="126">
        <f t="shared" si="2"/>
        <v>3.9899999999999998</v>
      </c>
      <c r="S138" s="126">
        <v>0</v>
      </c>
      <c r="T138" s="127">
        <f t="shared" si="3"/>
        <v>0</v>
      </c>
      <c r="AR138" s="128" t="s">
        <v>130</v>
      </c>
      <c r="AT138" s="128" t="s">
        <v>126</v>
      </c>
      <c r="AU138" s="128" t="s">
        <v>78</v>
      </c>
      <c r="AY138" s="13" t="s">
        <v>131</v>
      </c>
      <c r="BE138" s="129">
        <f t="shared" si="4"/>
        <v>0</v>
      </c>
      <c r="BF138" s="129">
        <f t="shared" si="5"/>
        <v>0</v>
      </c>
      <c r="BG138" s="129">
        <f t="shared" si="6"/>
        <v>0</v>
      </c>
      <c r="BH138" s="129">
        <f t="shared" si="7"/>
        <v>0</v>
      </c>
      <c r="BI138" s="129">
        <f t="shared" si="8"/>
        <v>0</v>
      </c>
      <c r="BJ138" s="13" t="s">
        <v>6</v>
      </c>
      <c r="BK138" s="129">
        <f t="shared" si="9"/>
        <v>0</v>
      </c>
      <c r="BL138" s="13" t="s">
        <v>132</v>
      </c>
      <c r="BM138" s="128" t="s">
        <v>710</v>
      </c>
    </row>
    <row r="139" spans="2:65" s="1" customFormat="1" ht="16.5" customHeight="1">
      <c r="B139" s="28"/>
      <c r="C139" s="116" t="s">
        <v>167</v>
      </c>
      <c r="D139" s="116" t="s">
        <v>126</v>
      </c>
      <c r="E139" s="117" t="s">
        <v>711</v>
      </c>
      <c r="F139" s="118" t="s">
        <v>712</v>
      </c>
      <c r="G139" s="119" t="s">
        <v>201</v>
      </c>
      <c r="H139" s="120">
        <v>144</v>
      </c>
      <c r="I139" s="121"/>
      <c r="J139" s="122">
        <f t="shared" si="0"/>
        <v>0</v>
      </c>
      <c r="K139" s="118" t="s">
        <v>209</v>
      </c>
      <c r="L139" s="123"/>
      <c r="M139" s="124" t="s">
        <v>1</v>
      </c>
      <c r="N139" s="125" t="s">
        <v>43</v>
      </c>
      <c r="P139" s="126">
        <f t="shared" si="1"/>
        <v>0</v>
      </c>
      <c r="Q139" s="126">
        <v>5.6120000000000003E-2</v>
      </c>
      <c r="R139" s="126">
        <f t="shared" si="2"/>
        <v>8.0812799999999996</v>
      </c>
      <c r="S139" s="126">
        <v>0</v>
      </c>
      <c r="T139" s="127">
        <f t="shared" si="3"/>
        <v>0</v>
      </c>
      <c r="AR139" s="128" t="s">
        <v>130</v>
      </c>
      <c r="AT139" s="128" t="s">
        <v>126</v>
      </c>
      <c r="AU139" s="128" t="s">
        <v>78</v>
      </c>
      <c r="AY139" s="13" t="s">
        <v>131</v>
      </c>
      <c r="BE139" s="129">
        <f t="shared" si="4"/>
        <v>0</v>
      </c>
      <c r="BF139" s="129">
        <f t="shared" si="5"/>
        <v>0</v>
      </c>
      <c r="BG139" s="129">
        <f t="shared" si="6"/>
        <v>0</v>
      </c>
      <c r="BH139" s="129">
        <f t="shared" si="7"/>
        <v>0</v>
      </c>
      <c r="BI139" s="129">
        <f t="shared" si="8"/>
        <v>0</v>
      </c>
      <c r="BJ139" s="13" t="s">
        <v>6</v>
      </c>
      <c r="BK139" s="129">
        <f t="shared" si="9"/>
        <v>0</v>
      </c>
      <c r="BL139" s="13" t="s">
        <v>132</v>
      </c>
      <c r="BM139" s="128" t="s">
        <v>713</v>
      </c>
    </row>
    <row r="140" spans="2:65" s="1" customFormat="1" ht="16.5" customHeight="1">
      <c r="B140" s="28"/>
      <c r="C140" s="116" t="s">
        <v>9</v>
      </c>
      <c r="D140" s="116" t="s">
        <v>126</v>
      </c>
      <c r="E140" s="117" t="s">
        <v>714</v>
      </c>
      <c r="F140" s="118" t="s">
        <v>715</v>
      </c>
      <c r="G140" s="119" t="s">
        <v>201</v>
      </c>
      <c r="H140" s="120">
        <v>72</v>
      </c>
      <c r="I140" s="121"/>
      <c r="J140" s="122">
        <f t="shared" si="0"/>
        <v>0</v>
      </c>
      <c r="K140" s="118" t="s">
        <v>209</v>
      </c>
      <c r="L140" s="123"/>
      <c r="M140" s="124" t="s">
        <v>1</v>
      </c>
      <c r="N140" s="125" t="s">
        <v>43</v>
      </c>
      <c r="P140" s="126">
        <f t="shared" si="1"/>
        <v>0</v>
      </c>
      <c r="Q140" s="126">
        <v>2.58E-2</v>
      </c>
      <c r="R140" s="126">
        <f t="shared" si="2"/>
        <v>1.8575999999999999</v>
      </c>
      <c r="S140" s="126">
        <v>0</v>
      </c>
      <c r="T140" s="127">
        <f t="shared" si="3"/>
        <v>0</v>
      </c>
      <c r="AR140" s="128" t="s">
        <v>130</v>
      </c>
      <c r="AT140" s="128" t="s">
        <v>126</v>
      </c>
      <c r="AU140" s="128" t="s">
        <v>78</v>
      </c>
      <c r="AY140" s="13" t="s">
        <v>131</v>
      </c>
      <c r="BE140" s="129">
        <f t="shared" si="4"/>
        <v>0</v>
      </c>
      <c r="BF140" s="129">
        <f t="shared" si="5"/>
        <v>0</v>
      </c>
      <c r="BG140" s="129">
        <f t="shared" si="6"/>
        <v>0</v>
      </c>
      <c r="BH140" s="129">
        <f t="shared" si="7"/>
        <v>0</v>
      </c>
      <c r="BI140" s="129">
        <f t="shared" si="8"/>
        <v>0</v>
      </c>
      <c r="BJ140" s="13" t="s">
        <v>6</v>
      </c>
      <c r="BK140" s="129">
        <f t="shared" si="9"/>
        <v>0</v>
      </c>
      <c r="BL140" s="13" t="s">
        <v>132</v>
      </c>
      <c r="BM140" s="128" t="s">
        <v>716</v>
      </c>
    </row>
    <row r="141" spans="2:65" s="1" customFormat="1" ht="16.5" customHeight="1">
      <c r="B141" s="28"/>
      <c r="C141" s="116" t="s">
        <v>174</v>
      </c>
      <c r="D141" s="116" t="s">
        <v>126</v>
      </c>
      <c r="E141" s="117" t="s">
        <v>717</v>
      </c>
      <c r="F141" s="118" t="s">
        <v>718</v>
      </c>
      <c r="G141" s="119" t="s">
        <v>694</v>
      </c>
      <c r="H141" s="120">
        <v>30</v>
      </c>
      <c r="I141" s="121"/>
      <c r="J141" s="122">
        <f t="shared" si="0"/>
        <v>0</v>
      </c>
      <c r="K141" s="118" t="s">
        <v>209</v>
      </c>
      <c r="L141" s="123"/>
      <c r="M141" s="124" t="s">
        <v>1</v>
      </c>
      <c r="N141" s="125" t="s">
        <v>43</v>
      </c>
      <c r="P141" s="126">
        <f t="shared" si="1"/>
        <v>0</v>
      </c>
      <c r="Q141" s="126">
        <v>0.21</v>
      </c>
      <c r="R141" s="126">
        <f t="shared" si="2"/>
        <v>6.3</v>
      </c>
      <c r="S141" s="126">
        <v>0</v>
      </c>
      <c r="T141" s="127">
        <f t="shared" si="3"/>
        <v>0</v>
      </c>
      <c r="AR141" s="128" t="s">
        <v>130</v>
      </c>
      <c r="AT141" s="128" t="s">
        <v>126</v>
      </c>
      <c r="AU141" s="128" t="s">
        <v>78</v>
      </c>
      <c r="AY141" s="13" t="s">
        <v>131</v>
      </c>
      <c r="BE141" s="129">
        <f t="shared" si="4"/>
        <v>0</v>
      </c>
      <c r="BF141" s="129">
        <f t="shared" si="5"/>
        <v>0</v>
      </c>
      <c r="BG141" s="129">
        <f t="shared" si="6"/>
        <v>0</v>
      </c>
      <c r="BH141" s="129">
        <f t="shared" si="7"/>
        <v>0</v>
      </c>
      <c r="BI141" s="129">
        <f t="shared" si="8"/>
        <v>0</v>
      </c>
      <c r="BJ141" s="13" t="s">
        <v>6</v>
      </c>
      <c r="BK141" s="129">
        <f t="shared" si="9"/>
        <v>0</v>
      </c>
      <c r="BL141" s="13" t="s">
        <v>132</v>
      </c>
      <c r="BM141" s="128" t="s">
        <v>719</v>
      </c>
    </row>
    <row r="142" spans="2:65" s="1" customFormat="1" ht="16.5" customHeight="1">
      <c r="B142" s="28"/>
      <c r="C142" s="116" t="s">
        <v>178</v>
      </c>
      <c r="D142" s="116" t="s">
        <v>126</v>
      </c>
      <c r="E142" s="117" t="s">
        <v>720</v>
      </c>
      <c r="F142" s="118" t="s">
        <v>721</v>
      </c>
      <c r="G142" s="119" t="s">
        <v>201</v>
      </c>
      <c r="H142" s="120">
        <v>31</v>
      </c>
      <c r="I142" s="121"/>
      <c r="J142" s="122">
        <f t="shared" si="0"/>
        <v>0</v>
      </c>
      <c r="K142" s="118" t="s">
        <v>209</v>
      </c>
      <c r="L142" s="123"/>
      <c r="M142" s="124" t="s">
        <v>1</v>
      </c>
      <c r="N142" s="125" t="s">
        <v>43</v>
      </c>
      <c r="P142" s="126">
        <f t="shared" si="1"/>
        <v>0</v>
      </c>
      <c r="Q142" s="126">
        <v>5.0999999999999997E-2</v>
      </c>
      <c r="R142" s="126">
        <f t="shared" si="2"/>
        <v>1.581</v>
      </c>
      <c r="S142" s="126">
        <v>0</v>
      </c>
      <c r="T142" s="127">
        <f t="shared" si="3"/>
        <v>0</v>
      </c>
      <c r="AR142" s="128" t="s">
        <v>130</v>
      </c>
      <c r="AT142" s="128" t="s">
        <v>126</v>
      </c>
      <c r="AU142" s="128" t="s">
        <v>78</v>
      </c>
      <c r="AY142" s="13" t="s">
        <v>131</v>
      </c>
      <c r="BE142" s="129">
        <f t="shared" si="4"/>
        <v>0</v>
      </c>
      <c r="BF142" s="129">
        <f t="shared" si="5"/>
        <v>0</v>
      </c>
      <c r="BG142" s="129">
        <f t="shared" si="6"/>
        <v>0</v>
      </c>
      <c r="BH142" s="129">
        <f t="shared" si="7"/>
        <v>0</v>
      </c>
      <c r="BI142" s="129">
        <f t="shared" si="8"/>
        <v>0</v>
      </c>
      <c r="BJ142" s="13" t="s">
        <v>6</v>
      </c>
      <c r="BK142" s="129">
        <f t="shared" si="9"/>
        <v>0</v>
      </c>
      <c r="BL142" s="13" t="s">
        <v>132</v>
      </c>
      <c r="BM142" s="128" t="s">
        <v>722</v>
      </c>
    </row>
    <row r="143" spans="2:65" s="1" customFormat="1" ht="16.5" customHeight="1">
      <c r="B143" s="28"/>
      <c r="C143" s="116" t="s">
        <v>182</v>
      </c>
      <c r="D143" s="116" t="s">
        <v>126</v>
      </c>
      <c r="E143" s="117" t="s">
        <v>723</v>
      </c>
      <c r="F143" s="118" t="s">
        <v>724</v>
      </c>
      <c r="G143" s="119" t="s">
        <v>129</v>
      </c>
      <c r="H143" s="120">
        <v>2</v>
      </c>
      <c r="I143" s="121"/>
      <c r="J143" s="122">
        <f t="shared" si="0"/>
        <v>0</v>
      </c>
      <c r="K143" s="118" t="s">
        <v>209</v>
      </c>
      <c r="L143" s="123"/>
      <c r="M143" s="124" t="s">
        <v>1</v>
      </c>
      <c r="N143" s="125" t="s">
        <v>43</v>
      </c>
      <c r="P143" s="126">
        <f t="shared" si="1"/>
        <v>0</v>
      </c>
      <c r="Q143" s="126">
        <v>0.115</v>
      </c>
      <c r="R143" s="126">
        <f t="shared" si="2"/>
        <v>0.23</v>
      </c>
      <c r="S143" s="126">
        <v>0</v>
      </c>
      <c r="T143" s="127">
        <f t="shared" si="3"/>
        <v>0</v>
      </c>
      <c r="AR143" s="128" t="s">
        <v>130</v>
      </c>
      <c r="AT143" s="128" t="s">
        <v>126</v>
      </c>
      <c r="AU143" s="128" t="s">
        <v>78</v>
      </c>
      <c r="AY143" s="13" t="s">
        <v>131</v>
      </c>
      <c r="BE143" s="129">
        <f t="shared" si="4"/>
        <v>0</v>
      </c>
      <c r="BF143" s="129">
        <f t="shared" si="5"/>
        <v>0</v>
      </c>
      <c r="BG143" s="129">
        <f t="shared" si="6"/>
        <v>0</v>
      </c>
      <c r="BH143" s="129">
        <f t="shared" si="7"/>
        <v>0</v>
      </c>
      <c r="BI143" s="129">
        <f t="shared" si="8"/>
        <v>0</v>
      </c>
      <c r="BJ143" s="13" t="s">
        <v>6</v>
      </c>
      <c r="BK143" s="129">
        <f t="shared" si="9"/>
        <v>0</v>
      </c>
      <c r="BL143" s="13" t="s">
        <v>132</v>
      </c>
      <c r="BM143" s="128" t="s">
        <v>725</v>
      </c>
    </row>
    <row r="144" spans="2:65" s="1" customFormat="1" ht="16.5" customHeight="1">
      <c r="B144" s="28"/>
      <c r="C144" s="116" t="s">
        <v>186</v>
      </c>
      <c r="D144" s="116" t="s">
        <v>126</v>
      </c>
      <c r="E144" s="117" t="s">
        <v>726</v>
      </c>
      <c r="F144" s="118" t="s">
        <v>727</v>
      </c>
      <c r="G144" s="119" t="s">
        <v>129</v>
      </c>
      <c r="H144" s="120">
        <v>2</v>
      </c>
      <c r="I144" s="121"/>
      <c r="J144" s="122">
        <f t="shared" si="0"/>
        <v>0</v>
      </c>
      <c r="K144" s="118" t="s">
        <v>209</v>
      </c>
      <c r="L144" s="123"/>
      <c r="M144" s="124" t="s">
        <v>1</v>
      </c>
      <c r="N144" s="125" t="s">
        <v>43</v>
      </c>
      <c r="P144" s="126">
        <f t="shared" si="1"/>
        <v>0</v>
      </c>
      <c r="Q144" s="126">
        <v>2.0000000000000001E-4</v>
      </c>
      <c r="R144" s="126">
        <f t="shared" si="2"/>
        <v>4.0000000000000002E-4</v>
      </c>
      <c r="S144" s="126">
        <v>0</v>
      </c>
      <c r="T144" s="127">
        <f t="shared" si="3"/>
        <v>0</v>
      </c>
      <c r="AR144" s="128" t="s">
        <v>130</v>
      </c>
      <c r="AT144" s="128" t="s">
        <v>126</v>
      </c>
      <c r="AU144" s="128" t="s">
        <v>78</v>
      </c>
      <c r="AY144" s="13" t="s">
        <v>131</v>
      </c>
      <c r="BE144" s="129">
        <f t="shared" si="4"/>
        <v>0</v>
      </c>
      <c r="BF144" s="129">
        <f t="shared" si="5"/>
        <v>0</v>
      </c>
      <c r="BG144" s="129">
        <f t="shared" si="6"/>
        <v>0</v>
      </c>
      <c r="BH144" s="129">
        <f t="shared" si="7"/>
        <v>0</v>
      </c>
      <c r="BI144" s="129">
        <f t="shared" si="8"/>
        <v>0</v>
      </c>
      <c r="BJ144" s="13" t="s">
        <v>6</v>
      </c>
      <c r="BK144" s="129">
        <f t="shared" si="9"/>
        <v>0</v>
      </c>
      <c r="BL144" s="13" t="s">
        <v>132</v>
      </c>
      <c r="BM144" s="128" t="s">
        <v>728</v>
      </c>
    </row>
    <row r="145" spans="2:65" s="1" customFormat="1" ht="16.5" customHeight="1">
      <c r="B145" s="28"/>
      <c r="C145" s="116" t="s">
        <v>190</v>
      </c>
      <c r="D145" s="116" t="s">
        <v>126</v>
      </c>
      <c r="E145" s="117" t="s">
        <v>729</v>
      </c>
      <c r="F145" s="118" t="s">
        <v>730</v>
      </c>
      <c r="G145" s="119" t="s">
        <v>129</v>
      </c>
      <c r="H145" s="120">
        <v>2</v>
      </c>
      <c r="I145" s="121"/>
      <c r="J145" s="122">
        <f t="shared" si="0"/>
        <v>0</v>
      </c>
      <c r="K145" s="118" t="s">
        <v>209</v>
      </c>
      <c r="L145" s="123"/>
      <c r="M145" s="124" t="s">
        <v>1</v>
      </c>
      <c r="N145" s="125" t="s">
        <v>43</v>
      </c>
      <c r="P145" s="126">
        <f t="shared" si="1"/>
        <v>0</v>
      </c>
      <c r="Q145" s="126">
        <v>0.38400000000000001</v>
      </c>
      <c r="R145" s="126">
        <f t="shared" si="2"/>
        <v>0.76800000000000002</v>
      </c>
      <c r="S145" s="126">
        <v>0</v>
      </c>
      <c r="T145" s="127">
        <f t="shared" si="3"/>
        <v>0</v>
      </c>
      <c r="AR145" s="128" t="s">
        <v>130</v>
      </c>
      <c r="AT145" s="128" t="s">
        <v>126</v>
      </c>
      <c r="AU145" s="128" t="s">
        <v>78</v>
      </c>
      <c r="AY145" s="13" t="s">
        <v>131</v>
      </c>
      <c r="BE145" s="129">
        <f t="shared" si="4"/>
        <v>0</v>
      </c>
      <c r="BF145" s="129">
        <f t="shared" si="5"/>
        <v>0</v>
      </c>
      <c r="BG145" s="129">
        <f t="shared" si="6"/>
        <v>0</v>
      </c>
      <c r="BH145" s="129">
        <f t="shared" si="7"/>
        <v>0</v>
      </c>
      <c r="BI145" s="129">
        <f t="shared" si="8"/>
        <v>0</v>
      </c>
      <c r="BJ145" s="13" t="s">
        <v>6</v>
      </c>
      <c r="BK145" s="129">
        <f t="shared" si="9"/>
        <v>0</v>
      </c>
      <c r="BL145" s="13" t="s">
        <v>132</v>
      </c>
      <c r="BM145" s="128" t="s">
        <v>731</v>
      </c>
    </row>
    <row r="146" spans="2:65" s="1" customFormat="1" ht="24.2" customHeight="1">
      <c r="B146" s="28"/>
      <c r="C146" s="116" t="s">
        <v>194</v>
      </c>
      <c r="D146" s="116" t="s">
        <v>126</v>
      </c>
      <c r="E146" s="117" t="s">
        <v>732</v>
      </c>
      <c r="F146" s="118" t="s">
        <v>733</v>
      </c>
      <c r="G146" s="119" t="s">
        <v>129</v>
      </c>
      <c r="H146" s="120">
        <v>2</v>
      </c>
      <c r="I146" s="121"/>
      <c r="J146" s="122">
        <f t="shared" si="0"/>
        <v>0</v>
      </c>
      <c r="K146" s="118" t="s">
        <v>209</v>
      </c>
      <c r="L146" s="123"/>
      <c r="M146" s="124" t="s">
        <v>1</v>
      </c>
      <c r="N146" s="125" t="s">
        <v>43</v>
      </c>
      <c r="P146" s="126">
        <f t="shared" si="1"/>
        <v>0</v>
      </c>
      <c r="Q146" s="126">
        <v>8.8000000000000005E-3</v>
      </c>
      <c r="R146" s="126">
        <f t="shared" si="2"/>
        <v>1.7600000000000001E-2</v>
      </c>
      <c r="S146" s="126">
        <v>0</v>
      </c>
      <c r="T146" s="127">
        <f t="shared" si="3"/>
        <v>0</v>
      </c>
      <c r="AR146" s="128" t="s">
        <v>130</v>
      </c>
      <c r="AT146" s="128" t="s">
        <v>126</v>
      </c>
      <c r="AU146" s="128" t="s">
        <v>78</v>
      </c>
      <c r="AY146" s="13" t="s">
        <v>131</v>
      </c>
      <c r="BE146" s="129">
        <f t="shared" si="4"/>
        <v>0</v>
      </c>
      <c r="BF146" s="129">
        <f t="shared" si="5"/>
        <v>0</v>
      </c>
      <c r="BG146" s="129">
        <f t="shared" si="6"/>
        <v>0</v>
      </c>
      <c r="BH146" s="129">
        <f t="shared" si="7"/>
        <v>0</v>
      </c>
      <c r="BI146" s="129">
        <f t="shared" si="8"/>
        <v>0</v>
      </c>
      <c r="BJ146" s="13" t="s">
        <v>6</v>
      </c>
      <c r="BK146" s="129">
        <f t="shared" si="9"/>
        <v>0</v>
      </c>
      <c r="BL146" s="13" t="s">
        <v>132</v>
      </c>
      <c r="BM146" s="128" t="s">
        <v>734</v>
      </c>
    </row>
    <row r="147" spans="2:65" s="1" customFormat="1" ht="24.2" customHeight="1">
      <c r="B147" s="28"/>
      <c r="C147" s="116" t="s">
        <v>198</v>
      </c>
      <c r="D147" s="116" t="s">
        <v>126</v>
      </c>
      <c r="E147" s="117" t="s">
        <v>305</v>
      </c>
      <c r="F147" s="118" t="s">
        <v>306</v>
      </c>
      <c r="G147" s="119" t="s">
        <v>201</v>
      </c>
      <c r="H147" s="120">
        <v>40</v>
      </c>
      <c r="I147" s="121"/>
      <c r="J147" s="122">
        <f t="shared" si="0"/>
        <v>0</v>
      </c>
      <c r="K147" s="118" t="s">
        <v>1</v>
      </c>
      <c r="L147" s="123"/>
      <c r="M147" s="124" t="s">
        <v>1</v>
      </c>
      <c r="N147" s="125" t="s">
        <v>43</v>
      </c>
      <c r="P147" s="126">
        <f t="shared" si="1"/>
        <v>0</v>
      </c>
      <c r="Q147" s="126">
        <v>2.5999999999999998E-4</v>
      </c>
      <c r="R147" s="126">
        <f t="shared" si="2"/>
        <v>1.04E-2</v>
      </c>
      <c r="S147" s="126">
        <v>0</v>
      </c>
      <c r="T147" s="127">
        <f t="shared" si="3"/>
        <v>0</v>
      </c>
      <c r="AR147" s="128" t="s">
        <v>130</v>
      </c>
      <c r="AT147" s="128" t="s">
        <v>126</v>
      </c>
      <c r="AU147" s="128" t="s">
        <v>78</v>
      </c>
      <c r="AY147" s="13" t="s">
        <v>131</v>
      </c>
      <c r="BE147" s="129">
        <f t="shared" si="4"/>
        <v>0</v>
      </c>
      <c r="BF147" s="129">
        <f t="shared" si="5"/>
        <v>0</v>
      </c>
      <c r="BG147" s="129">
        <f t="shared" si="6"/>
        <v>0</v>
      </c>
      <c r="BH147" s="129">
        <f t="shared" si="7"/>
        <v>0</v>
      </c>
      <c r="BI147" s="129">
        <f t="shared" si="8"/>
        <v>0</v>
      </c>
      <c r="BJ147" s="13" t="s">
        <v>6</v>
      </c>
      <c r="BK147" s="129">
        <f t="shared" si="9"/>
        <v>0</v>
      </c>
      <c r="BL147" s="13" t="s">
        <v>132</v>
      </c>
      <c r="BM147" s="128" t="s">
        <v>735</v>
      </c>
    </row>
    <row r="148" spans="2:65" s="1" customFormat="1" ht="24.2" customHeight="1">
      <c r="B148" s="28"/>
      <c r="C148" s="116" t="s">
        <v>203</v>
      </c>
      <c r="D148" s="116" t="s">
        <v>126</v>
      </c>
      <c r="E148" s="117" t="s">
        <v>736</v>
      </c>
      <c r="F148" s="118" t="s">
        <v>737</v>
      </c>
      <c r="G148" s="119" t="s">
        <v>201</v>
      </c>
      <c r="H148" s="120">
        <v>45</v>
      </c>
      <c r="I148" s="121"/>
      <c r="J148" s="122">
        <f t="shared" si="0"/>
        <v>0</v>
      </c>
      <c r="K148" s="118" t="s">
        <v>209</v>
      </c>
      <c r="L148" s="123"/>
      <c r="M148" s="124" t="s">
        <v>1</v>
      </c>
      <c r="N148" s="125" t="s">
        <v>43</v>
      </c>
      <c r="P148" s="126">
        <f t="shared" si="1"/>
        <v>0</v>
      </c>
      <c r="Q148" s="126">
        <v>8.9999999999999998E-4</v>
      </c>
      <c r="R148" s="126">
        <f t="shared" si="2"/>
        <v>4.0500000000000001E-2</v>
      </c>
      <c r="S148" s="126">
        <v>0</v>
      </c>
      <c r="T148" s="127">
        <f t="shared" si="3"/>
        <v>0</v>
      </c>
      <c r="AR148" s="128" t="s">
        <v>130</v>
      </c>
      <c r="AT148" s="128" t="s">
        <v>126</v>
      </c>
      <c r="AU148" s="128" t="s">
        <v>78</v>
      </c>
      <c r="AY148" s="13" t="s">
        <v>131</v>
      </c>
      <c r="BE148" s="129">
        <f t="shared" si="4"/>
        <v>0</v>
      </c>
      <c r="BF148" s="129">
        <f t="shared" si="5"/>
        <v>0</v>
      </c>
      <c r="BG148" s="129">
        <f t="shared" si="6"/>
        <v>0</v>
      </c>
      <c r="BH148" s="129">
        <f t="shared" si="7"/>
        <v>0</v>
      </c>
      <c r="BI148" s="129">
        <f t="shared" si="8"/>
        <v>0</v>
      </c>
      <c r="BJ148" s="13" t="s">
        <v>6</v>
      </c>
      <c r="BK148" s="129">
        <f t="shared" si="9"/>
        <v>0</v>
      </c>
      <c r="BL148" s="13" t="s">
        <v>132</v>
      </c>
      <c r="BM148" s="128" t="s">
        <v>738</v>
      </c>
    </row>
    <row r="149" spans="2:65" s="11" customFormat="1" ht="25.9" customHeight="1">
      <c r="B149" s="139"/>
      <c r="D149" s="140" t="s">
        <v>77</v>
      </c>
      <c r="E149" s="141" t="s">
        <v>342</v>
      </c>
      <c r="F149" s="141" t="s">
        <v>343</v>
      </c>
      <c r="I149" s="142"/>
      <c r="J149" s="143">
        <f>BK149</f>
        <v>0</v>
      </c>
      <c r="L149" s="139"/>
      <c r="M149" s="144"/>
      <c r="P149" s="145">
        <f>P150+P157+P159+P168+P174</f>
        <v>0</v>
      </c>
      <c r="R149" s="145">
        <f>R150+R157+R159+R168+R174</f>
        <v>215.80061999999998</v>
      </c>
      <c r="T149" s="146">
        <f>T150+T157+T159+T168+T174</f>
        <v>394.20499999999998</v>
      </c>
      <c r="AR149" s="140" t="s">
        <v>6</v>
      </c>
      <c r="AT149" s="147" t="s">
        <v>77</v>
      </c>
      <c r="AU149" s="147" t="s">
        <v>78</v>
      </c>
      <c r="AY149" s="140" t="s">
        <v>131</v>
      </c>
      <c r="BK149" s="148">
        <f>BK150+BK157+BK159+BK168+BK174</f>
        <v>0</v>
      </c>
    </row>
    <row r="150" spans="2:65" s="11" customFormat="1" ht="22.9" customHeight="1">
      <c r="B150" s="139"/>
      <c r="D150" s="140" t="s">
        <v>77</v>
      </c>
      <c r="E150" s="149" t="s">
        <v>6</v>
      </c>
      <c r="F150" s="149" t="s">
        <v>344</v>
      </c>
      <c r="I150" s="142"/>
      <c r="J150" s="150">
        <f>BK150</f>
        <v>0</v>
      </c>
      <c r="L150" s="139"/>
      <c r="M150" s="144"/>
      <c r="P150" s="145">
        <f>SUM(P151:P156)</f>
        <v>0</v>
      </c>
      <c r="R150" s="145">
        <f>SUM(R151:R156)</f>
        <v>0</v>
      </c>
      <c r="T150" s="146">
        <f>SUM(T151:T156)</f>
        <v>394.20499999999998</v>
      </c>
      <c r="AR150" s="140" t="s">
        <v>6</v>
      </c>
      <c r="AT150" s="147" t="s">
        <v>77</v>
      </c>
      <c r="AU150" s="147" t="s">
        <v>6</v>
      </c>
      <c r="AY150" s="140" t="s">
        <v>131</v>
      </c>
      <c r="BK150" s="148">
        <f>SUM(BK151:BK156)</f>
        <v>0</v>
      </c>
    </row>
    <row r="151" spans="2:65" s="1" customFormat="1" ht="24.2" customHeight="1">
      <c r="B151" s="28"/>
      <c r="C151" s="130" t="s">
        <v>7</v>
      </c>
      <c r="D151" s="130" t="s">
        <v>330</v>
      </c>
      <c r="E151" s="131" t="s">
        <v>739</v>
      </c>
      <c r="F151" s="132" t="s">
        <v>740</v>
      </c>
      <c r="G151" s="133" t="s">
        <v>361</v>
      </c>
      <c r="H151" s="134">
        <v>145</v>
      </c>
      <c r="I151" s="135"/>
      <c r="J151" s="136">
        <f t="shared" ref="J151:J156" si="10">ROUND(I151*H151,2)</f>
        <v>0</v>
      </c>
      <c r="K151" s="132" t="s">
        <v>209</v>
      </c>
      <c r="L151" s="28"/>
      <c r="M151" s="137" t="s">
        <v>1</v>
      </c>
      <c r="N151" s="138" t="s">
        <v>43</v>
      </c>
      <c r="P151" s="126">
        <f t="shared" ref="P151:P156" si="11">O151*H151</f>
        <v>0</v>
      </c>
      <c r="Q151" s="126">
        <v>0</v>
      </c>
      <c r="R151" s="126">
        <f t="shared" ref="R151:R156" si="12">Q151*H151</f>
        <v>0</v>
      </c>
      <c r="S151" s="126">
        <v>0.40799999999999997</v>
      </c>
      <c r="T151" s="127">
        <f t="shared" ref="T151:T156" si="13">S151*H151</f>
        <v>59.16</v>
      </c>
      <c r="AR151" s="128" t="s">
        <v>132</v>
      </c>
      <c r="AT151" s="128" t="s">
        <v>330</v>
      </c>
      <c r="AU151" s="128" t="s">
        <v>87</v>
      </c>
      <c r="AY151" s="13" t="s">
        <v>131</v>
      </c>
      <c r="BE151" s="129">
        <f t="shared" ref="BE151:BE156" si="14">IF(N151="základní",J151,0)</f>
        <v>0</v>
      </c>
      <c r="BF151" s="129">
        <f t="shared" ref="BF151:BF156" si="15">IF(N151="snížená",J151,0)</f>
        <v>0</v>
      </c>
      <c r="BG151" s="129">
        <f t="shared" ref="BG151:BG156" si="16">IF(N151="zákl. přenesená",J151,0)</f>
        <v>0</v>
      </c>
      <c r="BH151" s="129">
        <f t="shared" ref="BH151:BH156" si="17">IF(N151="sníž. přenesená",J151,0)</f>
        <v>0</v>
      </c>
      <c r="BI151" s="129">
        <f t="shared" ref="BI151:BI156" si="18">IF(N151="nulová",J151,0)</f>
        <v>0</v>
      </c>
      <c r="BJ151" s="13" t="s">
        <v>6</v>
      </c>
      <c r="BK151" s="129">
        <f t="shared" ref="BK151:BK156" si="19">ROUND(I151*H151,2)</f>
        <v>0</v>
      </c>
      <c r="BL151" s="13" t="s">
        <v>132</v>
      </c>
      <c r="BM151" s="128" t="s">
        <v>741</v>
      </c>
    </row>
    <row r="152" spans="2:65" s="1" customFormat="1" ht="33" customHeight="1">
      <c r="B152" s="28"/>
      <c r="C152" s="130" t="s">
        <v>211</v>
      </c>
      <c r="D152" s="130" t="s">
        <v>330</v>
      </c>
      <c r="E152" s="131" t="s">
        <v>742</v>
      </c>
      <c r="F152" s="132" t="s">
        <v>743</v>
      </c>
      <c r="G152" s="133" t="s">
        <v>361</v>
      </c>
      <c r="H152" s="134">
        <v>213</v>
      </c>
      <c r="I152" s="135"/>
      <c r="J152" s="136">
        <f t="shared" si="10"/>
        <v>0</v>
      </c>
      <c r="K152" s="132" t="s">
        <v>209</v>
      </c>
      <c r="L152" s="28"/>
      <c r="M152" s="137" t="s">
        <v>1</v>
      </c>
      <c r="N152" s="138" t="s">
        <v>43</v>
      </c>
      <c r="P152" s="126">
        <f t="shared" si="11"/>
        <v>0</v>
      </c>
      <c r="Q152" s="126">
        <v>0</v>
      </c>
      <c r="R152" s="126">
        <f t="shared" si="12"/>
        <v>0</v>
      </c>
      <c r="S152" s="126">
        <v>0.42499999999999999</v>
      </c>
      <c r="T152" s="127">
        <f t="shared" si="13"/>
        <v>90.524999999999991</v>
      </c>
      <c r="AR152" s="128" t="s">
        <v>132</v>
      </c>
      <c r="AT152" s="128" t="s">
        <v>330</v>
      </c>
      <c r="AU152" s="128" t="s">
        <v>87</v>
      </c>
      <c r="AY152" s="13" t="s">
        <v>131</v>
      </c>
      <c r="BE152" s="129">
        <f t="shared" si="14"/>
        <v>0</v>
      </c>
      <c r="BF152" s="129">
        <f t="shared" si="15"/>
        <v>0</v>
      </c>
      <c r="BG152" s="129">
        <f t="shared" si="16"/>
        <v>0</v>
      </c>
      <c r="BH152" s="129">
        <f t="shared" si="17"/>
        <v>0</v>
      </c>
      <c r="BI152" s="129">
        <f t="shared" si="18"/>
        <v>0</v>
      </c>
      <c r="BJ152" s="13" t="s">
        <v>6</v>
      </c>
      <c r="BK152" s="129">
        <f t="shared" si="19"/>
        <v>0</v>
      </c>
      <c r="BL152" s="13" t="s">
        <v>132</v>
      </c>
      <c r="BM152" s="128" t="s">
        <v>744</v>
      </c>
    </row>
    <row r="153" spans="2:65" s="1" customFormat="1" ht="16.5" customHeight="1">
      <c r="B153" s="28"/>
      <c r="C153" s="130" t="s">
        <v>215</v>
      </c>
      <c r="D153" s="130" t="s">
        <v>330</v>
      </c>
      <c r="E153" s="131" t="s">
        <v>745</v>
      </c>
      <c r="F153" s="132" t="s">
        <v>746</v>
      </c>
      <c r="G153" s="133" t="s">
        <v>201</v>
      </c>
      <c r="H153" s="134">
        <v>191</v>
      </c>
      <c r="I153" s="135"/>
      <c r="J153" s="136">
        <f t="shared" si="10"/>
        <v>0</v>
      </c>
      <c r="K153" s="132" t="s">
        <v>209</v>
      </c>
      <c r="L153" s="28"/>
      <c r="M153" s="137" t="s">
        <v>1</v>
      </c>
      <c r="N153" s="138" t="s">
        <v>43</v>
      </c>
      <c r="P153" s="126">
        <f t="shared" si="11"/>
        <v>0</v>
      </c>
      <c r="Q153" s="126">
        <v>0</v>
      </c>
      <c r="R153" s="126">
        <f t="shared" si="12"/>
        <v>0</v>
      </c>
      <c r="S153" s="126">
        <v>0.28999999999999998</v>
      </c>
      <c r="T153" s="127">
        <f t="shared" si="13"/>
        <v>55.389999999999993</v>
      </c>
      <c r="AR153" s="128" t="s">
        <v>132</v>
      </c>
      <c r="AT153" s="128" t="s">
        <v>330</v>
      </c>
      <c r="AU153" s="128" t="s">
        <v>87</v>
      </c>
      <c r="AY153" s="13" t="s">
        <v>131</v>
      </c>
      <c r="BE153" s="129">
        <f t="shared" si="14"/>
        <v>0</v>
      </c>
      <c r="BF153" s="129">
        <f t="shared" si="15"/>
        <v>0</v>
      </c>
      <c r="BG153" s="129">
        <f t="shared" si="16"/>
        <v>0</v>
      </c>
      <c r="BH153" s="129">
        <f t="shared" si="17"/>
        <v>0</v>
      </c>
      <c r="BI153" s="129">
        <f t="shared" si="18"/>
        <v>0</v>
      </c>
      <c r="BJ153" s="13" t="s">
        <v>6</v>
      </c>
      <c r="BK153" s="129">
        <f t="shared" si="19"/>
        <v>0</v>
      </c>
      <c r="BL153" s="13" t="s">
        <v>132</v>
      </c>
      <c r="BM153" s="128" t="s">
        <v>747</v>
      </c>
    </row>
    <row r="154" spans="2:65" s="1" customFormat="1" ht="24.2" customHeight="1">
      <c r="B154" s="28"/>
      <c r="C154" s="130" t="s">
        <v>219</v>
      </c>
      <c r="D154" s="130" t="s">
        <v>330</v>
      </c>
      <c r="E154" s="131" t="s">
        <v>748</v>
      </c>
      <c r="F154" s="132" t="s">
        <v>749</v>
      </c>
      <c r="G154" s="133" t="s">
        <v>361</v>
      </c>
      <c r="H154" s="134">
        <v>470</v>
      </c>
      <c r="I154" s="135"/>
      <c r="J154" s="136">
        <f t="shared" si="10"/>
        <v>0</v>
      </c>
      <c r="K154" s="132" t="s">
        <v>1</v>
      </c>
      <c r="L154" s="28"/>
      <c r="M154" s="137" t="s">
        <v>1</v>
      </c>
      <c r="N154" s="138" t="s">
        <v>43</v>
      </c>
      <c r="P154" s="126">
        <f t="shared" si="11"/>
        <v>0</v>
      </c>
      <c r="Q154" s="126">
        <v>0</v>
      </c>
      <c r="R154" s="126">
        <f t="shared" si="12"/>
        <v>0</v>
      </c>
      <c r="S154" s="126">
        <v>0.26</v>
      </c>
      <c r="T154" s="127">
        <f t="shared" si="13"/>
        <v>122.2</v>
      </c>
      <c r="AR154" s="128" t="s">
        <v>132</v>
      </c>
      <c r="AT154" s="128" t="s">
        <v>330</v>
      </c>
      <c r="AU154" s="128" t="s">
        <v>87</v>
      </c>
      <c r="AY154" s="13" t="s">
        <v>131</v>
      </c>
      <c r="BE154" s="129">
        <f t="shared" si="14"/>
        <v>0</v>
      </c>
      <c r="BF154" s="129">
        <f t="shared" si="15"/>
        <v>0</v>
      </c>
      <c r="BG154" s="129">
        <f t="shared" si="16"/>
        <v>0</v>
      </c>
      <c r="BH154" s="129">
        <f t="shared" si="17"/>
        <v>0</v>
      </c>
      <c r="BI154" s="129">
        <f t="shared" si="18"/>
        <v>0</v>
      </c>
      <c r="BJ154" s="13" t="s">
        <v>6</v>
      </c>
      <c r="BK154" s="129">
        <f t="shared" si="19"/>
        <v>0</v>
      </c>
      <c r="BL154" s="13" t="s">
        <v>132</v>
      </c>
      <c r="BM154" s="128" t="s">
        <v>750</v>
      </c>
    </row>
    <row r="155" spans="2:65" s="1" customFormat="1" ht="16.5" customHeight="1">
      <c r="B155" s="28"/>
      <c r="C155" s="130" t="s">
        <v>223</v>
      </c>
      <c r="D155" s="130" t="s">
        <v>330</v>
      </c>
      <c r="E155" s="131" t="s">
        <v>751</v>
      </c>
      <c r="F155" s="132" t="s">
        <v>752</v>
      </c>
      <c r="G155" s="133" t="s">
        <v>201</v>
      </c>
      <c r="H155" s="134">
        <v>291</v>
      </c>
      <c r="I155" s="135"/>
      <c r="J155" s="136">
        <f t="shared" si="10"/>
        <v>0</v>
      </c>
      <c r="K155" s="132" t="s">
        <v>209</v>
      </c>
      <c r="L155" s="28"/>
      <c r="M155" s="137" t="s">
        <v>1</v>
      </c>
      <c r="N155" s="138" t="s">
        <v>43</v>
      </c>
      <c r="P155" s="126">
        <f t="shared" si="11"/>
        <v>0</v>
      </c>
      <c r="Q155" s="126">
        <v>0</v>
      </c>
      <c r="R155" s="126">
        <f t="shared" si="12"/>
        <v>0</v>
      </c>
      <c r="S155" s="126">
        <v>0.23</v>
      </c>
      <c r="T155" s="127">
        <f t="shared" si="13"/>
        <v>66.930000000000007</v>
      </c>
      <c r="AR155" s="128" t="s">
        <v>132</v>
      </c>
      <c r="AT155" s="128" t="s">
        <v>330</v>
      </c>
      <c r="AU155" s="128" t="s">
        <v>87</v>
      </c>
      <c r="AY155" s="13" t="s">
        <v>131</v>
      </c>
      <c r="BE155" s="129">
        <f t="shared" si="14"/>
        <v>0</v>
      </c>
      <c r="BF155" s="129">
        <f t="shared" si="15"/>
        <v>0</v>
      </c>
      <c r="BG155" s="129">
        <f t="shared" si="16"/>
        <v>0</v>
      </c>
      <c r="BH155" s="129">
        <f t="shared" si="17"/>
        <v>0</v>
      </c>
      <c r="BI155" s="129">
        <f t="shared" si="18"/>
        <v>0</v>
      </c>
      <c r="BJ155" s="13" t="s">
        <v>6</v>
      </c>
      <c r="BK155" s="129">
        <f t="shared" si="19"/>
        <v>0</v>
      </c>
      <c r="BL155" s="13" t="s">
        <v>132</v>
      </c>
      <c r="BM155" s="128" t="s">
        <v>753</v>
      </c>
    </row>
    <row r="156" spans="2:65" s="1" customFormat="1" ht="24.2" customHeight="1">
      <c r="B156" s="28"/>
      <c r="C156" s="130" t="s">
        <v>227</v>
      </c>
      <c r="D156" s="130" t="s">
        <v>330</v>
      </c>
      <c r="E156" s="131" t="s">
        <v>754</v>
      </c>
      <c r="F156" s="132" t="s">
        <v>755</v>
      </c>
      <c r="G156" s="133" t="s">
        <v>361</v>
      </c>
      <c r="H156" s="134">
        <v>244</v>
      </c>
      <c r="I156" s="135"/>
      <c r="J156" s="136">
        <f t="shared" si="10"/>
        <v>0</v>
      </c>
      <c r="K156" s="132" t="s">
        <v>209</v>
      </c>
      <c r="L156" s="28"/>
      <c r="M156" s="137" t="s">
        <v>1</v>
      </c>
      <c r="N156" s="138" t="s">
        <v>43</v>
      </c>
      <c r="P156" s="126">
        <f t="shared" si="11"/>
        <v>0</v>
      </c>
      <c r="Q156" s="126">
        <v>0</v>
      </c>
      <c r="R156" s="126">
        <f t="shared" si="12"/>
        <v>0</v>
      </c>
      <c r="S156" s="126">
        <v>0</v>
      </c>
      <c r="T156" s="127">
        <f t="shared" si="13"/>
        <v>0</v>
      </c>
      <c r="AR156" s="128" t="s">
        <v>132</v>
      </c>
      <c r="AT156" s="128" t="s">
        <v>330</v>
      </c>
      <c r="AU156" s="128" t="s">
        <v>87</v>
      </c>
      <c r="AY156" s="13" t="s">
        <v>131</v>
      </c>
      <c r="BE156" s="129">
        <f t="shared" si="14"/>
        <v>0</v>
      </c>
      <c r="BF156" s="129">
        <f t="shared" si="15"/>
        <v>0</v>
      </c>
      <c r="BG156" s="129">
        <f t="shared" si="16"/>
        <v>0</v>
      </c>
      <c r="BH156" s="129">
        <f t="shared" si="17"/>
        <v>0</v>
      </c>
      <c r="BI156" s="129">
        <f t="shared" si="18"/>
        <v>0</v>
      </c>
      <c r="BJ156" s="13" t="s">
        <v>6</v>
      </c>
      <c r="BK156" s="129">
        <f t="shared" si="19"/>
        <v>0</v>
      </c>
      <c r="BL156" s="13" t="s">
        <v>132</v>
      </c>
      <c r="BM156" s="128" t="s">
        <v>756</v>
      </c>
    </row>
    <row r="157" spans="2:65" s="11" customFormat="1" ht="22.9" customHeight="1">
      <c r="B157" s="139"/>
      <c r="D157" s="140" t="s">
        <v>77</v>
      </c>
      <c r="E157" s="149" t="s">
        <v>137</v>
      </c>
      <c r="F157" s="149" t="s">
        <v>757</v>
      </c>
      <c r="I157" s="142"/>
      <c r="J157" s="150">
        <f>BK157</f>
        <v>0</v>
      </c>
      <c r="L157" s="139"/>
      <c r="M157" s="144"/>
      <c r="P157" s="145">
        <f>P158</f>
        <v>0</v>
      </c>
      <c r="R157" s="145">
        <f>R158</f>
        <v>1.023E-2</v>
      </c>
      <c r="T157" s="146">
        <f>T158</f>
        <v>0</v>
      </c>
      <c r="AR157" s="140" t="s">
        <v>6</v>
      </c>
      <c r="AT157" s="147" t="s">
        <v>77</v>
      </c>
      <c r="AU157" s="147" t="s">
        <v>6</v>
      </c>
      <c r="AY157" s="140" t="s">
        <v>131</v>
      </c>
      <c r="BK157" s="148">
        <f>BK158</f>
        <v>0</v>
      </c>
    </row>
    <row r="158" spans="2:65" s="1" customFormat="1" ht="21.75" customHeight="1">
      <c r="B158" s="28"/>
      <c r="C158" s="130" t="s">
        <v>231</v>
      </c>
      <c r="D158" s="130" t="s">
        <v>330</v>
      </c>
      <c r="E158" s="131" t="s">
        <v>758</v>
      </c>
      <c r="F158" s="132" t="s">
        <v>759</v>
      </c>
      <c r="G158" s="133" t="s">
        <v>201</v>
      </c>
      <c r="H158" s="134">
        <v>31</v>
      </c>
      <c r="I158" s="135"/>
      <c r="J158" s="136">
        <f>ROUND(I158*H158,2)</f>
        <v>0</v>
      </c>
      <c r="K158" s="132" t="s">
        <v>1</v>
      </c>
      <c r="L158" s="28"/>
      <c r="M158" s="137" t="s">
        <v>1</v>
      </c>
      <c r="N158" s="138" t="s">
        <v>43</v>
      </c>
      <c r="P158" s="126">
        <f>O158*H158</f>
        <v>0</v>
      </c>
      <c r="Q158" s="126">
        <v>3.3E-4</v>
      </c>
      <c r="R158" s="126">
        <f>Q158*H158</f>
        <v>1.023E-2</v>
      </c>
      <c r="S158" s="126">
        <v>0</v>
      </c>
      <c r="T158" s="127">
        <f>S158*H158</f>
        <v>0</v>
      </c>
      <c r="AR158" s="128" t="s">
        <v>132</v>
      </c>
      <c r="AT158" s="128" t="s">
        <v>330</v>
      </c>
      <c r="AU158" s="128" t="s">
        <v>87</v>
      </c>
      <c r="AY158" s="13" t="s">
        <v>131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6</v>
      </c>
      <c r="BK158" s="129">
        <f>ROUND(I158*H158,2)</f>
        <v>0</v>
      </c>
      <c r="BL158" s="13" t="s">
        <v>132</v>
      </c>
      <c r="BM158" s="128" t="s">
        <v>760</v>
      </c>
    </row>
    <row r="159" spans="2:65" s="11" customFormat="1" ht="22.9" customHeight="1">
      <c r="B159" s="139"/>
      <c r="D159" s="140" t="s">
        <v>77</v>
      </c>
      <c r="E159" s="149" t="s">
        <v>144</v>
      </c>
      <c r="F159" s="149" t="s">
        <v>761</v>
      </c>
      <c r="I159" s="142"/>
      <c r="J159" s="150">
        <f>BK159</f>
        <v>0</v>
      </c>
      <c r="L159" s="139"/>
      <c r="M159" s="144"/>
      <c r="P159" s="145">
        <f>SUM(P160:P167)</f>
        <v>0</v>
      </c>
      <c r="R159" s="145">
        <f>SUM(R160:R167)</f>
        <v>100.01562</v>
      </c>
      <c r="T159" s="146">
        <f>SUM(T160:T167)</f>
        <v>0</v>
      </c>
      <c r="AR159" s="140" t="s">
        <v>6</v>
      </c>
      <c r="AT159" s="147" t="s">
        <v>77</v>
      </c>
      <c r="AU159" s="147" t="s">
        <v>6</v>
      </c>
      <c r="AY159" s="140" t="s">
        <v>131</v>
      </c>
      <c r="BK159" s="148">
        <f>SUM(BK160:BK167)</f>
        <v>0</v>
      </c>
    </row>
    <row r="160" spans="2:65" s="1" customFormat="1" ht="33" customHeight="1">
      <c r="B160" s="28"/>
      <c r="C160" s="130" t="s">
        <v>235</v>
      </c>
      <c r="D160" s="130" t="s">
        <v>330</v>
      </c>
      <c r="E160" s="131" t="s">
        <v>762</v>
      </c>
      <c r="F160" s="132" t="s">
        <v>763</v>
      </c>
      <c r="G160" s="133" t="s">
        <v>361</v>
      </c>
      <c r="H160" s="134">
        <v>155</v>
      </c>
      <c r="I160" s="135"/>
      <c r="J160" s="136">
        <f t="shared" ref="J160:J167" si="20">ROUND(I160*H160,2)</f>
        <v>0</v>
      </c>
      <c r="K160" s="132" t="s">
        <v>209</v>
      </c>
      <c r="L160" s="28"/>
      <c r="M160" s="137" t="s">
        <v>1</v>
      </c>
      <c r="N160" s="138" t="s">
        <v>43</v>
      </c>
      <c r="P160" s="126">
        <f t="shared" ref="P160:P167" si="21">O160*H160</f>
        <v>0</v>
      </c>
      <c r="Q160" s="126">
        <v>0</v>
      </c>
      <c r="R160" s="126">
        <f t="shared" ref="R160:R167" si="22">Q160*H160</f>
        <v>0</v>
      </c>
      <c r="S160" s="126">
        <v>0</v>
      </c>
      <c r="T160" s="127">
        <f t="shared" ref="T160:T167" si="23">S160*H160</f>
        <v>0</v>
      </c>
      <c r="AR160" s="128" t="s">
        <v>132</v>
      </c>
      <c r="AT160" s="128" t="s">
        <v>330</v>
      </c>
      <c r="AU160" s="128" t="s">
        <v>87</v>
      </c>
      <c r="AY160" s="13" t="s">
        <v>131</v>
      </c>
      <c r="BE160" s="129">
        <f t="shared" ref="BE160:BE167" si="24">IF(N160="základní",J160,0)</f>
        <v>0</v>
      </c>
      <c r="BF160" s="129">
        <f t="shared" ref="BF160:BF167" si="25">IF(N160="snížená",J160,0)</f>
        <v>0</v>
      </c>
      <c r="BG160" s="129">
        <f t="shared" ref="BG160:BG167" si="26">IF(N160="zákl. přenesená",J160,0)</f>
        <v>0</v>
      </c>
      <c r="BH160" s="129">
        <f t="shared" ref="BH160:BH167" si="27">IF(N160="sníž. přenesená",J160,0)</f>
        <v>0</v>
      </c>
      <c r="BI160" s="129">
        <f t="shared" ref="BI160:BI167" si="28">IF(N160="nulová",J160,0)</f>
        <v>0</v>
      </c>
      <c r="BJ160" s="13" t="s">
        <v>6</v>
      </c>
      <c r="BK160" s="129">
        <f t="shared" ref="BK160:BK167" si="29">ROUND(I160*H160,2)</f>
        <v>0</v>
      </c>
      <c r="BL160" s="13" t="s">
        <v>132</v>
      </c>
      <c r="BM160" s="128" t="s">
        <v>764</v>
      </c>
    </row>
    <row r="161" spans="2:65" s="1" customFormat="1" ht="24.2" customHeight="1">
      <c r="B161" s="28"/>
      <c r="C161" s="130" t="s">
        <v>239</v>
      </c>
      <c r="D161" s="130" t="s">
        <v>330</v>
      </c>
      <c r="E161" s="131" t="s">
        <v>765</v>
      </c>
      <c r="F161" s="132" t="s">
        <v>766</v>
      </c>
      <c r="G161" s="133" t="s">
        <v>361</v>
      </c>
      <c r="H161" s="134">
        <v>155</v>
      </c>
      <c r="I161" s="135"/>
      <c r="J161" s="136">
        <f t="shared" si="20"/>
        <v>0</v>
      </c>
      <c r="K161" s="132" t="s">
        <v>209</v>
      </c>
      <c r="L161" s="28"/>
      <c r="M161" s="137" t="s">
        <v>1</v>
      </c>
      <c r="N161" s="138" t="s">
        <v>43</v>
      </c>
      <c r="P161" s="126">
        <f t="shared" si="21"/>
        <v>0</v>
      </c>
      <c r="Q161" s="126">
        <v>0</v>
      </c>
      <c r="R161" s="126">
        <f t="shared" si="22"/>
        <v>0</v>
      </c>
      <c r="S161" s="126">
        <v>0</v>
      </c>
      <c r="T161" s="127">
        <f t="shared" si="23"/>
        <v>0</v>
      </c>
      <c r="AR161" s="128" t="s">
        <v>132</v>
      </c>
      <c r="AT161" s="128" t="s">
        <v>330</v>
      </c>
      <c r="AU161" s="128" t="s">
        <v>87</v>
      </c>
      <c r="AY161" s="13" t="s">
        <v>131</v>
      </c>
      <c r="BE161" s="129">
        <f t="shared" si="24"/>
        <v>0</v>
      </c>
      <c r="BF161" s="129">
        <f t="shared" si="25"/>
        <v>0</v>
      </c>
      <c r="BG161" s="129">
        <f t="shared" si="26"/>
        <v>0</v>
      </c>
      <c r="BH161" s="129">
        <f t="shared" si="27"/>
        <v>0</v>
      </c>
      <c r="BI161" s="129">
        <f t="shared" si="28"/>
        <v>0</v>
      </c>
      <c r="BJ161" s="13" t="s">
        <v>6</v>
      </c>
      <c r="BK161" s="129">
        <f t="shared" si="29"/>
        <v>0</v>
      </c>
      <c r="BL161" s="13" t="s">
        <v>132</v>
      </c>
      <c r="BM161" s="128" t="s">
        <v>767</v>
      </c>
    </row>
    <row r="162" spans="2:65" s="1" customFormat="1" ht="24.2" customHeight="1">
      <c r="B162" s="28"/>
      <c r="C162" s="130" t="s">
        <v>243</v>
      </c>
      <c r="D162" s="130" t="s">
        <v>330</v>
      </c>
      <c r="E162" s="131" t="s">
        <v>768</v>
      </c>
      <c r="F162" s="132" t="s">
        <v>769</v>
      </c>
      <c r="G162" s="133" t="s">
        <v>361</v>
      </c>
      <c r="H162" s="134">
        <v>344</v>
      </c>
      <c r="I162" s="135"/>
      <c r="J162" s="136">
        <f t="shared" si="20"/>
        <v>0</v>
      </c>
      <c r="K162" s="132" t="s">
        <v>209</v>
      </c>
      <c r="L162" s="28"/>
      <c r="M162" s="137" t="s">
        <v>1</v>
      </c>
      <c r="N162" s="138" t="s">
        <v>43</v>
      </c>
      <c r="P162" s="126">
        <f t="shared" si="21"/>
        <v>0</v>
      </c>
      <c r="Q162" s="126">
        <v>0</v>
      </c>
      <c r="R162" s="126">
        <f t="shared" si="22"/>
        <v>0</v>
      </c>
      <c r="S162" s="126">
        <v>0</v>
      </c>
      <c r="T162" s="127">
        <f t="shared" si="23"/>
        <v>0</v>
      </c>
      <c r="AR162" s="128" t="s">
        <v>132</v>
      </c>
      <c r="AT162" s="128" t="s">
        <v>330</v>
      </c>
      <c r="AU162" s="128" t="s">
        <v>87</v>
      </c>
      <c r="AY162" s="13" t="s">
        <v>131</v>
      </c>
      <c r="BE162" s="129">
        <f t="shared" si="24"/>
        <v>0</v>
      </c>
      <c r="BF162" s="129">
        <f t="shared" si="25"/>
        <v>0</v>
      </c>
      <c r="BG162" s="129">
        <f t="shared" si="26"/>
        <v>0</v>
      </c>
      <c r="BH162" s="129">
        <f t="shared" si="27"/>
        <v>0</v>
      </c>
      <c r="BI162" s="129">
        <f t="shared" si="28"/>
        <v>0</v>
      </c>
      <c r="BJ162" s="13" t="s">
        <v>6</v>
      </c>
      <c r="BK162" s="129">
        <f t="shared" si="29"/>
        <v>0</v>
      </c>
      <c r="BL162" s="13" t="s">
        <v>132</v>
      </c>
      <c r="BM162" s="128" t="s">
        <v>770</v>
      </c>
    </row>
    <row r="163" spans="2:65" s="1" customFormat="1" ht="24.2" customHeight="1">
      <c r="B163" s="28"/>
      <c r="C163" s="130" t="s">
        <v>247</v>
      </c>
      <c r="D163" s="130" t="s">
        <v>330</v>
      </c>
      <c r="E163" s="131" t="s">
        <v>771</v>
      </c>
      <c r="F163" s="132" t="s">
        <v>772</v>
      </c>
      <c r="G163" s="133" t="s">
        <v>361</v>
      </c>
      <c r="H163" s="134">
        <v>72</v>
      </c>
      <c r="I163" s="135"/>
      <c r="J163" s="136">
        <f t="shared" si="20"/>
        <v>0</v>
      </c>
      <c r="K163" s="132" t="s">
        <v>209</v>
      </c>
      <c r="L163" s="28"/>
      <c r="M163" s="137" t="s">
        <v>1</v>
      </c>
      <c r="N163" s="138" t="s">
        <v>43</v>
      </c>
      <c r="P163" s="126">
        <f t="shared" si="21"/>
        <v>0</v>
      </c>
      <c r="Q163" s="126">
        <v>0</v>
      </c>
      <c r="R163" s="126">
        <f t="shared" si="22"/>
        <v>0</v>
      </c>
      <c r="S163" s="126">
        <v>0</v>
      </c>
      <c r="T163" s="127">
        <f t="shared" si="23"/>
        <v>0</v>
      </c>
      <c r="AR163" s="128" t="s">
        <v>132</v>
      </c>
      <c r="AT163" s="128" t="s">
        <v>330</v>
      </c>
      <c r="AU163" s="128" t="s">
        <v>87</v>
      </c>
      <c r="AY163" s="13" t="s">
        <v>131</v>
      </c>
      <c r="BE163" s="129">
        <f t="shared" si="24"/>
        <v>0</v>
      </c>
      <c r="BF163" s="129">
        <f t="shared" si="25"/>
        <v>0</v>
      </c>
      <c r="BG163" s="129">
        <f t="shared" si="26"/>
        <v>0</v>
      </c>
      <c r="BH163" s="129">
        <f t="shared" si="27"/>
        <v>0</v>
      </c>
      <c r="BI163" s="129">
        <f t="shared" si="28"/>
        <v>0</v>
      </c>
      <c r="BJ163" s="13" t="s">
        <v>6</v>
      </c>
      <c r="BK163" s="129">
        <f t="shared" si="29"/>
        <v>0</v>
      </c>
      <c r="BL163" s="13" t="s">
        <v>132</v>
      </c>
      <c r="BM163" s="128" t="s">
        <v>773</v>
      </c>
    </row>
    <row r="164" spans="2:65" s="1" customFormat="1" ht="21.75" customHeight="1">
      <c r="B164" s="28"/>
      <c r="C164" s="130" t="s">
        <v>251</v>
      </c>
      <c r="D164" s="130" t="s">
        <v>330</v>
      </c>
      <c r="E164" s="131" t="s">
        <v>774</v>
      </c>
      <c r="F164" s="132" t="s">
        <v>775</v>
      </c>
      <c r="G164" s="133" t="s">
        <v>361</v>
      </c>
      <c r="H164" s="134">
        <v>117</v>
      </c>
      <c r="I164" s="135"/>
      <c r="J164" s="136">
        <f t="shared" si="20"/>
        <v>0</v>
      </c>
      <c r="K164" s="132" t="s">
        <v>209</v>
      </c>
      <c r="L164" s="28"/>
      <c r="M164" s="137" t="s">
        <v>1</v>
      </c>
      <c r="N164" s="138" t="s">
        <v>43</v>
      </c>
      <c r="P164" s="126">
        <f t="shared" si="21"/>
        <v>0</v>
      </c>
      <c r="Q164" s="126">
        <v>0</v>
      </c>
      <c r="R164" s="126">
        <f t="shared" si="22"/>
        <v>0</v>
      </c>
      <c r="S164" s="126">
        <v>0</v>
      </c>
      <c r="T164" s="127">
        <f t="shared" si="23"/>
        <v>0</v>
      </c>
      <c r="AR164" s="128" t="s">
        <v>132</v>
      </c>
      <c r="AT164" s="128" t="s">
        <v>330</v>
      </c>
      <c r="AU164" s="128" t="s">
        <v>87</v>
      </c>
      <c r="AY164" s="13" t="s">
        <v>131</v>
      </c>
      <c r="BE164" s="129">
        <f t="shared" si="24"/>
        <v>0</v>
      </c>
      <c r="BF164" s="129">
        <f t="shared" si="25"/>
        <v>0</v>
      </c>
      <c r="BG164" s="129">
        <f t="shared" si="26"/>
        <v>0</v>
      </c>
      <c r="BH164" s="129">
        <f t="shared" si="27"/>
        <v>0</v>
      </c>
      <c r="BI164" s="129">
        <f t="shared" si="28"/>
        <v>0</v>
      </c>
      <c r="BJ164" s="13" t="s">
        <v>6</v>
      </c>
      <c r="BK164" s="129">
        <f t="shared" si="29"/>
        <v>0</v>
      </c>
      <c r="BL164" s="13" t="s">
        <v>132</v>
      </c>
      <c r="BM164" s="128" t="s">
        <v>776</v>
      </c>
    </row>
    <row r="165" spans="2:65" s="1" customFormat="1" ht="24.2" customHeight="1">
      <c r="B165" s="28"/>
      <c r="C165" s="130" t="s">
        <v>255</v>
      </c>
      <c r="D165" s="130" t="s">
        <v>330</v>
      </c>
      <c r="E165" s="131" t="s">
        <v>777</v>
      </c>
      <c r="F165" s="132" t="s">
        <v>778</v>
      </c>
      <c r="G165" s="133" t="s">
        <v>361</v>
      </c>
      <c r="H165" s="134">
        <v>1121</v>
      </c>
      <c r="I165" s="135"/>
      <c r="J165" s="136">
        <f t="shared" si="20"/>
        <v>0</v>
      </c>
      <c r="K165" s="132" t="s">
        <v>209</v>
      </c>
      <c r="L165" s="28"/>
      <c r="M165" s="137" t="s">
        <v>1</v>
      </c>
      <c r="N165" s="138" t="s">
        <v>43</v>
      </c>
      <c r="P165" s="126">
        <f t="shared" si="21"/>
        <v>0</v>
      </c>
      <c r="Q165" s="126">
        <v>8.9219999999999994E-2</v>
      </c>
      <c r="R165" s="126">
        <f t="shared" si="22"/>
        <v>100.01562</v>
      </c>
      <c r="S165" s="126">
        <v>0</v>
      </c>
      <c r="T165" s="127">
        <f t="shared" si="23"/>
        <v>0</v>
      </c>
      <c r="AR165" s="128" t="s">
        <v>132</v>
      </c>
      <c r="AT165" s="128" t="s">
        <v>330</v>
      </c>
      <c r="AU165" s="128" t="s">
        <v>87</v>
      </c>
      <c r="AY165" s="13" t="s">
        <v>131</v>
      </c>
      <c r="BE165" s="129">
        <f t="shared" si="24"/>
        <v>0</v>
      </c>
      <c r="BF165" s="129">
        <f t="shared" si="25"/>
        <v>0</v>
      </c>
      <c r="BG165" s="129">
        <f t="shared" si="26"/>
        <v>0</v>
      </c>
      <c r="BH165" s="129">
        <f t="shared" si="27"/>
        <v>0</v>
      </c>
      <c r="BI165" s="129">
        <f t="shared" si="28"/>
        <v>0</v>
      </c>
      <c r="BJ165" s="13" t="s">
        <v>6</v>
      </c>
      <c r="BK165" s="129">
        <f t="shared" si="29"/>
        <v>0</v>
      </c>
      <c r="BL165" s="13" t="s">
        <v>132</v>
      </c>
      <c r="BM165" s="128" t="s">
        <v>779</v>
      </c>
    </row>
    <row r="166" spans="2:65" s="1" customFormat="1" ht="21.75" customHeight="1">
      <c r="B166" s="28"/>
      <c r="C166" s="130" t="s">
        <v>259</v>
      </c>
      <c r="D166" s="130" t="s">
        <v>330</v>
      </c>
      <c r="E166" s="131" t="s">
        <v>780</v>
      </c>
      <c r="F166" s="132" t="s">
        <v>781</v>
      </c>
      <c r="G166" s="133" t="s">
        <v>361</v>
      </c>
      <c r="H166" s="134">
        <v>1041</v>
      </c>
      <c r="I166" s="135"/>
      <c r="J166" s="136">
        <f t="shared" si="20"/>
        <v>0</v>
      </c>
      <c r="K166" s="132" t="s">
        <v>209</v>
      </c>
      <c r="L166" s="28"/>
      <c r="M166" s="137" t="s">
        <v>1</v>
      </c>
      <c r="N166" s="138" t="s">
        <v>43</v>
      </c>
      <c r="P166" s="126">
        <f t="shared" si="21"/>
        <v>0</v>
      </c>
      <c r="Q166" s="126">
        <v>0</v>
      </c>
      <c r="R166" s="126">
        <f t="shared" si="22"/>
        <v>0</v>
      </c>
      <c r="S166" s="126">
        <v>0</v>
      </c>
      <c r="T166" s="127">
        <f t="shared" si="23"/>
        <v>0</v>
      </c>
      <c r="AR166" s="128" t="s">
        <v>132</v>
      </c>
      <c r="AT166" s="128" t="s">
        <v>330</v>
      </c>
      <c r="AU166" s="128" t="s">
        <v>87</v>
      </c>
      <c r="AY166" s="13" t="s">
        <v>131</v>
      </c>
      <c r="BE166" s="129">
        <f t="shared" si="24"/>
        <v>0</v>
      </c>
      <c r="BF166" s="129">
        <f t="shared" si="25"/>
        <v>0</v>
      </c>
      <c r="BG166" s="129">
        <f t="shared" si="26"/>
        <v>0</v>
      </c>
      <c r="BH166" s="129">
        <f t="shared" si="27"/>
        <v>0</v>
      </c>
      <c r="BI166" s="129">
        <f t="shared" si="28"/>
        <v>0</v>
      </c>
      <c r="BJ166" s="13" t="s">
        <v>6</v>
      </c>
      <c r="BK166" s="129">
        <f t="shared" si="29"/>
        <v>0</v>
      </c>
      <c r="BL166" s="13" t="s">
        <v>132</v>
      </c>
      <c r="BM166" s="128" t="s">
        <v>782</v>
      </c>
    </row>
    <row r="167" spans="2:65" s="1" customFormat="1" ht="21.75" customHeight="1">
      <c r="B167" s="28"/>
      <c r="C167" s="130" t="s">
        <v>263</v>
      </c>
      <c r="D167" s="130" t="s">
        <v>330</v>
      </c>
      <c r="E167" s="131" t="s">
        <v>783</v>
      </c>
      <c r="F167" s="132" t="s">
        <v>784</v>
      </c>
      <c r="G167" s="133" t="s">
        <v>694</v>
      </c>
      <c r="H167" s="134">
        <v>80</v>
      </c>
      <c r="I167" s="135"/>
      <c r="J167" s="136">
        <f t="shared" si="20"/>
        <v>0</v>
      </c>
      <c r="K167" s="132" t="s">
        <v>1</v>
      </c>
      <c r="L167" s="28"/>
      <c r="M167" s="137" t="s">
        <v>1</v>
      </c>
      <c r="N167" s="138" t="s">
        <v>43</v>
      </c>
      <c r="P167" s="126">
        <f t="shared" si="21"/>
        <v>0</v>
      </c>
      <c r="Q167" s="126">
        <v>0</v>
      </c>
      <c r="R167" s="126">
        <f t="shared" si="22"/>
        <v>0</v>
      </c>
      <c r="S167" s="126">
        <v>0</v>
      </c>
      <c r="T167" s="127">
        <f t="shared" si="23"/>
        <v>0</v>
      </c>
      <c r="AR167" s="128" t="s">
        <v>132</v>
      </c>
      <c r="AT167" s="128" t="s">
        <v>330</v>
      </c>
      <c r="AU167" s="128" t="s">
        <v>87</v>
      </c>
      <c r="AY167" s="13" t="s">
        <v>131</v>
      </c>
      <c r="BE167" s="129">
        <f t="shared" si="24"/>
        <v>0</v>
      </c>
      <c r="BF167" s="129">
        <f t="shared" si="25"/>
        <v>0</v>
      </c>
      <c r="BG167" s="129">
        <f t="shared" si="26"/>
        <v>0</v>
      </c>
      <c r="BH167" s="129">
        <f t="shared" si="27"/>
        <v>0</v>
      </c>
      <c r="BI167" s="129">
        <f t="shared" si="28"/>
        <v>0</v>
      </c>
      <c r="BJ167" s="13" t="s">
        <v>6</v>
      </c>
      <c r="BK167" s="129">
        <f t="shared" si="29"/>
        <v>0</v>
      </c>
      <c r="BL167" s="13" t="s">
        <v>132</v>
      </c>
      <c r="BM167" s="128" t="s">
        <v>785</v>
      </c>
    </row>
    <row r="168" spans="2:65" s="11" customFormat="1" ht="22.9" customHeight="1">
      <c r="B168" s="139"/>
      <c r="D168" s="140" t="s">
        <v>77</v>
      </c>
      <c r="E168" s="149" t="s">
        <v>159</v>
      </c>
      <c r="F168" s="149" t="s">
        <v>349</v>
      </c>
      <c r="I168" s="142"/>
      <c r="J168" s="150">
        <f>BK168</f>
        <v>0</v>
      </c>
      <c r="L168" s="139"/>
      <c r="M168" s="144"/>
      <c r="P168" s="145">
        <f>SUM(P169:P173)</f>
        <v>0</v>
      </c>
      <c r="R168" s="145">
        <f>SUM(R169:R173)</f>
        <v>115.77476999999999</v>
      </c>
      <c r="T168" s="146">
        <f>SUM(T169:T173)</f>
        <v>0</v>
      </c>
      <c r="AR168" s="140" t="s">
        <v>6</v>
      </c>
      <c r="AT168" s="147" t="s">
        <v>77</v>
      </c>
      <c r="AU168" s="147" t="s">
        <v>6</v>
      </c>
      <c r="AY168" s="140" t="s">
        <v>131</v>
      </c>
      <c r="BK168" s="148">
        <f>SUM(BK169:BK173)</f>
        <v>0</v>
      </c>
    </row>
    <row r="169" spans="2:65" s="1" customFormat="1" ht="24.2" customHeight="1">
      <c r="B169" s="28"/>
      <c r="C169" s="130" t="s">
        <v>267</v>
      </c>
      <c r="D169" s="130" t="s">
        <v>330</v>
      </c>
      <c r="E169" s="131" t="s">
        <v>786</v>
      </c>
      <c r="F169" s="132" t="s">
        <v>787</v>
      </c>
      <c r="G169" s="133" t="s">
        <v>201</v>
      </c>
      <c r="H169" s="134">
        <v>235</v>
      </c>
      <c r="I169" s="135"/>
      <c r="J169" s="136">
        <f>ROUND(I169*H169,2)</f>
        <v>0</v>
      </c>
      <c r="K169" s="132" t="s">
        <v>209</v>
      </c>
      <c r="L169" s="28"/>
      <c r="M169" s="137" t="s">
        <v>1</v>
      </c>
      <c r="N169" s="138" t="s">
        <v>43</v>
      </c>
      <c r="P169" s="126">
        <f>O169*H169</f>
        <v>0</v>
      </c>
      <c r="Q169" s="126">
        <v>0.20219000000000001</v>
      </c>
      <c r="R169" s="126">
        <f>Q169*H169</f>
        <v>47.514650000000003</v>
      </c>
      <c r="S169" s="126">
        <v>0</v>
      </c>
      <c r="T169" s="127">
        <f>S169*H169</f>
        <v>0</v>
      </c>
      <c r="AR169" s="128" t="s">
        <v>132</v>
      </c>
      <c r="AT169" s="128" t="s">
        <v>330</v>
      </c>
      <c r="AU169" s="128" t="s">
        <v>87</v>
      </c>
      <c r="AY169" s="13" t="s">
        <v>131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6</v>
      </c>
      <c r="BK169" s="129">
        <f>ROUND(I169*H169,2)</f>
        <v>0</v>
      </c>
      <c r="BL169" s="13" t="s">
        <v>132</v>
      </c>
      <c r="BM169" s="128" t="s">
        <v>788</v>
      </c>
    </row>
    <row r="170" spans="2:65" s="1" customFormat="1" ht="33" customHeight="1">
      <c r="B170" s="28"/>
      <c r="C170" s="130" t="s">
        <v>271</v>
      </c>
      <c r="D170" s="130" t="s">
        <v>330</v>
      </c>
      <c r="E170" s="131" t="s">
        <v>789</v>
      </c>
      <c r="F170" s="132" t="s">
        <v>790</v>
      </c>
      <c r="G170" s="133" t="s">
        <v>201</v>
      </c>
      <c r="H170" s="134">
        <v>216</v>
      </c>
      <c r="I170" s="135"/>
      <c r="J170" s="136">
        <f>ROUND(I170*H170,2)</f>
        <v>0</v>
      </c>
      <c r="K170" s="132" t="s">
        <v>209</v>
      </c>
      <c r="L170" s="28"/>
      <c r="M170" s="137" t="s">
        <v>1</v>
      </c>
      <c r="N170" s="138" t="s">
        <v>43</v>
      </c>
      <c r="P170" s="126">
        <f>O170*H170</f>
        <v>0</v>
      </c>
      <c r="Q170" s="126">
        <v>0.16849</v>
      </c>
      <c r="R170" s="126">
        <f>Q170*H170</f>
        <v>36.393839999999997</v>
      </c>
      <c r="S170" s="126">
        <v>0</v>
      </c>
      <c r="T170" s="127">
        <f>S170*H170</f>
        <v>0</v>
      </c>
      <c r="AR170" s="128" t="s">
        <v>132</v>
      </c>
      <c r="AT170" s="128" t="s">
        <v>330</v>
      </c>
      <c r="AU170" s="128" t="s">
        <v>87</v>
      </c>
      <c r="AY170" s="13" t="s">
        <v>131</v>
      </c>
      <c r="BE170" s="129">
        <f>IF(N170="základní",J170,0)</f>
        <v>0</v>
      </c>
      <c r="BF170" s="129">
        <f>IF(N170="snížená",J170,0)</f>
        <v>0</v>
      </c>
      <c r="BG170" s="129">
        <f>IF(N170="zákl. přenesená",J170,0)</f>
        <v>0</v>
      </c>
      <c r="BH170" s="129">
        <f>IF(N170="sníž. přenesená",J170,0)</f>
        <v>0</v>
      </c>
      <c r="BI170" s="129">
        <f>IF(N170="nulová",J170,0)</f>
        <v>0</v>
      </c>
      <c r="BJ170" s="13" t="s">
        <v>6</v>
      </c>
      <c r="BK170" s="129">
        <f>ROUND(I170*H170,2)</f>
        <v>0</v>
      </c>
      <c r="BL170" s="13" t="s">
        <v>132</v>
      </c>
      <c r="BM170" s="128" t="s">
        <v>791</v>
      </c>
    </row>
    <row r="171" spans="2:65" s="1" customFormat="1" ht="24.2" customHeight="1">
      <c r="B171" s="28"/>
      <c r="C171" s="130" t="s">
        <v>279</v>
      </c>
      <c r="D171" s="130" t="s">
        <v>330</v>
      </c>
      <c r="E171" s="131" t="s">
        <v>792</v>
      </c>
      <c r="F171" s="132" t="s">
        <v>793</v>
      </c>
      <c r="G171" s="133" t="s">
        <v>201</v>
      </c>
      <c r="H171" s="134">
        <v>92</v>
      </c>
      <c r="I171" s="135"/>
      <c r="J171" s="136">
        <f>ROUND(I171*H171,2)</f>
        <v>0</v>
      </c>
      <c r="K171" s="132" t="s">
        <v>209</v>
      </c>
      <c r="L171" s="28"/>
      <c r="M171" s="137" t="s">
        <v>1</v>
      </c>
      <c r="N171" s="138" t="s">
        <v>43</v>
      </c>
      <c r="P171" s="126">
        <f>O171*H171</f>
        <v>0</v>
      </c>
      <c r="Q171" s="126">
        <v>0.34612999999999999</v>
      </c>
      <c r="R171" s="126">
        <f>Q171*H171</f>
        <v>31.843959999999999</v>
      </c>
      <c r="S171" s="126">
        <v>0</v>
      </c>
      <c r="T171" s="127">
        <f>S171*H171</f>
        <v>0</v>
      </c>
      <c r="AR171" s="128" t="s">
        <v>132</v>
      </c>
      <c r="AT171" s="128" t="s">
        <v>330</v>
      </c>
      <c r="AU171" s="128" t="s">
        <v>87</v>
      </c>
      <c r="AY171" s="13" t="s">
        <v>131</v>
      </c>
      <c r="BE171" s="129">
        <f>IF(N171="základní",J171,0)</f>
        <v>0</v>
      </c>
      <c r="BF171" s="129">
        <f>IF(N171="snížená",J171,0)</f>
        <v>0</v>
      </c>
      <c r="BG171" s="129">
        <f>IF(N171="zákl. přenesená",J171,0)</f>
        <v>0</v>
      </c>
      <c r="BH171" s="129">
        <f>IF(N171="sníž. přenesená",J171,0)</f>
        <v>0</v>
      </c>
      <c r="BI171" s="129">
        <f>IF(N171="nulová",J171,0)</f>
        <v>0</v>
      </c>
      <c r="BJ171" s="13" t="s">
        <v>6</v>
      </c>
      <c r="BK171" s="129">
        <f>ROUND(I171*H171,2)</f>
        <v>0</v>
      </c>
      <c r="BL171" s="13" t="s">
        <v>132</v>
      </c>
      <c r="BM171" s="128" t="s">
        <v>794</v>
      </c>
    </row>
    <row r="172" spans="2:65" s="1" customFormat="1" ht="24.2" customHeight="1">
      <c r="B172" s="28"/>
      <c r="C172" s="130" t="s">
        <v>283</v>
      </c>
      <c r="D172" s="130" t="s">
        <v>330</v>
      </c>
      <c r="E172" s="131" t="s">
        <v>795</v>
      </c>
      <c r="F172" s="132" t="s">
        <v>796</v>
      </c>
      <c r="G172" s="133" t="s">
        <v>201</v>
      </c>
      <c r="H172" s="134">
        <v>279</v>
      </c>
      <c r="I172" s="135"/>
      <c r="J172" s="136">
        <f>ROUND(I172*H172,2)</f>
        <v>0</v>
      </c>
      <c r="K172" s="132" t="s">
        <v>209</v>
      </c>
      <c r="L172" s="28"/>
      <c r="M172" s="137" t="s">
        <v>1</v>
      </c>
      <c r="N172" s="138" t="s">
        <v>43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132</v>
      </c>
      <c r="AT172" s="128" t="s">
        <v>330</v>
      </c>
      <c r="AU172" s="128" t="s">
        <v>87</v>
      </c>
      <c r="AY172" s="13" t="s">
        <v>131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6</v>
      </c>
      <c r="BK172" s="129">
        <f>ROUND(I172*H172,2)</f>
        <v>0</v>
      </c>
      <c r="BL172" s="13" t="s">
        <v>132</v>
      </c>
      <c r="BM172" s="128" t="s">
        <v>797</v>
      </c>
    </row>
    <row r="173" spans="2:65" s="1" customFormat="1" ht="24.2" customHeight="1">
      <c r="B173" s="28"/>
      <c r="C173" s="130" t="s">
        <v>287</v>
      </c>
      <c r="D173" s="130" t="s">
        <v>330</v>
      </c>
      <c r="E173" s="131" t="s">
        <v>798</v>
      </c>
      <c r="F173" s="132" t="s">
        <v>799</v>
      </c>
      <c r="G173" s="133" t="s">
        <v>201</v>
      </c>
      <c r="H173" s="134">
        <v>279</v>
      </c>
      <c r="I173" s="135"/>
      <c r="J173" s="136">
        <f>ROUND(I173*H173,2)</f>
        <v>0</v>
      </c>
      <c r="K173" s="132" t="s">
        <v>209</v>
      </c>
      <c r="L173" s="28"/>
      <c r="M173" s="137" t="s">
        <v>1</v>
      </c>
      <c r="N173" s="138" t="s">
        <v>43</v>
      </c>
      <c r="P173" s="126">
        <f>O173*H173</f>
        <v>0</v>
      </c>
      <c r="Q173" s="126">
        <v>8.0000000000000007E-5</v>
      </c>
      <c r="R173" s="126">
        <f>Q173*H173</f>
        <v>2.2320000000000003E-2</v>
      </c>
      <c r="S173" s="126">
        <v>0</v>
      </c>
      <c r="T173" s="127">
        <f>S173*H173</f>
        <v>0</v>
      </c>
      <c r="AR173" s="128" t="s">
        <v>132</v>
      </c>
      <c r="AT173" s="128" t="s">
        <v>330</v>
      </c>
      <c r="AU173" s="128" t="s">
        <v>87</v>
      </c>
      <c r="AY173" s="13" t="s">
        <v>131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6</v>
      </c>
      <c r="BK173" s="129">
        <f>ROUND(I173*H173,2)</f>
        <v>0</v>
      </c>
      <c r="BL173" s="13" t="s">
        <v>132</v>
      </c>
      <c r="BM173" s="128" t="s">
        <v>800</v>
      </c>
    </row>
    <row r="174" spans="2:65" s="11" customFormat="1" ht="22.9" customHeight="1">
      <c r="B174" s="139"/>
      <c r="D174" s="140" t="s">
        <v>77</v>
      </c>
      <c r="E174" s="149" t="s">
        <v>376</v>
      </c>
      <c r="F174" s="149" t="s">
        <v>377</v>
      </c>
      <c r="I174" s="142"/>
      <c r="J174" s="150">
        <f>BK174</f>
        <v>0</v>
      </c>
      <c r="L174" s="139"/>
      <c r="M174" s="144"/>
      <c r="P174" s="145">
        <f>SUM(P175:P182)</f>
        <v>0</v>
      </c>
      <c r="R174" s="145">
        <f>SUM(R175:R182)</f>
        <v>0</v>
      </c>
      <c r="T174" s="146">
        <f>SUM(T175:T182)</f>
        <v>0</v>
      </c>
      <c r="AR174" s="140" t="s">
        <v>6</v>
      </c>
      <c r="AT174" s="147" t="s">
        <v>77</v>
      </c>
      <c r="AU174" s="147" t="s">
        <v>6</v>
      </c>
      <c r="AY174" s="140" t="s">
        <v>131</v>
      </c>
      <c r="BK174" s="148">
        <f>SUM(BK175:BK182)</f>
        <v>0</v>
      </c>
    </row>
    <row r="175" spans="2:65" s="1" customFormat="1" ht="24.2" customHeight="1">
      <c r="B175" s="28"/>
      <c r="C175" s="130" t="s">
        <v>291</v>
      </c>
      <c r="D175" s="130" t="s">
        <v>330</v>
      </c>
      <c r="E175" s="131" t="s">
        <v>801</v>
      </c>
      <c r="F175" s="132" t="s">
        <v>802</v>
      </c>
      <c r="G175" s="133" t="s">
        <v>381</v>
      </c>
      <c r="H175" s="134">
        <v>5</v>
      </c>
      <c r="I175" s="135"/>
      <c r="J175" s="136">
        <f t="shared" ref="J175:J182" si="30">ROUND(I175*H175,2)</f>
        <v>0</v>
      </c>
      <c r="K175" s="132" t="s">
        <v>209</v>
      </c>
      <c r="L175" s="28"/>
      <c r="M175" s="137" t="s">
        <v>1</v>
      </c>
      <c r="N175" s="138" t="s">
        <v>43</v>
      </c>
      <c r="P175" s="126">
        <f t="shared" ref="P175:P182" si="31">O175*H175</f>
        <v>0</v>
      </c>
      <c r="Q175" s="126">
        <v>0</v>
      </c>
      <c r="R175" s="126">
        <f t="shared" ref="R175:R182" si="32">Q175*H175</f>
        <v>0</v>
      </c>
      <c r="S175" s="126">
        <v>0</v>
      </c>
      <c r="T175" s="127">
        <f t="shared" ref="T175:T182" si="33">S175*H175</f>
        <v>0</v>
      </c>
      <c r="AR175" s="128" t="s">
        <v>132</v>
      </c>
      <c r="AT175" s="128" t="s">
        <v>330</v>
      </c>
      <c r="AU175" s="128" t="s">
        <v>87</v>
      </c>
      <c r="AY175" s="13" t="s">
        <v>131</v>
      </c>
      <c r="BE175" s="129">
        <f t="shared" ref="BE175:BE182" si="34">IF(N175="základní",J175,0)</f>
        <v>0</v>
      </c>
      <c r="BF175" s="129">
        <f t="shared" ref="BF175:BF182" si="35">IF(N175="snížená",J175,0)</f>
        <v>0</v>
      </c>
      <c r="BG175" s="129">
        <f t="shared" ref="BG175:BG182" si="36">IF(N175="zákl. přenesená",J175,0)</f>
        <v>0</v>
      </c>
      <c r="BH175" s="129">
        <f t="shared" ref="BH175:BH182" si="37">IF(N175="sníž. přenesená",J175,0)</f>
        <v>0</v>
      </c>
      <c r="BI175" s="129">
        <f t="shared" ref="BI175:BI182" si="38">IF(N175="nulová",J175,0)</f>
        <v>0</v>
      </c>
      <c r="BJ175" s="13" t="s">
        <v>6</v>
      </c>
      <c r="BK175" s="129">
        <f t="shared" ref="BK175:BK182" si="39">ROUND(I175*H175,2)</f>
        <v>0</v>
      </c>
      <c r="BL175" s="13" t="s">
        <v>132</v>
      </c>
      <c r="BM175" s="128" t="s">
        <v>803</v>
      </c>
    </row>
    <row r="176" spans="2:65" s="1" customFormat="1" ht="21.75" customHeight="1">
      <c r="B176" s="28"/>
      <c r="C176" s="130" t="s">
        <v>295</v>
      </c>
      <c r="D176" s="130" t="s">
        <v>330</v>
      </c>
      <c r="E176" s="131" t="s">
        <v>804</v>
      </c>
      <c r="F176" s="132" t="s">
        <v>805</v>
      </c>
      <c r="G176" s="133" t="s">
        <v>381</v>
      </c>
      <c r="H176" s="134">
        <v>20</v>
      </c>
      <c r="I176" s="135"/>
      <c r="J176" s="136">
        <f t="shared" si="30"/>
        <v>0</v>
      </c>
      <c r="K176" s="132" t="s">
        <v>209</v>
      </c>
      <c r="L176" s="28"/>
      <c r="M176" s="137" t="s">
        <v>1</v>
      </c>
      <c r="N176" s="138" t="s">
        <v>43</v>
      </c>
      <c r="P176" s="126">
        <f t="shared" si="31"/>
        <v>0</v>
      </c>
      <c r="Q176" s="126">
        <v>0</v>
      </c>
      <c r="R176" s="126">
        <f t="shared" si="32"/>
        <v>0</v>
      </c>
      <c r="S176" s="126">
        <v>0</v>
      </c>
      <c r="T176" s="127">
        <f t="shared" si="33"/>
        <v>0</v>
      </c>
      <c r="AR176" s="128" t="s">
        <v>132</v>
      </c>
      <c r="AT176" s="128" t="s">
        <v>330</v>
      </c>
      <c r="AU176" s="128" t="s">
        <v>87</v>
      </c>
      <c r="AY176" s="13" t="s">
        <v>131</v>
      </c>
      <c r="BE176" s="129">
        <f t="shared" si="34"/>
        <v>0</v>
      </c>
      <c r="BF176" s="129">
        <f t="shared" si="35"/>
        <v>0</v>
      </c>
      <c r="BG176" s="129">
        <f t="shared" si="36"/>
        <v>0</v>
      </c>
      <c r="BH176" s="129">
        <f t="shared" si="37"/>
        <v>0</v>
      </c>
      <c r="BI176" s="129">
        <f t="shared" si="38"/>
        <v>0</v>
      </c>
      <c r="BJ176" s="13" t="s">
        <v>6</v>
      </c>
      <c r="BK176" s="129">
        <f t="shared" si="39"/>
        <v>0</v>
      </c>
      <c r="BL176" s="13" t="s">
        <v>132</v>
      </c>
      <c r="BM176" s="128" t="s">
        <v>806</v>
      </c>
    </row>
    <row r="177" spans="2:65" s="1" customFormat="1" ht="24.2" customHeight="1">
      <c r="B177" s="28"/>
      <c r="C177" s="130" t="s">
        <v>300</v>
      </c>
      <c r="D177" s="130" t="s">
        <v>330</v>
      </c>
      <c r="E177" s="131" t="s">
        <v>807</v>
      </c>
      <c r="F177" s="132" t="s">
        <v>808</v>
      </c>
      <c r="G177" s="133" t="s">
        <v>381</v>
      </c>
      <c r="H177" s="134">
        <v>625</v>
      </c>
      <c r="I177" s="135"/>
      <c r="J177" s="136">
        <f t="shared" si="30"/>
        <v>0</v>
      </c>
      <c r="K177" s="132" t="s">
        <v>209</v>
      </c>
      <c r="L177" s="28"/>
      <c r="M177" s="137" t="s">
        <v>1</v>
      </c>
      <c r="N177" s="138" t="s">
        <v>43</v>
      </c>
      <c r="P177" s="126">
        <f t="shared" si="31"/>
        <v>0</v>
      </c>
      <c r="Q177" s="126">
        <v>0</v>
      </c>
      <c r="R177" s="126">
        <f t="shared" si="32"/>
        <v>0</v>
      </c>
      <c r="S177" s="126">
        <v>0</v>
      </c>
      <c r="T177" s="127">
        <f t="shared" si="33"/>
        <v>0</v>
      </c>
      <c r="AR177" s="128" t="s">
        <v>132</v>
      </c>
      <c r="AT177" s="128" t="s">
        <v>330</v>
      </c>
      <c r="AU177" s="128" t="s">
        <v>87</v>
      </c>
      <c r="AY177" s="13" t="s">
        <v>131</v>
      </c>
      <c r="BE177" s="129">
        <f t="shared" si="34"/>
        <v>0</v>
      </c>
      <c r="BF177" s="129">
        <f t="shared" si="35"/>
        <v>0</v>
      </c>
      <c r="BG177" s="129">
        <f t="shared" si="36"/>
        <v>0</v>
      </c>
      <c r="BH177" s="129">
        <f t="shared" si="37"/>
        <v>0</v>
      </c>
      <c r="BI177" s="129">
        <f t="shared" si="38"/>
        <v>0</v>
      </c>
      <c r="BJ177" s="13" t="s">
        <v>6</v>
      </c>
      <c r="BK177" s="129">
        <f t="shared" si="39"/>
        <v>0</v>
      </c>
      <c r="BL177" s="13" t="s">
        <v>132</v>
      </c>
      <c r="BM177" s="128" t="s">
        <v>809</v>
      </c>
    </row>
    <row r="178" spans="2:65" s="1" customFormat="1" ht="21.75" customHeight="1">
      <c r="B178" s="28"/>
      <c r="C178" s="130" t="s">
        <v>304</v>
      </c>
      <c r="D178" s="130" t="s">
        <v>330</v>
      </c>
      <c r="E178" s="131" t="s">
        <v>810</v>
      </c>
      <c r="F178" s="132" t="s">
        <v>811</v>
      </c>
      <c r="G178" s="133" t="s">
        <v>381</v>
      </c>
      <c r="H178" s="134">
        <v>175</v>
      </c>
      <c r="I178" s="135"/>
      <c r="J178" s="136">
        <f t="shared" si="30"/>
        <v>0</v>
      </c>
      <c r="K178" s="132" t="s">
        <v>209</v>
      </c>
      <c r="L178" s="28"/>
      <c r="M178" s="137" t="s">
        <v>1</v>
      </c>
      <c r="N178" s="138" t="s">
        <v>43</v>
      </c>
      <c r="P178" s="126">
        <f t="shared" si="31"/>
        <v>0</v>
      </c>
      <c r="Q178" s="126">
        <v>0</v>
      </c>
      <c r="R178" s="126">
        <f t="shared" si="32"/>
        <v>0</v>
      </c>
      <c r="S178" s="126">
        <v>0</v>
      </c>
      <c r="T178" s="127">
        <f t="shared" si="33"/>
        <v>0</v>
      </c>
      <c r="AR178" s="128" t="s">
        <v>132</v>
      </c>
      <c r="AT178" s="128" t="s">
        <v>330</v>
      </c>
      <c r="AU178" s="128" t="s">
        <v>87</v>
      </c>
      <c r="AY178" s="13" t="s">
        <v>131</v>
      </c>
      <c r="BE178" s="129">
        <f t="shared" si="34"/>
        <v>0</v>
      </c>
      <c r="BF178" s="129">
        <f t="shared" si="35"/>
        <v>0</v>
      </c>
      <c r="BG178" s="129">
        <f t="shared" si="36"/>
        <v>0</v>
      </c>
      <c r="BH178" s="129">
        <f t="shared" si="37"/>
        <v>0</v>
      </c>
      <c r="BI178" s="129">
        <f t="shared" si="38"/>
        <v>0</v>
      </c>
      <c r="BJ178" s="13" t="s">
        <v>6</v>
      </c>
      <c r="BK178" s="129">
        <f t="shared" si="39"/>
        <v>0</v>
      </c>
      <c r="BL178" s="13" t="s">
        <v>132</v>
      </c>
      <c r="BM178" s="128" t="s">
        <v>812</v>
      </c>
    </row>
    <row r="179" spans="2:65" s="1" customFormat="1" ht="24.2" customHeight="1">
      <c r="B179" s="28"/>
      <c r="C179" s="130" t="s">
        <v>308</v>
      </c>
      <c r="D179" s="130" t="s">
        <v>330</v>
      </c>
      <c r="E179" s="131" t="s">
        <v>813</v>
      </c>
      <c r="F179" s="132" t="s">
        <v>814</v>
      </c>
      <c r="G179" s="133" t="s">
        <v>381</v>
      </c>
      <c r="H179" s="134">
        <v>4375</v>
      </c>
      <c r="I179" s="135"/>
      <c r="J179" s="136">
        <f t="shared" si="30"/>
        <v>0</v>
      </c>
      <c r="K179" s="132" t="s">
        <v>209</v>
      </c>
      <c r="L179" s="28"/>
      <c r="M179" s="137" t="s">
        <v>1</v>
      </c>
      <c r="N179" s="138" t="s">
        <v>43</v>
      </c>
      <c r="P179" s="126">
        <f t="shared" si="31"/>
        <v>0</v>
      </c>
      <c r="Q179" s="126">
        <v>0</v>
      </c>
      <c r="R179" s="126">
        <f t="shared" si="32"/>
        <v>0</v>
      </c>
      <c r="S179" s="126">
        <v>0</v>
      </c>
      <c r="T179" s="127">
        <f t="shared" si="33"/>
        <v>0</v>
      </c>
      <c r="AR179" s="128" t="s">
        <v>132</v>
      </c>
      <c r="AT179" s="128" t="s">
        <v>330</v>
      </c>
      <c r="AU179" s="128" t="s">
        <v>87</v>
      </c>
      <c r="AY179" s="13" t="s">
        <v>131</v>
      </c>
      <c r="BE179" s="129">
        <f t="shared" si="34"/>
        <v>0</v>
      </c>
      <c r="BF179" s="129">
        <f t="shared" si="35"/>
        <v>0</v>
      </c>
      <c r="BG179" s="129">
        <f t="shared" si="36"/>
        <v>0</v>
      </c>
      <c r="BH179" s="129">
        <f t="shared" si="37"/>
        <v>0</v>
      </c>
      <c r="BI179" s="129">
        <f t="shared" si="38"/>
        <v>0</v>
      </c>
      <c r="BJ179" s="13" t="s">
        <v>6</v>
      </c>
      <c r="BK179" s="129">
        <f t="shared" si="39"/>
        <v>0</v>
      </c>
      <c r="BL179" s="13" t="s">
        <v>132</v>
      </c>
      <c r="BM179" s="128" t="s">
        <v>815</v>
      </c>
    </row>
    <row r="180" spans="2:65" s="1" customFormat="1" ht="33" customHeight="1">
      <c r="B180" s="28"/>
      <c r="C180" s="130" t="s">
        <v>312</v>
      </c>
      <c r="D180" s="130" t="s">
        <v>330</v>
      </c>
      <c r="E180" s="131" t="s">
        <v>816</v>
      </c>
      <c r="F180" s="132" t="s">
        <v>817</v>
      </c>
      <c r="G180" s="133" t="s">
        <v>381</v>
      </c>
      <c r="H180" s="134">
        <v>105</v>
      </c>
      <c r="I180" s="135"/>
      <c r="J180" s="136">
        <f t="shared" si="30"/>
        <v>0</v>
      </c>
      <c r="K180" s="132" t="s">
        <v>209</v>
      </c>
      <c r="L180" s="28"/>
      <c r="M180" s="137" t="s">
        <v>1</v>
      </c>
      <c r="N180" s="138" t="s">
        <v>43</v>
      </c>
      <c r="P180" s="126">
        <f t="shared" si="31"/>
        <v>0</v>
      </c>
      <c r="Q180" s="126">
        <v>0</v>
      </c>
      <c r="R180" s="126">
        <f t="shared" si="32"/>
        <v>0</v>
      </c>
      <c r="S180" s="126">
        <v>0</v>
      </c>
      <c r="T180" s="127">
        <f t="shared" si="33"/>
        <v>0</v>
      </c>
      <c r="AR180" s="128" t="s">
        <v>132</v>
      </c>
      <c r="AT180" s="128" t="s">
        <v>330</v>
      </c>
      <c r="AU180" s="128" t="s">
        <v>87</v>
      </c>
      <c r="AY180" s="13" t="s">
        <v>131</v>
      </c>
      <c r="BE180" s="129">
        <f t="shared" si="34"/>
        <v>0</v>
      </c>
      <c r="BF180" s="129">
        <f t="shared" si="35"/>
        <v>0</v>
      </c>
      <c r="BG180" s="129">
        <f t="shared" si="36"/>
        <v>0</v>
      </c>
      <c r="BH180" s="129">
        <f t="shared" si="37"/>
        <v>0</v>
      </c>
      <c r="BI180" s="129">
        <f t="shared" si="38"/>
        <v>0</v>
      </c>
      <c r="BJ180" s="13" t="s">
        <v>6</v>
      </c>
      <c r="BK180" s="129">
        <f t="shared" si="39"/>
        <v>0</v>
      </c>
      <c r="BL180" s="13" t="s">
        <v>132</v>
      </c>
      <c r="BM180" s="128" t="s">
        <v>818</v>
      </c>
    </row>
    <row r="181" spans="2:65" s="1" customFormat="1" ht="33" customHeight="1">
      <c r="B181" s="28"/>
      <c r="C181" s="130" t="s">
        <v>316</v>
      </c>
      <c r="D181" s="130" t="s">
        <v>330</v>
      </c>
      <c r="E181" s="131" t="s">
        <v>819</v>
      </c>
      <c r="F181" s="132" t="s">
        <v>820</v>
      </c>
      <c r="G181" s="133" t="s">
        <v>381</v>
      </c>
      <c r="H181" s="134">
        <v>70</v>
      </c>
      <c r="I181" s="135"/>
      <c r="J181" s="136">
        <f t="shared" si="30"/>
        <v>0</v>
      </c>
      <c r="K181" s="132" t="s">
        <v>209</v>
      </c>
      <c r="L181" s="28"/>
      <c r="M181" s="137" t="s">
        <v>1</v>
      </c>
      <c r="N181" s="138" t="s">
        <v>43</v>
      </c>
      <c r="P181" s="126">
        <f t="shared" si="31"/>
        <v>0</v>
      </c>
      <c r="Q181" s="126">
        <v>0</v>
      </c>
      <c r="R181" s="126">
        <f t="shared" si="32"/>
        <v>0</v>
      </c>
      <c r="S181" s="126">
        <v>0</v>
      </c>
      <c r="T181" s="127">
        <f t="shared" si="33"/>
        <v>0</v>
      </c>
      <c r="AR181" s="128" t="s">
        <v>132</v>
      </c>
      <c r="AT181" s="128" t="s">
        <v>330</v>
      </c>
      <c r="AU181" s="128" t="s">
        <v>87</v>
      </c>
      <c r="AY181" s="13" t="s">
        <v>131</v>
      </c>
      <c r="BE181" s="129">
        <f t="shared" si="34"/>
        <v>0</v>
      </c>
      <c r="BF181" s="129">
        <f t="shared" si="35"/>
        <v>0</v>
      </c>
      <c r="BG181" s="129">
        <f t="shared" si="36"/>
        <v>0</v>
      </c>
      <c r="BH181" s="129">
        <f t="shared" si="37"/>
        <v>0</v>
      </c>
      <c r="BI181" s="129">
        <f t="shared" si="38"/>
        <v>0</v>
      </c>
      <c r="BJ181" s="13" t="s">
        <v>6</v>
      </c>
      <c r="BK181" s="129">
        <f t="shared" si="39"/>
        <v>0</v>
      </c>
      <c r="BL181" s="13" t="s">
        <v>132</v>
      </c>
      <c r="BM181" s="128" t="s">
        <v>821</v>
      </c>
    </row>
    <row r="182" spans="2:65" s="1" customFormat="1" ht="24.2" customHeight="1">
      <c r="B182" s="28"/>
      <c r="C182" s="130" t="s">
        <v>320</v>
      </c>
      <c r="D182" s="130" t="s">
        <v>330</v>
      </c>
      <c r="E182" s="131" t="s">
        <v>822</v>
      </c>
      <c r="F182" s="132" t="s">
        <v>823</v>
      </c>
      <c r="G182" s="133" t="s">
        <v>381</v>
      </c>
      <c r="H182" s="134">
        <v>25</v>
      </c>
      <c r="I182" s="135"/>
      <c r="J182" s="136">
        <f t="shared" si="30"/>
        <v>0</v>
      </c>
      <c r="K182" s="132" t="s">
        <v>209</v>
      </c>
      <c r="L182" s="28"/>
      <c r="M182" s="137" t="s">
        <v>1</v>
      </c>
      <c r="N182" s="138" t="s">
        <v>43</v>
      </c>
      <c r="P182" s="126">
        <f t="shared" si="31"/>
        <v>0</v>
      </c>
      <c r="Q182" s="126">
        <v>0</v>
      </c>
      <c r="R182" s="126">
        <f t="shared" si="32"/>
        <v>0</v>
      </c>
      <c r="S182" s="126">
        <v>0</v>
      </c>
      <c r="T182" s="127">
        <f t="shared" si="33"/>
        <v>0</v>
      </c>
      <c r="AR182" s="128" t="s">
        <v>132</v>
      </c>
      <c r="AT182" s="128" t="s">
        <v>330</v>
      </c>
      <c r="AU182" s="128" t="s">
        <v>87</v>
      </c>
      <c r="AY182" s="13" t="s">
        <v>131</v>
      </c>
      <c r="BE182" s="129">
        <f t="shared" si="34"/>
        <v>0</v>
      </c>
      <c r="BF182" s="129">
        <f t="shared" si="35"/>
        <v>0</v>
      </c>
      <c r="BG182" s="129">
        <f t="shared" si="36"/>
        <v>0</v>
      </c>
      <c r="BH182" s="129">
        <f t="shared" si="37"/>
        <v>0</v>
      </c>
      <c r="BI182" s="129">
        <f t="shared" si="38"/>
        <v>0</v>
      </c>
      <c r="BJ182" s="13" t="s">
        <v>6</v>
      </c>
      <c r="BK182" s="129">
        <f t="shared" si="39"/>
        <v>0</v>
      </c>
      <c r="BL182" s="13" t="s">
        <v>132</v>
      </c>
      <c r="BM182" s="128" t="s">
        <v>824</v>
      </c>
    </row>
    <row r="183" spans="2:65" s="11" customFormat="1" ht="25.9" customHeight="1">
      <c r="B183" s="139"/>
      <c r="D183" s="140" t="s">
        <v>77</v>
      </c>
      <c r="E183" s="141" t="s">
        <v>126</v>
      </c>
      <c r="F183" s="141" t="s">
        <v>421</v>
      </c>
      <c r="I183" s="142"/>
      <c r="J183" s="143">
        <f>BK183</f>
        <v>0</v>
      </c>
      <c r="L183" s="139"/>
      <c r="M183" s="144"/>
      <c r="P183" s="145">
        <f>P184+P186</f>
        <v>0</v>
      </c>
      <c r="R183" s="145">
        <f>R184+R186</f>
        <v>4.4017399999999993</v>
      </c>
      <c r="T183" s="146">
        <f>T184+T186</f>
        <v>0</v>
      </c>
      <c r="AR183" s="140" t="s">
        <v>137</v>
      </c>
      <c r="AT183" s="147" t="s">
        <v>77</v>
      </c>
      <c r="AU183" s="147" t="s">
        <v>78</v>
      </c>
      <c r="AY183" s="140" t="s">
        <v>131</v>
      </c>
      <c r="BK183" s="148">
        <f>BK184+BK186</f>
        <v>0</v>
      </c>
    </row>
    <row r="184" spans="2:65" s="11" customFormat="1" ht="22.9" customHeight="1">
      <c r="B184" s="139"/>
      <c r="D184" s="140" t="s">
        <v>77</v>
      </c>
      <c r="E184" s="149" t="s">
        <v>444</v>
      </c>
      <c r="F184" s="149" t="s">
        <v>445</v>
      </c>
      <c r="I184" s="142"/>
      <c r="J184" s="150">
        <f>BK184</f>
        <v>0</v>
      </c>
      <c r="L184" s="139"/>
      <c r="M184" s="144"/>
      <c r="P184" s="145">
        <f>P185</f>
        <v>0</v>
      </c>
      <c r="R184" s="145">
        <f>R185</f>
        <v>4.4008399999999996</v>
      </c>
      <c r="T184" s="146">
        <f>T185</f>
        <v>0</v>
      </c>
      <c r="AR184" s="140" t="s">
        <v>137</v>
      </c>
      <c r="AT184" s="147" t="s">
        <v>77</v>
      </c>
      <c r="AU184" s="147" t="s">
        <v>6</v>
      </c>
      <c r="AY184" s="140" t="s">
        <v>131</v>
      </c>
      <c r="BK184" s="148">
        <f>BK185</f>
        <v>0</v>
      </c>
    </row>
    <row r="185" spans="2:65" s="1" customFormat="1" ht="16.5" customHeight="1">
      <c r="B185" s="28"/>
      <c r="C185" s="130" t="s">
        <v>324</v>
      </c>
      <c r="D185" s="130" t="s">
        <v>330</v>
      </c>
      <c r="E185" s="131" t="s">
        <v>825</v>
      </c>
      <c r="F185" s="132" t="s">
        <v>826</v>
      </c>
      <c r="G185" s="133" t="s">
        <v>129</v>
      </c>
      <c r="H185" s="134">
        <v>2</v>
      </c>
      <c r="I185" s="135"/>
      <c r="J185" s="136">
        <f>ROUND(I185*H185,2)</f>
        <v>0</v>
      </c>
      <c r="K185" s="132" t="s">
        <v>827</v>
      </c>
      <c r="L185" s="28"/>
      <c r="M185" s="137" t="s">
        <v>1</v>
      </c>
      <c r="N185" s="138" t="s">
        <v>43</v>
      </c>
      <c r="P185" s="126">
        <f>O185*H185</f>
        <v>0</v>
      </c>
      <c r="Q185" s="126">
        <v>2.2004199999999998</v>
      </c>
      <c r="R185" s="126">
        <f>Q185*H185</f>
        <v>4.4008399999999996</v>
      </c>
      <c r="S185" s="126">
        <v>0</v>
      </c>
      <c r="T185" s="127">
        <f>S185*H185</f>
        <v>0</v>
      </c>
      <c r="AR185" s="128" t="s">
        <v>399</v>
      </c>
      <c r="AT185" s="128" t="s">
        <v>330</v>
      </c>
      <c r="AU185" s="128" t="s">
        <v>87</v>
      </c>
      <c r="AY185" s="13" t="s">
        <v>131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6</v>
      </c>
      <c r="BK185" s="129">
        <f>ROUND(I185*H185,2)</f>
        <v>0</v>
      </c>
      <c r="BL185" s="13" t="s">
        <v>399</v>
      </c>
      <c r="BM185" s="128" t="s">
        <v>828</v>
      </c>
    </row>
    <row r="186" spans="2:65" s="11" customFormat="1" ht="22.9" customHeight="1">
      <c r="B186" s="139"/>
      <c r="D186" s="140" t="s">
        <v>77</v>
      </c>
      <c r="E186" s="149" t="s">
        <v>529</v>
      </c>
      <c r="F186" s="149" t="s">
        <v>530</v>
      </c>
      <c r="I186" s="142"/>
      <c r="J186" s="150">
        <f>BK186</f>
        <v>0</v>
      </c>
      <c r="L186" s="139"/>
      <c r="M186" s="144"/>
      <c r="P186" s="145">
        <f>SUM(P187:P190)</f>
        <v>0</v>
      </c>
      <c r="R186" s="145">
        <f>SUM(R187:R190)</f>
        <v>8.9999999999999998E-4</v>
      </c>
      <c r="T186" s="146">
        <f>SUM(T187:T190)</f>
        <v>0</v>
      </c>
      <c r="AR186" s="140" t="s">
        <v>137</v>
      </c>
      <c r="AT186" s="147" t="s">
        <v>77</v>
      </c>
      <c r="AU186" s="147" t="s">
        <v>6</v>
      </c>
      <c r="AY186" s="140" t="s">
        <v>131</v>
      </c>
      <c r="BK186" s="148">
        <f>SUM(BK187:BK190)</f>
        <v>0</v>
      </c>
    </row>
    <row r="187" spans="2:65" s="1" customFormat="1" ht="66.75" customHeight="1">
      <c r="B187" s="28"/>
      <c r="C187" s="130" t="s">
        <v>329</v>
      </c>
      <c r="D187" s="130" t="s">
        <v>330</v>
      </c>
      <c r="E187" s="131" t="s">
        <v>537</v>
      </c>
      <c r="F187" s="132" t="s">
        <v>538</v>
      </c>
      <c r="G187" s="133" t="s">
        <v>201</v>
      </c>
      <c r="H187" s="134">
        <v>36</v>
      </c>
      <c r="I187" s="135"/>
      <c r="J187" s="136">
        <f>ROUND(I187*H187,2)</f>
        <v>0</v>
      </c>
      <c r="K187" s="132" t="s">
        <v>1</v>
      </c>
      <c r="L187" s="28"/>
      <c r="M187" s="137" t="s">
        <v>1</v>
      </c>
      <c r="N187" s="138" t="s">
        <v>43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399</v>
      </c>
      <c r="AT187" s="128" t="s">
        <v>330</v>
      </c>
      <c r="AU187" s="128" t="s">
        <v>87</v>
      </c>
      <c r="AY187" s="13" t="s">
        <v>131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6</v>
      </c>
      <c r="BK187" s="129">
        <f>ROUND(I187*H187,2)</f>
        <v>0</v>
      </c>
      <c r="BL187" s="13" t="s">
        <v>399</v>
      </c>
      <c r="BM187" s="128" t="s">
        <v>829</v>
      </c>
    </row>
    <row r="188" spans="2:65" s="1" customFormat="1" ht="37.9" customHeight="1">
      <c r="B188" s="28"/>
      <c r="C188" s="130" t="s">
        <v>334</v>
      </c>
      <c r="D188" s="130" t="s">
        <v>330</v>
      </c>
      <c r="E188" s="131" t="s">
        <v>557</v>
      </c>
      <c r="F188" s="132" t="s">
        <v>558</v>
      </c>
      <c r="G188" s="133" t="s">
        <v>201</v>
      </c>
      <c r="H188" s="134">
        <v>40</v>
      </c>
      <c r="I188" s="135"/>
      <c r="J188" s="136">
        <f>ROUND(I188*H188,2)</f>
        <v>0</v>
      </c>
      <c r="K188" s="132" t="s">
        <v>1</v>
      </c>
      <c r="L188" s="28"/>
      <c r="M188" s="137" t="s">
        <v>1</v>
      </c>
      <c r="N188" s="138" t="s">
        <v>43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399</v>
      </c>
      <c r="AT188" s="128" t="s">
        <v>330</v>
      </c>
      <c r="AU188" s="128" t="s">
        <v>87</v>
      </c>
      <c r="AY188" s="13" t="s">
        <v>131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6</v>
      </c>
      <c r="BK188" s="129">
        <f>ROUND(I188*H188,2)</f>
        <v>0</v>
      </c>
      <c r="BL188" s="13" t="s">
        <v>399</v>
      </c>
      <c r="BM188" s="128" t="s">
        <v>830</v>
      </c>
    </row>
    <row r="189" spans="2:65" s="1" customFormat="1" ht="16.5" customHeight="1">
      <c r="B189" s="28"/>
      <c r="C189" s="130" t="s">
        <v>338</v>
      </c>
      <c r="D189" s="130" t="s">
        <v>330</v>
      </c>
      <c r="E189" s="131" t="s">
        <v>831</v>
      </c>
      <c r="F189" s="132" t="s">
        <v>832</v>
      </c>
      <c r="G189" s="133" t="s">
        <v>361</v>
      </c>
      <c r="H189" s="134">
        <v>30</v>
      </c>
      <c r="I189" s="135"/>
      <c r="J189" s="136">
        <f>ROUND(I189*H189,2)</f>
        <v>0</v>
      </c>
      <c r="K189" s="132" t="s">
        <v>209</v>
      </c>
      <c r="L189" s="28"/>
      <c r="M189" s="137" t="s">
        <v>1</v>
      </c>
      <c r="N189" s="138" t="s">
        <v>43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399</v>
      </c>
      <c r="AT189" s="128" t="s">
        <v>330</v>
      </c>
      <c r="AU189" s="128" t="s">
        <v>87</v>
      </c>
      <c r="AY189" s="13" t="s">
        <v>131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3" t="s">
        <v>6</v>
      </c>
      <c r="BK189" s="129">
        <f>ROUND(I189*H189,2)</f>
        <v>0</v>
      </c>
      <c r="BL189" s="13" t="s">
        <v>399</v>
      </c>
      <c r="BM189" s="128" t="s">
        <v>833</v>
      </c>
    </row>
    <row r="190" spans="2:65" s="1" customFormat="1" ht="16.5" customHeight="1">
      <c r="B190" s="28"/>
      <c r="C190" s="130" t="s">
        <v>345</v>
      </c>
      <c r="D190" s="130" t="s">
        <v>330</v>
      </c>
      <c r="E190" s="131" t="s">
        <v>834</v>
      </c>
      <c r="F190" s="132" t="s">
        <v>835</v>
      </c>
      <c r="G190" s="133" t="s">
        <v>361</v>
      </c>
      <c r="H190" s="134">
        <v>30</v>
      </c>
      <c r="I190" s="135"/>
      <c r="J190" s="136">
        <f>ROUND(I190*H190,2)</f>
        <v>0</v>
      </c>
      <c r="K190" s="132" t="s">
        <v>209</v>
      </c>
      <c r="L190" s="28"/>
      <c r="M190" s="137" t="s">
        <v>1</v>
      </c>
      <c r="N190" s="138" t="s">
        <v>43</v>
      </c>
      <c r="P190" s="126">
        <f>O190*H190</f>
        <v>0</v>
      </c>
      <c r="Q190" s="126">
        <v>3.0000000000000001E-5</v>
      </c>
      <c r="R190" s="126">
        <f>Q190*H190</f>
        <v>8.9999999999999998E-4</v>
      </c>
      <c r="S190" s="126">
        <v>0</v>
      </c>
      <c r="T190" s="127">
        <f>S190*H190</f>
        <v>0</v>
      </c>
      <c r="AR190" s="128" t="s">
        <v>399</v>
      </c>
      <c r="AT190" s="128" t="s">
        <v>330</v>
      </c>
      <c r="AU190" s="128" t="s">
        <v>87</v>
      </c>
      <c r="AY190" s="13" t="s">
        <v>131</v>
      </c>
      <c r="BE190" s="129">
        <f>IF(N190="základní",J190,0)</f>
        <v>0</v>
      </c>
      <c r="BF190" s="129">
        <f>IF(N190="snížená",J190,0)</f>
        <v>0</v>
      </c>
      <c r="BG190" s="129">
        <f>IF(N190="zákl. přenesená",J190,0)</f>
        <v>0</v>
      </c>
      <c r="BH190" s="129">
        <f>IF(N190="sníž. přenesená",J190,0)</f>
        <v>0</v>
      </c>
      <c r="BI190" s="129">
        <f>IF(N190="nulová",J190,0)</f>
        <v>0</v>
      </c>
      <c r="BJ190" s="13" t="s">
        <v>6</v>
      </c>
      <c r="BK190" s="129">
        <f>ROUND(I190*H190,2)</f>
        <v>0</v>
      </c>
      <c r="BL190" s="13" t="s">
        <v>399</v>
      </c>
      <c r="BM190" s="128" t="s">
        <v>836</v>
      </c>
    </row>
    <row r="191" spans="2:65" s="11" customFormat="1" ht="25.9" customHeight="1">
      <c r="B191" s="139"/>
      <c r="D191" s="140" t="s">
        <v>77</v>
      </c>
      <c r="E191" s="141" t="s">
        <v>837</v>
      </c>
      <c r="F191" s="141" t="s">
        <v>838</v>
      </c>
      <c r="I191" s="142"/>
      <c r="J191" s="143">
        <f>BK191</f>
        <v>0</v>
      </c>
      <c r="L191" s="139"/>
      <c r="M191" s="144"/>
      <c r="P191" s="145">
        <f>P192+P194</f>
        <v>0</v>
      </c>
      <c r="R191" s="145">
        <f>R192+R194</f>
        <v>0</v>
      </c>
      <c r="T191" s="146">
        <f>T192+T194</f>
        <v>0</v>
      </c>
      <c r="AR191" s="140" t="s">
        <v>144</v>
      </c>
      <c r="AT191" s="147" t="s">
        <v>77</v>
      </c>
      <c r="AU191" s="147" t="s">
        <v>78</v>
      </c>
      <c r="AY191" s="140" t="s">
        <v>131</v>
      </c>
      <c r="BK191" s="148">
        <f>BK192+BK194</f>
        <v>0</v>
      </c>
    </row>
    <row r="192" spans="2:65" s="11" customFormat="1" ht="22.9" customHeight="1">
      <c r="B192" s="139"/>
      <c r="D192" s="140" t="s">
        <v>77</v>
      </c>
      <c r="E192" s="149" t="s">
        <v>839</v>
      </c>
      <c r="F192" s="149" t="s">
        <v>840</v>
      </c>
      <c r="I192" s="142"/>
      <c r="J192" s="150">
        <f>BK192</f>
        <v>0</v>
      </c>
      <c r="L192" s="139"/>
      <c r="M192" s="144"/>
      <c r="P192" s="145">
        <f>P193</f>
        <v>0</v>
      </c>
      <c r="R192" s="145">
        <f>R193</f>
        <v>0</v>
      </c>
      <c r="T192" s="146">
        <f>T193</f>
        <v>0</v>
      </c>
      <c r="AR192" s="140" t="s">
        <v>144</v>
      </c>
      <c r="AT192" s="147" t="s">
        <v>77</v>
      </c>
      <c r="AU192" s="147" t="s">
        <v>6</v>
      </c>
      <c r="AY192" s="140" t="s">
        <v>131</v>
      </c>
      <c r="BK192" s="148">
        <f>BK193</f>
        <v>0</v>
      </c>
    </row>
    <row r="193" spans="2:65" s="1" customFormat="1" ht="16.5" customHeight="1">
      <c r="B193" s="28"/>
      <c r="C193" s="130" t="s">
        <v>350</v>
      </c>
      <c r="D193" s="130" t="s">
        <v>330</v>
      </c>
      <c r="E193" s="131" t="s">
        <v>841</v>
      </c>
      <c r="F193" s="132" t="s">
        <v>842</v>
      </c>
      <c r="G193" s="133" t="s">
        <v>366</v>
      </c>
      <c r="H193" s="134">
        <v>1</v>
      </c>
      <c r="I193" s="135"/>
      <c r="J193" s="136">
        <f>ROUND(I193*H193,2)</f>
        <v>0</v>
      </c>
      <c r="K193" s="132" t="s">
        <v>1</v>
      </c>
      <c r="L193" s="28"/>
      <c r="M193" s="137" t="s">
        <v>1</v>
      </c>
      <c r="N193" s="138" t="s">
        <v>43</v>
      </c>
      <c r="P193" s="126">
        <f>O193*H193</f>
        <v>0</v>
      </c>
      <c r="Q193" s="126">
        <v>0</v>
      </c>
      <c r="R193" s="126">
        <f>Q193*H193</f>
        <v>0</v>
      </c>
      <c r="S193" s="126">
        <v>0</v>
      </c>
      <c r="T193" s="127">
        <f>S193*H193</f>
        <v>0</v>
      </c>
      <c r="AR193" s="128" t="s">
        <v>843</v>
      </c>
      <c r="AT193" s="128" t="s">
        <v>330</v>
      </c>
      <c r="AU193" s="128" t="s">
        <v>87</v>
      </c>
      <c r="AY193" s="13" t="s">
        <v>131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3" t="s">
        <v>6</v>
      </c>
      <c r="BK193" s="129">
        <f>ROUND(I193*H193,2)</f>
        <v>0</v>
      </c>
      <c r="BL193" s="13" t="s">
        <v>843</v>
      </c>
      <c r="BM193" s="128" t="s">
        <v>844</v>
      </c>
    </row>
    <row r="194" spans="2:65" s="11" customFormat="1" ht="22.9" customHeight="1">
      <c r="B194" s="139"/>
      <c r="D194" s="140" t="s">
        <v>77</v>
      </c>
      <c r="E194" s="149" t="s">
        <v>845</v>
      </c>
      <c r="F194" s="149" t="s">
        <v>846</v>
      </c>
      <c r="I194" s="142"/>
      <c r="J194" s="150">
        <f>BK194</f>
        <v>0</v>
      </c>
      <c r="L194" s="139"/>
      <c r="M194" s="144"/>
      <c r="P194" s="145">
        <f>P195</f>
        <v>0</v>
      </c>
      <c r="R194" s="145">
        <f>R195</f>
        <v>0</v>
      </c>
      <c r="T194" s="146">
        <f>T195</f>
        <v>0</v>
      </c>
      <c r="AR194" s="140" t="s">
        <v>144</v>
      </c>
      <c r="AT194" s="147" t="s">
        <v>77</v>
      </c>
      <c r="AU194" s="147" t="s">
        <v>6</v>
      </c>
      <c r="AY194" s="140" t="s">
        <v>131</v>
      </c>
      <c r="BK194" s="148">
        <f>BK195</f>
        <v>0</v>
      </c>
    </row>
    <row r="195" spans="2:65" s="1" customFormat="1" ht="16.5" customHeight="1">
      <c r="B195" s="28"/>
      <c r="C195" s="130" t="s">
        <v>354</v>
      </c>
      <c r="D195" s="130" t="s">
        <v>330</v>
      </c>
      <c r="E195" s="131" t="s">
        <v>847</v>
      </c>
      <c r="F195" s="132" t="s">
        <v>848</v>
      </c>
      <c r="G195" s="133" t="s">
        <v>366</v>
      </c>
      <c r="H195" s="134">
        <v>1</v>
      </c>
      <c r="I195" s="135"/>
      <c r="J195" s="136">
        <f>ROUND(I195*H195,2)</f>
        <v>0</v>
      </c>
      <c r="K195" s="132" t="s">
        <v>827</v>
      </c>
      <c r="L195" s="28"/>
      <c r="M195" s="151" t="s">
        <v>1</v>
      </c>
      <c r="N195" s="152" t="s">
        <v>43</v>
      </c>
      <c r="O195" s="153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28" t="s">
        <v>843</v>
      </c>
      <c r="AT195" s="128" t="s">
        <v>330</v>
      </c>
      <c r="AU195" s="128" t="s">
        <v>87</v>
      </c>
      <c r="AY195" s="13" t="s">
        <v>131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3" t="s">
        <v>6</v>
      </c>
      <c r="BK195" s="129">
        <f>ROUND(I195*H195,2)</f>
        <v>0</v>
      </c>
      <c r="BL195" s="13" t="s">
        <v>843</v>
      </c>
      <c r="BM195" s="128" t="s">
        <v>849</v>
      </c>
    </row>
    <row r="196" spans="2:65" s="1" customFormat="1" ht="6.95" customHeight="1">
      <c r="B196" s="40"/>
      <c r="C196" s="41"/>
      <c r="D196" s="41"/>
      <c r="E196" s="41"/>
      <c r="F196" s="41"/>
      <c r="G196" s="41"/>
      <c r="H196" s="41"/>
      <c r="I196" s="41"/>
      <c r="J196" s="41"/>
      <c r="K196" s="41"/>
      <c r="L196" s="28"/>
    </row>
  </sheetData>
  <sheetProtection algorithmName="SHA-512" hashValue="ukKHGwzEAYXP1d6ZGsvssx5p7PdIilZldOCEGCZcenvYQLrcelgFxwAi/rXP+6BGHnjpFbUjGJvqXSMKWCASwA==" saltValue="nDeuY6Vot4rP/Zu2zublzAheONf+A7FiH0Zzc1uNEcPazrfS6AnEBIvF44S3vdU2txA8XxbSetY9N9CU9uNxFw==" spinCount="100000" sheet="1" objects="1" scenarios="1" formatColumns="0" formatRows="0" autoFilter="0"/>
  <autoFilter ref="C127:K195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401 - Technologie SSZ</vt:lpstr>
      <vt:lpstr>SO 402 - MJČ a MOR</vt:lpstr>
      <vt:lpstr>SO 101 - Stavební úpravy</vt:lpstr>
      <vt:lpstr>'Rekapitulace stavby'!Názvy_tisku</vt:lpstr>
      <vt:lpstr>'SO 101 - Stavební úpravy'!Názvy_tisku</vt:lpstr>
      <vt:lpstr>'SO 401 - Technologie SSZ'!Názvy_tisku</vt:lpstr>
      <vt:lpstr>'SO 402 - MJČ a MOR'!Názvy_tisku</vt:lpstr>
      <vt:lpstr>'Rekapitulace stavby'!Oblast_tisku</vt:lpstr>
      <vt:lpstr>'SO 101 - Stavební úpravy'!Oblast_tisku</vt:lpstr>
      <vt:lpstr>'SO 401 - Technologie SSZ'!Oblast_tisku</vt:lpstr>
      <vt:lpstr>'SO 402 - MJČ a MOR'!Oblast_tisku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Petr, Ing.</dc:creator>
  <cp:lastModifiedBy>Antošová Kateřina, Mgr.</cp:lastModifiedBy>
  <dcterms:created xsi:type="dcterms:W3CDTF">2024-07-22T12:32:05Z</dcterms:created>
  <dcterms:modified xsi:type="dcterms:W3CDTF">2024-07-22T14:15:12Z</dcterms:modified>
</cp:coreProperties>
</file>