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KLysakova\Desktop\VZMR\VZ Novostavba pavilonu jelínci vepří ZOO\"/>
    </mc:Choice>
  </mc:AlternateContent>
  <xr:revisionPtr revIDLastSave="0" documentId="8_{9AC00593-8F23-4E7F-8CED-5CE51783DC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 - stavební část" sheetId="2" r:id="rId2"/>
    <sheet name="02 - UT" sheetId="3" r:id="rId3"/>
    <sheet name="03a - demontáže" sheetId="4" r:id="rId4"/>
    <sheet name="03b - montáže elektroinst..." sheetId="5" r:id="rId5"/>
    <sheet name="03c - montáže hromosvodu" sheetId="6" r:id="rId6"/>
    <sheet name="03d - zemní práce hromosvodu" sheetId="7" r:id="rId7"/>
    <sheet name="03e - rozvaděč R1" sheetId="8" r:id="rId8"/>
    <sheet name="03f - zkoušky a revize" sheetId="9" r:id="rId9"/>
    <sheet name="04 - VRN" sheetId="10" r:id="rId10"/>
  </sheets>
  <definedNames>
    <definedName name="_xlnm._FilterDatabase" localSheetId="1" hidden="1">'01 - stavební část'!$C$136:$K$468</definedName>
    <definedName name="_xlnm._FilterDatabase" localSheetId="2" hidden="1">'02 - UT'!$C$119:$K$140</definedName>
    <definedName name="_xlnm._FilterDatabase" localSheetId="3" hidden="1">'03a - demontáže'!$C$121:$K$142</definedName>
    <definedName name="_xlnm._FilterDatabase" localSheetId="4" hidden="1">'03b - montáže elektroinst...'!$C$121:$K$221</definedName>
    <definedName name="_xlnm._FilterDatabase" localSheetId="5" hidden="1">'03c - montáže hromosvodu'!$C$121:$K$152</definedName>
    <definedName name="_xlnm._FilterDatabase" localSheetId="6" hidden="1">'03d - zemní práce hromosvodu'!$C$121:$K$140</definedName>
    <definedName name="_xlnm._FilterDatabase" localSheetId="7" hidden="1">'03e - rozvaděč R1'!$C$121:$K$150</definedName>
    <definedName name="_xlnm._FilterDatabase" localSheetId="8" hidden="1">'03f - zkoušky a revize'!$C$121:$K$130</definedName>
    <definedName name="_xlnm._FilterDatabase" localSheetId="9" hidden="1">'04 - VRN'!$C$118:$K$132</definedName>
    <definedName name="_xlnm.Print_Titles" localSheetId="1">'01 - stavební část'!$136:$136</definedName>
    <definedName name="_xlnm.Print_Titles" localSheetId="2">'02 - UT'!$119:$119</definedName>
    <definedName name="_xlnm.Print_Titles" localSheetId="3">'03a - demontáže'!$121:$121</definedName>
    <definedName name="_xlnm.Print_Titles" localSheetId="4">'03b - montáže elektroinst...'!$121:$121</definedName>
    <definedName name="_xlnm.Print_Titles" localSheetId="5">'03c - montáže hromosvodu'!$121:$121</definedName>
    <definedName name="_xlnm.Print_Titles" localSheetId="6">'03d - zemní práce hromosvodu'!$121:$121</definedName>
    <definedName name="_xlnm.Print_Titles" localSheetId="7">'03e - rozvaděč R1'!$121:$121</definedName>
    <definedName name="_xlnm.Print_Titles" localSheetId="8">'03f - zkoušky a revize'!$121:$121</definedName>
    <definedName name="_xlnm.Print_Titles" localSheetId="9">'04 - VRN'!$118:$118</definedName>
    <definedName name="_xlnm.Print_Titles" localSheetId="0">'Rekapitulace stavby'!$92:$92</definedName>
    <definedName name="_xlnm.Print_Area" localSheetId="1">'01 - stavební část'!$C$4:$J$76,'01 - stavební část'!$C$82:$J$118,'01 - stavební část'!$C$124:$K$468</definedName>
    <definedName name="_xlnm.Print_Area" localSheetId="2">'02 - UT'!$C$4:$J$76,'02 - UT'!$C$82:$J$101,'02 - UT'!$C$107:$K$140</definedName>
    <definedName name="_xlnm.Print_Area" localSheetId="3">'03a - demontáže'!$C$4:$J$76,'03a - demontáže'!$C$82:$J$101,'03a - demontáže'!$C$107:$K$142</definedName>
    <definedName name="_xlnm.Print_Area" localSheetId="4">'03b - montáže elektroinst...'!$C$4:$J$76,'03b - montáže elektroinst...'!$C$82:$J$101,'03b - montáže elektroinst...'!$C$107:$K$221</definedName>
    <definedName name="_xlnm.Print_Area" localSheetId="5">'03c - montáže hromosvodu'!$C$4:$J$76,'03c - montáže hromosvodu'!$C$82:$J$101,'03c - montáže hromosvodu'!$C$107:$K$152</definedName>
    <definedName name="_xlnm.Print_Area" localSheetId="6">'03d - zemní práce hromosvodu'!$C$4:$J$76,'03d - zemní práce hromosvodu'!$C$82:$J$101,'03d - zemní práce hromosvodu'!$C$107:$K$140</definedName>
    <definedName name="_xlnm.Print_Area" localSheetId="7">'03e - rozvaděč R1'!$C$4:$J$76,'03e - rozvaděč R1'!$C$82:$J$101,'03e - rozvaděč R1'!$C$107:$K$150</definedName>
    <definedName name="_xlnm.Print_Area" localSheetId="8">'03f - zkoušky a revize'!$C$4:$J$76,'03f - zkoušky a revize'!$C$82:$J$101,'03f - zkoušky a revize'!$C$107:$K$130</definedName>
    <definedName name="_xlnm.Print_Area" localSheetId="9">'04 - VRN'!$C$4:$J$76,'04 - VRN'!$C$82:$J$100,'04 - VRN'!$C$106:$K$132</definedName>
    <definedName name="_xlnm.Print_Area" localSheetId="0">'Rekapitulace stavby'!$D$4:$AO$76,'Rekapitulace stavby'!$C$82:$AQ$105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0" l="1"/>
  <c r="J36" i="10"/>
  <c r="AY104" i="1" s="1"/>
  <c r="J35" i="10"/>
  <c r="AX104" i="1"/>
  <c r="BI131" i="10"/>
  <c r="BH131" i="10"/>
  <c r="BG131" i="10"/>
  <c r="BF131" i="10"/>
  <c r="T131" i="10"/>
  <c r="T130" i="10"/>
  <c r="R131" i="10"/>
  <c r="R130" i="10"/>
  <c r="P131" i="10"/>
  <c r="P130" i="10"/>
  <c r="BI128" i="10"/>
  <c r="BH128" i="10"/>
  <c r="BG128" i="10"/>
  <c r="BF128" i="10"/>
  <c r="T128" i="10"/>
  <c r="R128" i="10"/>
  <c r="P128" i="10"/>
  <c r="BI126" i="10"/>
  <c r="BH126" i="10"/>
  <c r="BG126" i="10"/>
  <c r="BF126" i="10"/>
  <c r="T126" i="10"/>
  <c r="R126" i="10"/>
  <c r="P126" i="10"/>
  <c r="BI124" i="10"/>
  <c r="BH124" i="10"/>
  <c r="BG124" i="10"/>
  <c r="BF124" i="10"/>
  <c r="T124" i="10"/>
  <c r="R124" i="10"/>
  <c r="P124" i="10"/>
  <c r="BI122" i="10"/>
  <c r="BH122" i="10"/>
  <c r="BG122" i="10"/>
  <c r="BF122" i="10"/>
  <c r="T122" i="10"/>
  <c r="R122" i="10"/>
  <c r="P122" i="10"/>
  <c r="F113" i="10"/>
  <c r="E111" i="10"/>
  <c r="F89" i="10"/>
  <c r="E87" i="10"/>
  <c r="J24" i="10"/>
  <c r="E24" i="10"/>
  <c r="J116" i="10" s="1"/>
  <c r="J23" i="10"/>
  <c r="J21" i="10"/>
  <c r="E21" i="10"/>
  <c r="J115" i="10" s="1"/>
  <c r="J20" i="10"/>
  <c r="J18" i="10"/>
  <c r="E18" i="10"/>
  <c r="F92" i="10" s="1"/>
  <c r="J17" i="10"/>
  <c r="J15" i="10"/>
  <c r="E15" i="10"/>
  <c r="F115" i="10" s="1"/>
  <c r="J14" i="10"/>
  <c r="J12" i="10"/>
  <c r="J89" i="10"/>
  <c r="E7" i="10"/>
  <c r="E109" i="10"/>
  <c r="J39" i="9"/>
  <c r="J38" i="9"/>
  <c r="AY103" i="1" s="1"/>
  <c r="J37" i="9"/>
  <c r="AX103" i="1" s="1"/>
  <c r="BI129" i="9"/>
  <c r="BH129" i="9"/>
  <c r="BG129" i="9"/>
  <c r="BF129" i="9"/>
  <c r="T129" i="9"/>
  <c r="R129" i="9"/>
  <c r="P129" i="9"/>
  <c r="BI127" i="9"/>
  <c r="BH127" i="9"/>
  <c r="BG127" i="9"/>
  <c r="BF127" i="9"/>
  <c r="T127" i="9"/>
  <c r="R127" i="9"/>
  <c r="P127" i="9"/>
  <c r="BI125" i="9"/>
  <c r="BH125" i="9"/>
  <c r="BG125" i="9"/>
  <c r="BF125" i="9"/>
  <c r="T125" i="9"/>
  <c r="R125" i="9"/>
  <c r="P125" i="9"/>
  <c r="J119" i="9"/>
  <c r="J118" i="9"/>
  <c r="F118" i="9"/>
  <c r="F116" i="9"/>
  <c r="E114" i="9"/>
  <c r="J94" i="9"/>
  <c r="J93" i="9"/>
  <c r="F93" i="9"/>
  <c r="F91" i="9"/>
  <c r="E89" i="9"/>
  <c r="J20" i="9"/>
  <c r="E20" i="9"/>
  <c r="F94" i="9" s="1"/>
  <c r="J19" i="9"/>
  <c r="J14" i="9"/>
  <c r="J116" i="9"/>
  <c r="E7" i="9"/>
  <c r="E110" i="9"/>
  <c r="J39" i="8"/>
  <c r="J38" i="8"/>
  <c r="AY102" i="1" s="1"/>
  <c r="J37" i="8"/>
  <c r="AX102" i="1" s="1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J119" i="8"/>
  <c r="J118" i="8"/>
  <c r="F118" i="8"/>
  <c r="F116" i="8"/>
  <c r="E114" i="8"/>
  <c r="J94" i="8"/>
  <c r="J93" i="8"/>
  <c r="F93" i="8"/>
  <c r="F91" i="8"/>
  <c r="E89" i="8"/>
  <c r="J20" i="8"/>
  <c r="E20" i="8"/>
  <c r="F119" i="8" s="1"/>
  <c r="J19" i="8"/>
  <c r="J14" i="8"/>
  <c r="J91" i="8"/>
  <c r="E7" i="8"/>
  <c r="E110" i="8"/>
  <c r="J39" i="7"/>
  <c r="J38" i="7"/>
  <c r="AY101" i="1" s="1"/>
  <c r="J37" i="7"/>
  <c r="AX101" i="1" s="1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J119" i="7"/>
  <c r="J118" i="7"/>
  <c r="F118" i="7"/>
  <c r="F116" i="7"/>
  <c r="E114" i="7"/>
  <c r="J94" i="7"/>
  <c r="J93" i="7"/>
  <c r="F93" i="7"/>
  <c r="F91" i="7"/>
  <c r="E89" i="7"/>
  <c r="J20" i="7"/>
  <c r="E20" i="7"/>
  <c r="F119" i="7"/>
  <c r="J19" i="7"/>
  <c r="J14" i="7"/>
  <c r="J116" i="7" s="1"/>
  <c r="E7" i="7"/>
  <c r="E85" i="7" s="1"/>
  <c r="J39" i="6"/>
  <c r="J38" i="6"/>
  <c r="AY100" i="1"/>
  <c r="J37" i="6"/>
  <c r="AX100" i="1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J119" i="6"/>
  <c r="J118" i="6"/>
  <c r="F118" i="6"/>
  <c r="F116" i="6"/>
  <c r="E114" i="6"/>
  <c r="J94" i="6"/>
  <c r="J93" i="6"/>
  <c r="F93" i="6"/>
  <c r="F91" i="6"/>
  <c r="E89" i="6"/>
  <c r="J20" i="6"/>
  <c r="E20" i="6"/>
  <c r="F119" i="6" s="1"/>
  <c r="J19" i="6"/>
  <c r="J14" i="6"/>
  <c r="J116" i="6"/>
  <c r="E7" i="6"/>
  <c r="E85" i="6"/>
  <c r="J39" i="5"/>
  <c r="J38" i="5"/>
  <c r="AY99" i="1" s="1"/>
  <c r="J37" i="5"/>
  <c r="AX99" i="1" s="1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10" i="5"/>
  <c r="BH210" i="5"/>
  <c r="BG210" i="5"/>
  <c r="BF210" i="5"/>
  <c r="T210" i="5"/>
  <c r="R210" i="5"/>
  <c r="P210" i="5"/>
  <c r="BI208" i="5"/>
  <c r="BH208" i="5"/>
  <c r="BG208" i="5"/>
  <c r="BF208" i="5"/>
  <c r="T208" i="5"/>
  <c r="R208" i="5"/>
  <c r="P208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J119" i="5"/>
  <c r="J118" i="5"/>
  <c r="F118" i="5"/>
  <c r="F116" i="5"/>
  <c r="E114" i="5"/>
  <c r="J94" i="5"/>
  <c r="J93" i="5"/>
  <c r="F93" i="5"/>
  <c r="F91" i="5"/>
  <c r="E89" i="5"/>
  <c r="J20" i="5"/>
  <c r="E20" i="5"/>
  <c r="F119" i="5" s="1"/>
  <c r="J19" i="5"/>
  <c r="J14" i="5"/>
  <c r="J116" i="5"/>
  <c r="E7" i="5"/>
  <c r="E110" i="5"/>
  <c r="J39" i="4"/>
  <c r="J38" i="4"/>
  <c r="AY98" i="1" s="1"/>
  <c r="J37" i="4"/>
  <c r="AX98" i="1" s="1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J119" i="4"/>
  <c r="J118" i="4"/>
  <c r="F118" i="4"/>
  <c r="F116" i="4"/>
  <c r="E114" i="4"/>
  <c r="J94" i="4"/>
  <c r="J93" i="4"/>
  <c r="F93" i="4"/>
  <c r="F91" i="4"/>
  <c r="E89" i="4"/>
  <c r="J20" i="4"/>
  <c r="E20" i="4"/>
  <c r="F119" i="4" s="1"/>
  <c r="J19" i="4"/>
  <c r="J14" i="4"/>
  <c r="J91" i="4"/>
  <c r="E7" i="4"/>
  <c r="E85" i="4"/>
  <c r="J37" i="3"/>
  <c r="J36" i="3"/>
  <c r="AY96" i="1" s="1"/>
  <c r="J35" i="3"/>
  <c r="AX96" i="1" s="1"/>
  <c r="BI139" i="3"/>
  <c r="BH139" i="3"/>
  <c r="BG139" i="3"/>
  <c r="BF139" i="3"/>
  <c r="T139" i="3"/>
  <c r="R139" i="3"/>
  <c r="P139" i="3"/>
  <c r="BI135" i="3"/>
  <c r="BH135" i="3"/>
  <c r="F36" i="3" s="1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3" i="3"/>
  <c r="BH123" i="3"/>
  <c r="BG123" i="3"/>
  <c r="BF123" i="3"/>
  <c r="T123" i="3"/>
  <c r="T122" i="3" s="1"/>
  <c r="T121" i="3" s="1"/>
  <c r="R123" i="3"/>
  <c r="R122" i="3"/>
  <c r="R121" i="3" s="1"/>
  <c r="P123" i="3"/>
  <c r="P122" i="3" s="1"/>
  <c r="P121" i="3" s="1"/>
  <c r="F114" i="3"/>
  <c r="E112" i="3"/>
  <c r="F89" i="3"/>
  <c r="E87" i="3"/>
  <c r="J24" i="3"/>
  <c r="E24" i="3"/>
  <c r="J92" i="3" s="1"/>
  <c r="J23" i="3"/>
  <c r="J21" i="3"/>
  <c r="E21" i="3"/>
  <c r="J116" i="3" s="1"/>
  <c r="J20" i="3"/>
  <c r="J18" i="3"/>
  <c r="E18" i="3"/>
  <c r="F117" i="3" s="1"/>
  <c r="J17" i="3"/>
  <c r="J15" i="3"/>
  <c r="E15" i="3"/>
  <c r="F116" i="3" s="1"/>
  <c r="J14" i="3"/>
  <c r="J12" i="3"/>
  <c r="J89" i="3"/>
  <c r="E7" i="3"/>
  <c r="E85" i="3"/>
  <c r="J37" i="2"/>
  <c r="J36" i="2"/>
  <c r="AY95" i="1" s="1"/>
  <c r="J35" i="2"/>
  <c r="AX95" i="1" s="1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0" i="2"/>
  <c r="BH460" i="2"/>
  <c r="BG460" i="2"/>
  <c r="BF460" i="2"/>
  <c r="T460" i="2"/>
  <c r="R460" i="2"/>
  <c r="P460" i="2"/>
  <c r="BI453" i="2"/>
  <c r="BH453" i="2"/>
  <c r="BG453" i="2"/>
  <c r="BF453" i="2"/>
  <c r="T453" i="2"/>
  <c r="R453" i="2"/>
  <c r="P453" i="2"/>
  <c r="BI450" i="2"/>
  <c r="BH450" i="2"/>
  <c r="BG450" i="2"/>
  <c r="BF450" i="2"/>
  <c r="T450" i="2"/>
  <c r="R450" i="2"/>
  <c r="P450" i="2"/>
  <c r="BI442" i="2"/>
  <c r="BH442" i="2"/>
  <c r="BG442" i="2"/>
  <c r="BF442" i="2"/>
  <c r="T442" i="2"/>
  <c r="R442" i="2"/>
  <c r="P442" i="2"/>
  <c r="BI439" i="2"/>
  <c r="BH439" i="2"/>
  <c r="BG439" i="2"/>
  <c r="BF439" i="2"/>
  <c r="T439" i="2"/>
  <c r="R439" i="2"/>
  <c r="P439" i="2"/>
  <c r="BI436" i="2"/>
  <c r="BH436" i="2"/>
  <c r="BG436" i="2"/>
  <c r="BF436" i="2"/>
  <c r="T436" i="2"/>
  <c r="R436" i="2"/>
  <c r="P436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R409" i="2"/>
  <c r="P409" i="2"/>
  <c r="BI406" i="2"/>
  <c r="BH406" i="2"/>
  <c r="BG406" i="2"/>
  <c r="BF406" i="2"/>
  <c r="T406" i="2"/>
  <c r="R406" i="2"/>
  <c r="P406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1" i="2"/>
  <c r="BH321" i="2"/>
  <c r="BG321" i="2"/>
  <c r="BF321" i="2"/>
  <c r="T321" i="2"/>
  <c r="R321" i="2"/>
  <c r="P321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T308" i="2"/>
  <c r="R309" i="2"/>
  <c r="R308" i="2"/>
  <c r="P309" i="2"/>
  <c r="P308" i="2"/>
  <c r="BI306" i="2"/>
  <c r="BH306" i="2"/>
  <c r="BG306" i="2"/>
  <c r="BF306" i="2"/>
  <c r="T306" i="2"/>
  <c r="T305" i="2"/>
  <c r="R306" i="2"/>
  <c r="R305" i="2"/>
  <c r="P306" i="2"/>
  <c r="P305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T257" i="2" s="1"/>
  <c r="R258" i="2"/>
  <c r="R257" i="2" s="1"/>
  <c r="P258" i="2"/>
  <c r="P257" i="2" s="1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T214" i="2" s="1"/>
  <c r="R215" i="2"/>
  <c r="R214" i="2" s="1"/>
  <c r="P215" i="2"/>
  <c r="P214" i="2" s="1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J134" i="2"/>
  <c r="F133" i="2"/>
  <c r="F131" i="2"/>
  <c r="E129" i="2"/>
  <c r="J92" i="2"/>
  <c r="F91" i="2"/>
  <c r="F89" i="2"/>
  <c r="E87" i="2"/>
  <c r="J21" i="2"/>
  <c r="E21" i="2"/>
  <c r="J133" i="2" s="1"/>
  <c r="J20" i="2"/>
  <c r="J18" i="2"/>
  <c r="E18" i="2"/>
  <c r="F92" i="2" s="1"/>
  <c r="J17" i="2"/>
  <c r="J12" i="2"/>
  <c r="J89" i="2"/>
  <c r="E7" i="2"/>
  <c r="E127" i="2"/>
  <c r="L90" i="1"/>
  <c r="AM90" i="1"/>
  <c r="AM89" i="1"/>
  <c r="L89" i="1"/>
  <c r="AM87" i="1"/>
  <c r="L87" i="1"/>
  <c r="L85" i="1"/>
  <c r="L84" i="1"/>
  <c r="BK439" i="2"/>
  <c r="BK424" i="2"/>
  <c r="J384" i="2"/>
  <c r="J364" i="2"/>
  <c r="BK351" i="2"/>
  <c r="J333" i="2"/>
  <c r="J291" i="2"/>
  <c r="BK258" i="2"/>
  <c r="BK208" i="2"/>
  <c r="J188" i="2"/>
  <c r="BK158" i="2"/>
  <c r="J463" i="2"/>
  <c r="BK450" i="2"/>
  <c r="J432" i="2"/>
  <c r="J422" i="2"/>
  <c r="J416" i="2"/>
  <c r="J401" i="2"/>
  <c r="BK382" i="2"/>
  <c r="BK345" i="2"/>
  <c r="J309" i="2"/>
  <c r="BK280" i="2"/>
  <c r="J243" i="2"/>
  <c r="BK215" i="2"/>
  <c r="J177" i="2"/>
  <c r="J158" i="2"/>
  <c r="J140" i="2"/>
  <c r="BK453" i="2"/>
  <c r="BK432" i="2"/>
  <c r="BK414" i="2"/>
  <c r="BK391" i="2"/>
  <c r="J370" i="2"/>
  <c r="J330" i="2"/>
  <c r="BK274" i="2"/>
  <c r="J262" i="2"/>
  <c r="J249" i="2"/>
  <c r="BK228" i="2"/>
  <c r="J206" i="2"/>
  <c r="BK184" i="2"/>
  <c r="BK148" i="2"/>
  <c r="J442" i="2"/>
  <c r="BK411" i="2"/>
  <c r="BK386" i="2"/>
  <c r="BK373" i="2"/>
  <c r="J345" i="2"/>
  <c r="J315" i="2"/>
  <c r="J306" i="2"/>
  <c r="BK298" i="2"/>
  <c r="BK218" i="5"/>
  <c r="J200" i="5"/>
  <c r="BK190" i="5"/>
  <c r="BK184" i="5"/>
  <c r="J178" i="5"/>
  <c r="BK174" i="5"/>
  <c r="BK168" i="5"/>
  <c r="J149" i="5"/>
  <c r="J129" i="5"/>
  <c r="J127" i="5"/>
  <c r="J212" i="5"/>
  <c r="J204" i="5"/>
  <c r="J192" i="5"/>
  <c r="J180" i="5"/>
  <c r="J156" i="5"/>
  <c r="BK139" i="5"/>
  <c r="BK125" i="5"/>
  <c r="J147" i="6"/>
  <c r="J135" i="6"/>
  <c r="BK129" i="6"/>
  <c r="BK149" i="6"/>
  <c r="J137" i="6"/>
  <c r="BK151" i="6"/>
  <c r="J143" i="6"/>
  <c r="BK139" i="6"/>
  <c r="BK135" i="7"/>
  <c r="J137" i="7"/>
  <c r="BK129" i="7"/>
  <c r="BK137" i="7"/>
  <c r="BK131" i="7"/>
  <c r="BK147" i="8"/>
  <c r="J141" i="8"/>
  <c r="BK137" i="8"/>
  <c r="BK127" i="8"/>
  <c r="F37" i="8"/>
  <c r="J125" i="9"/>
  <c r="J126" i="10"/>
  <c r="J124" i="10"/>
  <c r="BK124" i="10"/>
  <c r="BK126" i="10"/>
  <c r="J434" i="2"/>
  <c r="BK418" i="2"/>
  <c r="J411" i="2"/>
  <c r="J373" i="2"/>
  <c r="J348" i="2"/>
  <c r="BK300" i="2"/>
  <c r="BK288" i="2"/>
  <c r="J274" i="2"/>
  <c r="BK225" i="2"/>
  <c r="BK206" i="2"/>
  <c r="J169" i="2"/>
  <c r="J156" i="2"/>
  <c r="BK460" i="2"/>
  <c r="J450" i="2"/>
  <c r="J428" i="2"/>
  <c r="J424" i="2"/>
  <c r="BK409" i="2"/>
  <c r="BK398" i="2"/>
  <c r="BK364" i="2"/>
  <c r="J327" i="2"/>
  <c r="J295" i="2"/>
  <c r="J271" i="2"/>
  <c r="J236" i="2"/>
  <c r="BK191" i="2"/>
  <c r="BK169" i="2"/>
  <c r="J148" i="2"/>
  <c r="BK463" i="2"/>
  <c r="J439" i="2"/>
  <c r="J426" i="2"/>
  <c r="BK403" i="2"/>
  <c r="BK379" i="2"/>
  <c r="BK339" i="2"/>
  <c r="BK315" i="2"/>
  <c r="J268" i="2"/>
  <c r="BK255" i="2"/>
  <c r="J233" i="2"/>
  <c r="BK211" i="2"/>
  <c r="BK202" i="2"/>
  <c r="J143" i="2"/>
  <c r="J430" i="2"/>
  <c r="J406" i="2"/>
  <c r="J391" i="2"/>
  <c r="BK376" i="2"/>
  <c r="BK348" i="2"/>
  <c r="BK327" i="2"/>
  <c r="BK309" i="2"/>
  <c r="BK285" i="2"/>
  <c r="J277" i="2"/>
  <c r="BK268" i="2"/>
  <c r="BK253" i="2"/>
  <c r="BK249" i="2"/>
  <c r="BK243" i="2"/>
  <c r="BK236" i="2"/>
  <c r="J230" i="2"/>
  <c r="BK222" i="2"/>
  <c r="J215" i="2"/>
  <c r="J202" i="2"/>
  <c r="J191" i="2"/>
  <c r="J164" i="2"/>
  <c r="BK153" i="2"/>
  <c r="BK123" i="3"/>
  <c r="J135" i="3"/>
  <c r="BK127" i="3"/>
  <c r="J137" i="4"/>
  <c r="BK129" i="4"/>
  <c r="J139" i="4"/>
  <c r="BK133" i="4"/>
  <c r="BK125" i="4"/>
  <c r="BK212" i="5"/>
  <c r="BK204" i="5"/>
  <c r="BK200" i="5"/>
  <c r="J196" i="5"/>
  <c r="J172" i="5"/>
  <c r="BK166" i="5"/>
  <c r="J162" i="5"/>
  <c r="BK156" i="5"/>
  <c r="BK149" i="5"/>
  <c r="BK145" i="5"/>
  <c r="J139" i="5"/>
  <c r="BK135" i="5"/>
  <c r="BK129" i="5"/>
  <c r="J125" i="5"/>
  <c r="BK214" i="5"/>
  <c r="BK208" i="5"/>
  <c r="BK196" i="5"/>
  <c r="J190" i="5"/>
  <c r="J184" i="5"/>
  <c r="BK180" i="5"/>
  <c r="BK176" i="5"/>
  <c r="BK162" i="5"/>
  <c r="J154" i="5"/>
  <c r="BK143" i="5"/>
  <c r="BK137" i="5"/>
  <c r="J133" i="5"/>
  <c r="J218" i="5"/>
  <c r="J208" i="5"/>
  <c r="J202" i="5"/>
  <c r="J188" i="5"/>
  <c r="J166" i="5"/>
  <c r="J145" i="5"/>
  <c r="BK141" i="5"/>
  <c r="J135" i="5"/>
  <c r="J151" i="6"/>
  <c r="BK143" i="6"/>
  <c r="BK137" i="6"/>
  <c r="J131" i="6"/>
  <c r="BK125" i="6"/>
  <c r="J139" i="6"/>
  <c r="BK135" i="6"/>
  <c r="J149" i="6"/>
  <c r="J141" i="6"/>
  <c r="BK131" i="6"/>
  <c r="J133" i="7"/>
  <c r="J129" i="7"/>
  <c r="BK139" i="7"/>
  <c r="J125" i="7"/>
  <c r="BK133" i="7"/>
  <c r="BK125" i="7"/>
  <c r="J145" i="8"/>
  <c r="J139" i="8"/>
  <c r="BK133" i="8"/>
  <c r="J125" i="8"/>
  <c r="BK145" i="8"/>
  <c r="BK139" i="8"/>
  <c r="BK135" i="8"/>
  <c r="J131" i="8"/>
  <c r="BK125" i="8"/>
  <c r="BK141" i="8"/>
  <c r="J127" i="8"/>
  <c r="BK125" i="9"/>
  <c r="BK127" i="9"/>
  <c r="J129" i="9"/>
  <c r="BK122" i="10"/>
  <c r="BK131" i="10"/>
  <c r="BK128" i="10"/>
  <c r="J122" i="10"/>
  <c r="J436" i="2"/>
  <c r="BK428" i="2"/>
  <c r="BK401" i="2"/>
  <c r="BK370" i="2"/>
  <c r="BK359" i="2"/>
  <c r="BK342" i="2"/>
  <c r="J298" i="2"/>
  <c r="J285" i="2"/>
  <c r="J253" i="2"/>
  <c r="BK197" i="2"/>
  <c r="BK161" i="2"/>
  <c r="BK465" i="2"/>
  <c r="J453" i="2"/>
  <c r="BK442" i="2"/>
  <c r="BK426" i="2"/>
  <c r="J418" i="2"/>
  <c r="J403" i="2"/>
  <c r="J376" i="2"/>
  <c r="BK330" i="2"/>
  <c r="BK306" i="2"/>
  <c r="BK277" i="2"/>
  <c r="BK240" i="2"/>
  <c r="J208" i="2"/>
  <c r="BK175" i="2"/>
  <c r="J161" i="2"/>
  <c r="BK143" i="2"/>
  <c r="J460" i="2"/>
  <c r="BK434" i="2"/>
  <c r="BK422" i="2"/>
  <c r="J398" i="2"/>
  <c r="J382" i="2"/>
  <c r="J342" i="2"/>
  <c r="BK303" i="2"/>
  <c r="BK265" i="2"/>
  <c r="BK251" i="2"/>
  <c r="J222" i="2"/>
  <c r="BK188" i="2"/>
  <c r="J175" i="2"/>
  <c r="BK467" i="2"/>
  <c r="BK416" i="2"/>
  <c r="J395" i="2"/>
  <c r="BK384" i="2"/>
  <c r="J359" i="2"/>
  <c r="BK333" i="2"/>
  <c r="J312" i="2"/>
  <c r="J303" i="2"/>
  <c r="BK291" i="2"/>
  <c r="J467" i="2"/>
  <c r="J414" i="2"/>
  <c r="BK393" i="2"/>
  <c r="BK367" i="2"/>
  <c r="BK356" i="2"/>
  <c r="J339" i="2"/>
  <c r="BK295" i="2"/>
  <c r="BK262" i="2"/>
  <c r="J219" i="2"/>
  <c r="J193" i="2"/>
  <c r="BK164" i="2"/>
  <c r="AS97" i="1"/>
  <c r="J420" i="2"/>
  <c r="BK406" i="2"/>
  <c r="BK395" i="2"/>
  <c r="J356" i="2"/>
  <c r="BK312" i="2"/>
  <c r="BK282" i="2"/>
  <c r="J265" i="2"/>
  <c r="BK230" i="2"/>
  <c r="J184" i="2"/>
  <c r="J166" i="2"/>
  <c r="J153" i="2"/>
  <c r="J465" i="2"/>
  <c r="BK436" i="2"/>
  <c r="BK430" i="2"/>
  <c r="J409" i="2"/>
  <c r="J386" i="2"/>
  <c r="J367" i="2"/>
  <c r="J321" i="2"/>
  <c r="J300" i="2"/>
  <c r="J258" i="2"/>
  <c r="BK247" i="2"/>
  <c r="J225" i="2"/>
  <c r="J197" i="2"/>
  <c r="BK177" i="2"/>
  <c r="BK140" i="2"/>
  <c r="BK420" i="2"/>
  <c r="J393" i="2"/>
  <c r="J379" i="2"/>
  <c r="J351" i="2"/>
  <c r="BK321" i="2"/>
  <c r="J288" i="2"/>
  <c r="J282" i="2"/>
  <c r="J280" i="2"/>
  <c r="BK271" i="2"/>
  <c r="J255" i="2"/>
  <c r="J251" i="2"/>
  <c r="J247" i="2"/>
  <c r="J240" i="2"/>
  <c r="BK233" i="2"/>
  <c r="J228" i="2"/>
  <c r="BK219" i="2"/>
  <c r="J211" i="2"/>
  <c r="BK193" i="2"/>
  <c r="BK166" i="2"/>
  <c r="BK156" i="2"/>
  <c r="BK131" i="3"/>
  <c r="J139" i="3"/>
  <c r="J131" i="3"/>
  <c r="J123" i="3"/>
  <c r="BK139" i="3"/>
  <c r="BK135" i="3"/>
  <c r="J127" i="3"/>
  <c r="BK141" i="4"/>
  <c r="BK139" i="4"/>
  <c r="J135" i="4"/>
  <c r="J141" i="4"/>
  <c r="BK137" i="4"/>
  <c r="J133" i="4"/>
  <c r="J131" i="4"/>
  <c r="J129" i="4"/>
  <c r="J125" i="4"/>
  <c r="BK131" i="4"/>
  <c r="J127" i="4"/>
  <c r="BK135" i="4"/>
  <c r="BK127" i="4"/>
  <c r="J216" i="5"/>
  <c r="BK210" i="5"/>
  <c r="BK202" i="5"/>
  <c r="BK198" i="5"/>
  <c r="J174" i="5"/>
  <c r="J170" i="5"/>
  <c r="BK164" i="5"/>
  <c r="J159" i="5"/>
  <c r="BK154" i="5"/>
  <c r="BK151" i="5"/>
  <c r="BK147" i="5"/>
  <c r="J141" i="5"/>
  <c r="BK131" i="5"/>
  <c r="BK127" i="5"/>
  <c r="BK216" i="5"/>
  <c r="J210" i="5"/>
  <c r="J198" i="5"/>
  <c r="BK194" i="5"/>
  <c r="BK188" i="5"/>
  <c r="BK182" i="5"/>
  <c r="BK178" i="5"/>
  <c r="BK170" i="5"/>
  <c r="J168" i="5"/>
  <c r="BK159" i="5"/>
  <c r="J147" i="5"/>
  <c r="BK133" i="5"/>
  <c r="J131" i="5"/>
  <c r="J220" i="5"/>
  <c r="J214" i="5"/>
  <c r="BK206" i="5"/>
  <c r="BK192" i="5"/>
  <c r="J186" i="5"/>
  <c r="J182" i="5"/>
  <c r="J176" i="5"/>
  <c r="BK172" i="5"/>
  <c r="J151" i="5"/>
  <c r="J137" i="5"/>
  <c r="BK220" i="5"/>
  <c r="J206" i="5"/>
  <c r="J194" i="5"/>
  <c r="BK186" i="5"/>
  <c r="J164" i="5"/>
  <c r="J143" i="5"/>
  <c r="BK145" i="6"/>
  <c r="BK141" i="6"/>
  <c r="J133" i="6"/>
  <c r="BK127" i="6"/>
  <c r="J145" i="6"/>
  <c r="J125" i="6"/>
  <c r="J129" i="6"/>
  <c r="BK147" i="6"/>
  <c r="BK133" i="6"/>
  <c r="J127" i="6"/>
  <c r="J131" i="7"/>
  <c r="J139" i="7"/>
  <c r="BK127" i="7"/>
  <c r="J135" i="7"/>
  <c r="J127" i="7"/>
  <c r="J149" i="8"/>
  <c r="J143" i="8"/>
  <c r="J135" i="8"/>
  <c r="BK131" i="8"/>
  <c r="BK149" i="8"/>
  <c r="BK143" i="8"/>
  <c r="J137" i="8"/>
  <c r="J133" i="8"/>
  <c r="J129" i="8"/>
  <c r="J147" i="8"/>
  <c r="BK129" i="8"/>
  <c r="BK129" i="9"/>
  <c r="J127" i="9"/>
  <c r="J131" i="10"/>
  <c r="J128" i="10"/>
  <c r="T139" i="2" l="1"/>
  <c r="BK174" i="2"/>
  <c r="J174" i="2" s="1"/>
  <c r="J99" i="2" s="1"/>
  <c r="R218" i="2"/>
  <c r="R224" i="2"/>
  <c r="BK239" i="2"/>
  <c r="J239" i="2" s="1"/>
  <c r="J103" i="2" s="1"/>
  <c r="BK246" i="2"/>
  <c r="J246" i="2" s="1"/>
  <c r="J104" i="2" s="1"/>
  <c r="P261" i="2"/>
  <c r="R279" i="2"/>
  <c r="T311" i="2"/>
  <c r="P372" i="2"/>
  <c r="P381" i="2"/>
  <c r="BK408" i="2"/>
  <c r="J408" i="2"/>
  <c r="J115" i="2" s="1"/>
  <c r="R408" i="2"/>
  <c r="P441" i="2"/>
  <c r="T441" i="2"/>
  <c r="T452" i="2"/>
  <c r="P126" i="3"/>
  <c r="P125" i="3"/>
  <c r="P120" i="3"/>
  <c r="AU96" i="1" s="1"/>
  <c r="BK124" i="4"/>
  <c r="J124" i="4"/>
  <c r="J100" i="4"/>
  <c r="R124" i="5"/>
  <c r="R123" i="5" s="1"/>
  <c r="R122" i="5" s="1"/>
  <c r="BK124" i="6"/>
  <c r="J124" i="6" s="1"/>
  <c r="J100" i="6" s="1"/>
  <c r="P124" i="7"/>
  <c r="P123" i="7"/>
  <c r="P122" i="7" s="1"/>
  <c r="AU101" i="1" s="1"/>
  <c r="T124" i="8"/>
  <c r="T123" i="8"/>
  <c r="T122" i="8" s="1"/>
  <c r="BK124" i="9"/>
  <c r="BK123" i="9"/>
  <c r="J123" i="9"/>
  <c r="J99" i="9" s="1"/>
  <c r="T121" i="10"/>
  <c r="T120" i="10"/>
  <c r="T119" i="10"/>
  <c r="R139" i="2"/>
  <c r="T174" i="2"/>
  <c r="P218" i="2"/>
  <c r="BK224" i="2"/>
  <c r="J224" i="2" s="1"/>
  <c r="J102" i="2" s="1"/>
  <c r="R239" i="2"/>
  <c r="R246" i="2"/>
  <c r="BK261" i="2"/>
  <c r="J261" i="2" s="1"/>
  <c r="J107" i="2" s="1"/>
  <c r="T279" i="2"/>
  <c r="P311" i="2"/>
  <c r="BK372" i="2"/>
  <c r="J372" i="2"/>
  <c r="J112" i="2"/>
  <c r="R372" i="2"/>
  <c r="T381" i="2"/>
  <c r="P400" i="2"/>
  <c r="T400" i="2"/>
  <c r="T408" i="2"/>
  <c r="R441" i="2"/>
  <c r="P452" i="2"/>
  <c r="T126" i="3"/>
  <c r="T125" i="3" s="1"/>
  <c r="T120" i="3" s="1"/>
  <c r="R124" i="4"/>
  <c r="R123" i="4"/>
  <c r="R122" i="4" s="1"/>
  <c r="T124" i="5"/>
  <c r="T123" i="5"/>
  <c r="T122" i="5"/>
  <c r="T124" i="6"/>
  <c r="T123" i="6" s="1"/>
  <c r="T122" i="6" s="1"/>
  <c r="T124" i="7"/>
  <c r="T123" i="7" s="1"/>
  <c r="T122" i="7" s="1"/>
  <c r="BK124" i="8"/>
  <c r="J124" i="8" s="1"/>
  <c r="J100" i="8" s="1"/>
  <c r="P124" i="8"/>
  <c r="P123" i="8"/>
  <c r="P122" i="8" s="1"/>
  <c r="AU102" i="1" s="1"/>
  <c r="P124" i="9"/>
  <c r="P123" i="9"/>
  <c r="P122" i="9"/>
  <c r="AU103" i="1" s="1"/>
  <c r="R124" i="9"/>
  <c r="R123" i="9"/>
  <c r="R122" i="9"/>
  <c r="T124" i="9"/>
  <c r="T123" i="9" s="1"/>
  <c r="T122" i="9" s="1"/>
  <c r="P121" i="10"/>
  <c r="P120" i="10" s="1"/>
  <c r="P119" i="10" s="1"/>
  <c r="AU104" i="1" s="1"/>
  <c r="P139" i="2"/>
  <c r="R174" i="2"/>
  <c r="T218" i="2"/>
  <c r="P224" i="2"/>
  <c r="P239" i="2"/>
  <c r="T246" i="2"/>
  <c r="R261" i="2"/>
  <c r="BK279" i="2"/>
  <c r="J279" i="2"/>
  <c r="J108" i="2" s="1"/>
  <c r="BK311" i="2"/>
  <c r="J311" i="2"/>
  <c r="J111" i="2"/>
  <c r="T372" i="2"/>
  <c r="T124" i="4"/>
  <c r="T123" i="4"/>
  <c r="T122" i="4"/>
  <c r="P124" i="5"/>
  <c r="P123" i="5" s="1"/>
  <c r="P122" i="5" s="1"/>
  <c r="AU99" i="1" s="1"/>
  <c r="P124" i="6"/>
  <c r="P123" i="6" s="1"/>
  <c r="P122" i="6" s="1"/>
  <c r="AU100" i="1" s="1"/>
  <c r="BK124" i="7"/>
  <c r="J124" i="7" s="1"/>
  <c r="J100" i="7" s="1"/>
  <c r="BK121" i="10"/>
  <c r="J121" i="10" s="1"/>
  <c r="J98" i="10" s="1"/>
  <c r="BK139" i="2"/>
  <c r="J139" i="2" s="1"/>
  <c r="J98" i="2" s="1"/>
  <c r="P174" i="2"/>
  <c r="BK218" i="2"/>
  <c r="J218" i="2" s="1"/>
  <c r="J101" i="2" s="1"/>
  <c r="T224" i="2"/>
  <c r="T239" i="2"/>
  <c r="P246" i="2"/>
  <c r="T261" i="2"/>
  <c r="T260" i="2" s="1"/>
  <c r="P279" i="2"/>
  <c r="R311" i="2"/>
  <c r="BK381" i="2"/>
  <c r="J381" i="2" s="1"/>
  <c r="J113" i="2" s="1"/>
  <c r="R381" i="2"/>
  <c r="BK400" i="2"/>
  <c r="J400" i="2" s="1"/>
  <c r="J114" i="2" s="1"/>
  <c r="R400" i="2"/>
  <c r="P408" i="2"/>
  <c r="BK441" i="2"/>
  <c r="J441" i="2"/>
  <c r="J116" i="2"/>
  <c r="BK452" i="2"/>
  <c r="J452" i="2" s="1"/>
  <c r="J117" i="2" s="1"/>
  <c r="R452" i="2"/>
  <c r="BK126" i="3"/>
  <c r="BK125" i="3" s="1"/>
  <c r="J125" i="3" s="1"/>
  <c r="J99" i="3" s="1"/>
  <c r="R126" i="3"/>
  <c r="R125" i="3" s="1"/>
  <c r="R120" i="3" s="1"/>
  <c r="P124" i="4"/>
  <c r="P123" i="4" s="1"/>
  <c r="P122" i="4" s="1"/>
  <c r="AU98" i="1" s="1"/>
  <c r="BK124" i="5"/>
  <c r="J124" i="5" s="1"/>
  <c r="J100" i="5" s="1"/>
  <c r="R124" i="6"/>
  <c r="R123" i="6"/>
  <c r="R122" i="6" s="1"/>
  <c r="R124" i="7"/>
  <c r="R123" i="7"/>
  <c r="R122" i="7"/>
  <c r="R124" i="8"/>
  <c r="R123" i="8" s="1"/>
  <c r="R122" i="8" s="1"/>
  <c r="R121" i="10"/>
  <c r="R120" i="10" s="1"/>
  <c r="R119" i="10" s="1"/>
  <c r="BK214" i="2"/>
  <c r="J214" i="2"/>
  <c r="J100" i="2" s="1"/>
  <c r="BK122" i="3"/>
  <c r="J122" i="3"/>
  <c r="J98" i="3"/>
  <c r="BK305" i="2"/>
  <c r="J305" i="2" s="1"/>
  <c r="J109" i="2" s="1"/>
  <c r="BK308" i="2"/>
  <c r="J308" i="2" s="1"/>
  <c r="J110" i="2" s="1"/>
  <c r="BK130" i="10"/>
  <c r="J130" i="10"/>
  <c r="J99" i="10" s="1"/>
  <c r="BK257" i="2"/>
  <c r="J257" i="2"/>
  <c r="J105" i="2"/>
  <c r="BK122" i="9"/>
  <c r="J122" i="9" s="1"/>
  <c r="J98" i="9" s="1"/>
  <c r="J124" i="9"/>
  <c r="J100" i="9" s="1"/>
  <c r="E85" i="10"/>
  <c r="F91" i="10"/>
  <c r="J92" i="10"/>
  <c r="J113" i="10"/>
  <c r="BE124" i="10"/>
  <c r="J91" i="10"/>
  <c r="F116" i="10"/>
  <c r="BE126" i="10"/>
  <c r="BE128" i="10"/>
  <c r="BE122" i="10"/>
  <c r="BE131" i="10"/>
  <c r="F119" i="9"/>
  <c r="E85" i="9"/>
  <c r="J91" i="9"/>
  <c r="BE127" i="9"/>
  <c r="BE129" i="9"/>
  <c r="BE125" i="9"/>
  <c r="BK123" i="7"/>
  <c r="J123" i="7"/>
  <c r="J99" i="7" s="1"/>
  <c r="BE133" i="8"/>
  <c r="BE145" i="8"/>
  <c r="BE147" i="8"/>
  <c r="BE149" i="8"/>
  <c r="E85" i="8"/>
  <c r="F94" i="8"/>
  <c r="J116" i="8"/>
  <c r="BE127" i="8"/>
  <c r="BE131" i="8"/>
  <c r="BE135" i="8"/>
  <c r="BE139" i="8"/>
  <c r="BE141" i="8"/>
  <c r="BE125" i="8"/>
  <c r="BE129" i="8"/>
  <c r="BE137" i="8"/>
  <c r="BE143" i="8"/>
  <c r="BB102" i="1"/>
  <c r="E110" i="7"/>
  <c r="BE129" i="7"/>
  <c r="BE133" i="7"/>
  <c r="BE139" i="7"/>
  <c r="J91" i="7"/>
  <c r="F94" i="7"/>
  <c r="BE131" i="7"/>
  <c r="BE125" i="7"/>
  <c r="BE127" i="7"/>
  <c r="BE135" i="7"/>
  <c r="BE137" i="7"/>
  <c r="J91" i="6"/>
  <c r="E110" i="6"/>
  <c r="BE127" i="6"/>
  <c r="BE149" i="6"/>
  <c r="BE151" i="6"/>
  <c r="F94" i="6"/>
  <c r="BE125" i="6"/>
  <c r="BE137" i="6"/>
  <c r="BE143" i="6"/>
  <c r="BE145" i="6"/>
  <c r="BE129" i="6"/>
  <c r="BE133" i="6"/>
  <c r="BE135" i="6"/>
  <c r="BE139" i="6"/>
  <c r="BE141" i="6"/>
  <c r="BE131" i="6"/>
  <c r="BE147" i="6"/>
  <c r="E85" i="5"/>
  <c r="BE147" i="5"/>
  <c r="BE151" i="5"/>
  <c r="BE154" i="5"/>
  <c r="BE176" i="5"/>
  <c r="BE182" i="5"/>
  <c r="BE210" i="5"/>
  <c r="BE212" i="5"/>
  <c r="BE214" i="5"/>
  <c r="BE216" i="5"/>
  <c r="BE220" i="5"/>
  <c r="J91" i="5"/>
  <c r="F94" i="5"/>
  <c r="BE125" i="5"/>
  <c r="BE131" i="5"/>
  <c r="BE133" i="5"/>
  <c r="BE135" i="5"/>
  <c r="BE137" i="5"/>
  <c r="BE141" i="5"/>
  <c r="BE143" i="5"/>
  <c r="BE156" i="5"/>
  <c r="BE159" i="5"/>
  <c r="BE162" i="5"/>
  <c r="BE166" i="5"/>
  <c r="BE172" i="5"/>
  <c r="BE194" i="5"/>
  <c r="BE196" i="5"/>
  <c r="BE202" i="5"/>
  <c r="BE206" i="5"/>
  <c r="BE208" i="5"/>
  <c r="BE127" i="5"/>
  <c r="BE129" i="5"/>
  <c r="BE145" i="5"/>
  <c r="BE149" i="5"/>
  <c r="BE164" i="5"/>
  <c r="BE168" i="5"/>
  <c r="BE174" i="5"/>
  <c r="BE198" i="5"/>
  <c r="BE200" i="5"/>
  <c r="BE204" i="5"/>
  <c r="BE218" i="5"/>
  <c r="BE139" i="5"/>
  <c r="BE170" i="5"/>
  <c r="BE178" i="5"/>
  <c r="BE180" i="5"/>
  <c r="BE184" i="5"/>
  <c r="BE186" i="5"/>
  <c r="BE188" i="5"/>
  <c r="BE190" i="5"/>
  <c r="BE192" i="5"/>
  <c r="J126" i="3"/>
  <c r="J100" i="3"/>
  <c r="F94" i="4"/>
  <c r="J116" i="4"/>
  <c r="BE137" i="4"/>
  <c r="BE141" i="4"/>
  <c r="BE125" i="4"/>
  <c r="BE127" i="4"/>
  <c r="BE131" i="4"/>
  <c r="BE133" i="4"/>
  <c r="BE135" i="4"/>
  <c r="BE139" i="4"/>
  <c r="E110" i="4"/>
  <c r="BE129" i="4"/>
  <c r="F91" i="3"/>
  <c r="F92" i="3"/>
  <c r="E110" i="3"/>
  <c r="J114" i="3"/>
  <c r="J117" i="3"/>
  <c r="BE131" i="3"/>
  <c r="BK138" i="2"/>
  <c r="J138" i="2" s="1"/>
  <c r="J97" i="2" s="1"/>
  <c r="J91" i="3"/>
  <c r="BE123" i="3"/>
  <c r="BE135" i="3"/>
  <c r="BE139" i="3"/>
  <c r="BC96" i="1"/>
  <c r="BE127" i="3"/>
  <c r="E85" i="2"/>
  <c r="BE140" i="2"/>
  <c r="BE143" i="2"/>
  <c r="BE175" i="2"/>
  <c r="BE184" i="2"/>
  <c r="BE202" i="2"/>
  <c r="BE255" i="2"/>
  <c r="BE258" i="2"/>
  <c r="BE262" i="2"/>
  <c r="BE288" i="2"/>
  <c r="BE295" i="2"/>
  <c r="BE298" i="2"/>
  <c r="BE339" i="2"/>
  <c r="BE351" i="2"/>
  <c r="BE364" i="2"/>
  <c r="BE379" i="2"/>
  <c r="BE398" i="2"/>
  <c r="BE422" i="2"/>
  <c r="BE430" i="2"/>
  <c r="BE439" i="2"/>
  <c r="BE467" i="2"/>
  <c r="J131" i="2"/>
  <c r="F134" i="2"/>
  <c r="BE153" i="2"/>
  <c r="BE156" i="2"/>
  <c r="BE158" i="2"/>
  <c r="BE161" i="2"/>
  <c r="BE164" i="2"/>
  <c r="BE169" i="2"/>
  <c r="BE206" i="2"/>
  <c r="BE215" i="2"/>
  <c r="BE219" i="2"/>
  <c r="BE236" i="2"/>
  <c r="BE240" i="2"/>
  <c r="BE277" i="2"/>
  <c r="BE282" i="2"/>
  <c r="BE291" i="2"/>
  <c r="BE309" i="2"/>
  <c r="BE321" i="2"/>
  <c r="BE327" i="2"/>
  <c r="BE330" i="2"/>
  <c r="BE342" i="2"/>
  <c r="BE348" i="2"/>
  <c r="BE356" i="2"/>
  <c r="BE373" i="2"/>
  <c r="BE416" i="2"/>
  <c r="BE418" i="2"/>
  <c r="BE428" i="2"/>
  <c r="BE432" i="2"/>
  <c r="BE434" i="2"/>
  <c r="BE436" i="2"/>
  <c r="BE460" i="2"/>
  <c r="J91" i="2"/>
  <c r="BE188" i="2"/>
  <c r="BE193" i="2"/>
  <c r="BE197" i="2"/>
  <c r="BE208" i="2"/>
  <c r="BE225" i="2"/>
  <c r="BE228" i="2"/>
  <c r="BE243" i="2"/>
  <c r="BE247" i="2"/>
  <c r="BE251" i="2"/>
  <c r="BE253" i="2"/>
  <c r="BE268" i="2"/>
  <c r="BE271" i="2"/>
  <c r="BE285" i="2"/>
  <c r="BE300" i="2"/>
  <c r="BE333" i="2"/>
  <c r="BE367" i="2"/>
  <c r="BE370" i="2"/>
  <c r="BE384" i="2"/>
  <c r="BE391" i="2"/>
  <c r="BE401" i="2"/>
  <c r="BE411" i="2"/>
  <c r="BE414" i="2"/>
  <c r="BE442" i="2"/>
  <c r="BE450" i="2"/>
  <c r="BE453" i="2"/>
  <c r="BE463" i="2"/>
  <c r="BE148" i="2"/>
  <c r="BE166" i="2"/>
  <c r="BE177" i="2"/>
  <c r="BE191" i="2"/>
  <c r="BE211" i="2"/>
  <c r="BE222" i="2"/>
  <c r="BE230" i="2"/>
  <c r="BE233" i="2"/>
  <c r="BE249" i="2"/>
  <c r="BE265" i="2"/>
  <c r="BE274" i="2"/>
  <c r="BE280" i="2"/>
  <c r="BE303" i="2"/>
  <c r="BE306" i="2"/>
  <c r="BE312" i="2"/>
  <c r="BE315" i="2"/>
  <c r="BE345" i="2"/>
  <c r="BE359" i="2"/>
  <c r="BE376" i="2"/>
  <c r="BE382" i="2"/>
  <c r="BE386" i="2"/>
  <c r="BE393" i="2"/>
  <c r="BE395" i="2"/>
  <c r="BE403" i="2"/>
  <c r="BE406" i="2"/>
  <c r="BE409" i="2"/>
  <c r="BE420" i="2"/>
  <c r="BE424" i="2"/>
  <c r="BE426" i="2"/>
  <c r="BE465" i="2"/>
  <c r="F36" i="2"/>
  <c r="BC95" i="1" s="1"/>
  <c r="AS94" i="1"/>
  <c r="F35" i="2"/>
  <c r="BB95" i="1"/>
  <c r="F36" i="5"/>
  <c r="BA99" i="1" s="1"/>
  <c r="F39" i="5"/>
  <c r="BD99" i="1"/>
  <c r="F36" i="6"/>
  <c r="BA100" i="1" s="1"/>
  <c r="J36" i="7"/>
  <c r="AW101" i="1"/>
  <c r="F36" i="7"/>
  <c r="BA101" i="1" s="1"/>
  <c r="F39" i="8"/>
  <c r="BD102" i="1"/>
  <c r="F38" i="8"/>
  <c r="BC102" i="1" s="1"/>
  <c r="F35" i="10"/>
  <c r="BB104" i="1"/>
  <c r="F37" i="10"/>
  <c r="BD104" i="1" s="1"/>
  <c r="F34" i="2"/>
  <c r="BA95" i="1"/>
  <c r="F35" i="3"/>
  <c r="BB96" i="1" s="1"/>
  <c r="F37" i="3"/>
  <c r="BD96" i="1"/>
  <c r="F36" i="4"/>
  <c r="BA98" i="1" s="1"/>
  <c r="F39" i="4"/>
  <c r="BD98" i="1"/>
  <c r="J36" i="5"/>
  <c r="AW99" i="1" s="1"/>
  <c r="F38" i="5"/>
  <c r="BC99" i="1"/>
  <c r="F37" i="6"/>
  <c r="BB100" i="1" s="1"/>
  <c r="F37" i="7"/>
  <c r="BB101" i="1"/>
  <c r="F39" i="7"/>
  <c r="BD101" i="1" s="1"/>
  <c r="J36" i="8"/>
  <c r="AW102" i="1"/>
  <c r="F36" i="9"/>
  <c r="BA103" i="1" s="1"/>
  <c r="F38" i="9"/>
  <c r="BC103" i="1"/>
  <c r="J34" i="10"/>
  <c r="AW104" i="1" s="1"/>
  <c r="F34" i="10"/>
  <c r="BA104" i="1"/>
  <c r="F37" i="2"/>
  <c r="BD95" i="1" s="1"/>
  <c r="J34" i="2"/>
  <c r="AW95" i="1"/>
  <c r="J34" i="3"/>
  <c r="AW96" i="1" s="1"/>
  <c r="F34" i="3"/>
  <c r="BA96" i="1"/>
  <c r="J36" i="4"/>
  <c r="AW98" i="1" s="1"/>
  <c r="F38" i="4"/>
  <c r="BC98" i="1"/>
  <c r="F37" i="4"/>
  <c r="BB98" i="1" s="1"/>
  <c r="F37" i="5"/>
  <c r="BB99" i="1"/>
  <c r="J36" i="6"/>
  <c r="AW100" i="1" s="1"/>
  <c r="F38" i="6"/>
  <c r="BC100" i="1"/>
  <c r="F39" i="6"/>
  <c r="BD100" i="1" s="1"/>
  <c r="F38" i="7"/>
  <c r="BC101" i="1"/>
  <c r="F36" i="8"/>
  <c r="BA102" i="1" s="1"/>
  <c r="F39" i="9"/>
  <c r="BD103" i="1"/>
  <c r="F37" i="9"/>
  <c r="BB103" i="1" s="1"/>
  <c r="J36" i="9"/>
  <c r="AW103" i="1"/>
  <c r="F36" i="10"/>
  <c r="BC104" i="1" s="1"/>
  <c r="R138" i="2" l="1"/>
  <c r="P260" i="2"/>
  <c r="R260" i="2"/>
  <c r="P138" i="2"/>
  <c r="P137" i="2" s="1"/>
  <c r="AU95" i="1" s="1"/>
  <c r="T138" i="2"/>
  <c r="T137" i="2"/>
  <c r="BK121" i="3"/>
  <c r="J121" i="3"/>
  <c r="J97" i="3" s="1"/>
  <c r="BK123" i="6"/>
  <c r="J123" i="6" s="1"/>
  <c r="J99" i="6" s="1"/>
  <c r="BK123" i="8"/>
  <c r="J123" i="8"/>
  <c r="J99" i="8" s="1"/>
  <c r="BK260" i="2"/>
  <c r="J260" i="2"/>
  <c r="J106" i="2"/>
  <c r="BK123" i="4"/>
  <c r="J123" i="4"/>
  <c r="J99" i="4"/>
  <c r="BK120" i="10"/>
  <c r="J120" i="10" s="1"/>
  <c r="J97" i="10" s="1"/>
  <c r="BK123" i="5"/>
  <c r="J123" i="5"/>
  <c r="J99" i="5" s="1"/>
  <c r="BK122" i="7"/>
  <c r="J122" i="7" s="1"/>
  <c r="J98" i="7" s="1"/>
  <c r="BK137" i="2"/>
  <c r="J137" i="2"/>
  <c r="J33" i="2"/>
  <c r="AV95" i="1"/>
  <c r="AT95" i="1"/>
  <c r="F35" i="9"/>
  <c r="AZ103" i="1"/>
  <c r="BC97" i="1"/>
  <c r="AY97" i="1"/>
  <c r="BD97" i="1"/>
  <c r="J33" i="3"/>
  <c r="AV96" i="1"/>
  <c r="AT96" i="1"/>
  <c r="J35" i="4"/>
  <c r="AV98" i="1"/>
  <c r="AT98" i="1"/>
  <c r="J35" i="5"/>
  <c r="AV99" i="1" s="1"/>
  <c r="AT99" i="1" s="1"/>
  <c r="J35" i="6"/>
  <c r="AV100" i="1" s="1"/>
  <c r="AT100" i="1" s="1"/>
  <c r="F35" i="7"/>
  <c r="AZ101" i="1"/>
  <c r="F35" i="8"/>
  <c r="AZ102" i="1" s="1"/>
  <c r="J32" i="9"/>
  <c r="AG103" i="1"/>
  <c r="J33" i="10"/>
  <c r="AV104" i="1" s="1"/>
  <c r="AT104" i="1" s="1"/>
  <c r="AU97" i="1"/>
  <c r="F33" i="3"/>
  <c r="AZ96" i="1" s="1"/>
  <c r="F35" i="4"/>
  <c r="AZ98" i="1"/>
  <c r="F35" i="5"/>
  <c r="AZ99" i="1" s="1"/>
  <c r="F35" i="6"/>
  <c r="AZ100" i="1"/>
  <c r="J35" i="7"/>
  <c r="AV101" i="1" s="1"/>
  <c r="AT101" i="1" s="1"/>
  <c r="J35" i="8"/>
  <c r="AV102" i="1" s="1"/>
  <c r="AT102" i="1" s="1"/>
  <c r="BA97" i="1"/>
  <c r="AW97" i="1"/>
  <c r="F33" i="10"/>
  <c r="AZ104" i="1" s="1"/>
  <c r="F33" i="2"/>
  <c r="AZ95" i="1" s="1"/>
  <c r="BB97" i="1"/>
  <c r="AX97" i="1" s="1"/>
  <c r="J35" i="9"/>
  <c r="AV103" i="1"/>
  <c r="AT103" i="1" s="1"/>
  <c r="J30" i="2"/>
  <c r="AG95" i="1"/>
  <c r="R137" i="2" l="1"/>
  <c r="BK122" i="8"/>
  <c r="J122" i="8"/>
  <c r="J98" i="8" s="1"/>
  <c r="BK119" i="10"/>
  <c r="J119" i="10"/>
  <c r="J96" i="10"/>
  <c r="BK122" i="5"/>
  <c r="J122" i="5" s="1"/>
  <c r="J98" i="5" s="1"/>
  <c r="BK122" i="6"/>
  <c r="J122" i="6" s="1"/>
  <c r="J98" i="6" s="1"/>
  <c r="BK120" i="3"/>
  <c r="J120" i="3"/>
  <c r="J96" i="3" s="1"/>
  <c r="BK122" i="4"/>
  <c r="J122" i="4"/>
  <c r="J98" i="4"/>
  <c r="AN103" i="1"/>
  <c r="J41" i="9"/>
  <c r="AN95" i="1"/>
  <c r="J96" i="2"/>
  <c r="J39" i="2"/>
  <c r="AU94" i="1"/>
  <c r="AZ97" i="1"/>
  <c r="AV97" i="1"/>
  <c r="AT97" i="1" s="1"/>
  <c r="BA94" i="1"/>
  <c r="AW94" i="1"/>
  <c r="AK30" i="1"/>
  <c r="BB94" i="1"/>
  <c r="W31" i="1" s="1"/>
  <c r="J32" i="7"/>
  <c r="AG101" i="1"/>
  <c r="BC94" i="1"/>
  <c r="W32" i="1" s="1"/>
  <c r="BD94" i="1"/>
  <c r="W33" i="1"/>
  <c r="J41" i="7" l="1"/>
  <c r="AN101" i="1"/>
  <c r="J30" i="10"/>
  <c r="AG104" i="1"/>
  <c r="J32" i="4"/>
  <c r="AG98" i="1"/>
  <c r="J32" i="5"/>
  <c r="AG99" i="1"/>
  <c r="J30" i="3"/>
  <c r="AG96" i="1"/>
  <c r="AN96" i="1"/>
  <c r="W30" i="1"/>
  <c r="AX94" i="1"/>
  <c r="J32" i="8"/>
  <c r="AG102" i="1"/>
  <c r="J32" i="6"/>
  <c r="AG100" i="1" s="1"/>
  <c r="AY94" i="1"/>
  <c r="AZ94" i="1"/>
  <c r="AV94" i="1"/>
  <c r="AK29" i="1" s="1"/>
  <c r="J39" i="3" l="1"/>
  <c r="J41" i="5"/>
  <c r="J41" i="4"/>
  <c r="J39" i="10"/>
  <c r="J41" i="6"/>
  <c r="J41" i="8"/>
  <c r="AN98" i="1"/>
  <c r="AN99" i="1"/>
  <c r="AN100" i="1"/>
  <c r="AN104" i="1"/>
  <c r="AN102" i="1"/>
  <c r="AT94" i="1"/>
  <c r="AG97" i="1"/>
  <c r="AG94" i="1"/>
  <c r="AK26" i="1"/>
  <c r="W29" i="1"/>
  <c r="AN97" i="1" l="1"/>
  <c r="AN94" i="1"/>
  <c r="AK35" i="1"/>
</calcChain>
</file>

<file path=xl/sharedStrings.xml><?xml version="1.0" encoding="utf-8"?>
<sst xmlns="http://schemas.openxmlformats.org/spreadsheetml/2006/main" count="6413" uniqueCount="1117">
  <si>
    <t>Export Komplet</t>
  </si>
  <si>
    <t/>
  </si>
  <si>
    <t>2.0</t>
  </si>
  <si>
    <t>ZAMOK</t>
  </si>
  <si>
    <t>False</t>
  </si>
  <si>
    <t>{6d8160d0-b495-4feb-b084-5067134e6b5a}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</si>
  <si>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</si>
  <si>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</si>
  <si>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</si>
  <si>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</si>
  <si>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</si>
  <si>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</si>
  <si>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</si>
  <si>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</si>
  <si>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20240130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</si>
  <si>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</si>
  <si>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</si>
  <si>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Novostavba pavilonu pro jelínky vepří v ZOO Ústí n. Labem</t>
  </si>
  <si>
    <t>KSO:</t>
  </si>
  <si>
    <t>CC-CZ:</t>
  </si>
  <si>
    <t>Místo:</t>
  </si>
  <si>
    <t>Ústí n. L</t>
  </si>
  <si>
    <t>Datum:</t>
  </si>
  <si>
    <t>30. 1. 2024</t>
  </si>
  <si>
    <t>Zadavatel:</t>
  </si>
  <si>
    <t>IČ:</t>
  </si>
  <si>
    <t>ZOO Ústí n. Labem p.o.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</si>
  <si>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</si>
  <si>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</si>
  <si>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</si>
  <si>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</si>
  <si>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</si>
  <si>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</si>
  <si>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</si>
  <si>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</si>
  <si>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</si>
  <si>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</si>
  <si>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</si>
  <si>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</si>
  <si>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</si>
  <si>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</si>
  <si>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</si>
  <si>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</si>
  <si>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</si>
  <si>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</si>
  <si>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</si>
  <si>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</si>
  <si>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</si>
  <si>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</si>
  <si>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</si>
  <si>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</si>
  <si>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</si>
  <si>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</si>
  <si>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</si>
  <si>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</si>
  <si>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</si>
  <si>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</si>
  <si>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</si>
  <si>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</si>
  <si>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</si>
  <si>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</si>
  <si>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</si>
  <si>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</si>
  <si>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</si>
  <si>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</si>
  <si>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</si>
  <si>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</si>
  <si>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</si>
  <si>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</si>
  <si>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</si>
  <si>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</si>
  <si>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</si>
  <si>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</si>
  <si>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</si>
  <si>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</si>
  <si>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</si>
  <si>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</si>
  <si>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</si>
  <si>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</si>
  <si>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</si>
  <si>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</si>
  <si>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</si>
  <si>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</si>
  <si>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</si>
  <si>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</si>
  <si>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{687bed15-1c75-4522-b424-a67c77694d81}</t>
  </si>
  <si>
    <t>2</t>
  </si>
  <si>
    <t>02</t>
  </si>
  <si>
    <t>UT</t>
  </si>
  <si>
    <t>{e800672f-c8f9-45ec-8ddb-e413e48e31b8}</t>
  </si>
  <si>
    <t>03</t>
  </si>
  <si>
    <t>elektroinstalace</t>
  </si>
  <si>
    <t>{43ebddce-df61-4e47-8bc4-32bae8c8717b}</t>
  </si>
  <si>
    <t>03a</t>
  </si>
  <si>
    <t>demontáže</t>
  </si>
  <si>
    <t>Soupis</t>
  </si>
  <si>
    <t>{f15f715d-1723-4238-9672-3d5dcf2dfa18}</t>
  </si>
  <si>
    <t>03b</t>
  </si>
  <si>
    <t>montáže elektroinstalace</t>
  </si>
  <si>
    <t>{edf07a5d-22aa-4338-bf29-4e33bb39fd8c}</t>
  </si>
  <si>
    <t>03c</t>
  </si>
  <si>
    <t>montáže hromosvodu</t>
  </si>
  <si>
    <t>{6caec2e4-451f-4fea-8696-0af25b4026df}</t>
  </si>
  <si>
    <t>03d</t>
  </si>
  <si>
    <t>zemní práce hromosvodu</t>
  </si>
  <si>
    <t>{eb4dff8e-5df1-4db7-85f8-a23f15c96798}</t>
  </si>
  <si>
    <t>03e</t>
  </si>
  <si>
    <t>rozvaděč R1</t>
  </si>
  <si>
    <t>{5e7c429c-2391-4fc8-a31f-c765d98ea4e4}</t>
  </si>
  <si>
    <t>03f</t>
  </si>
  <si>
    <t>zkoušky a revize</t>
  </si>
  <si>
    <t>{d79c158c-af0d-47c4-809a-3eaa145b1a4b}</t>
  </si>
  <si>
    <t>04</t>
  </si>
  <si>
    <t>VRN</t>
  </si>
  <si>
    <t>{6cd67531-07a8-4dd5-9480-db0a940aad88}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</si>
  <si>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</si>
  <si>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</si>
  <si>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</si>
  <si>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</si>
  <si>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</si>
  <si>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</si>
  <si>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</si>
  <si>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</si>
  <si>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</si>
  <si>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</si>
  <si>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</si>
  <si>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</si>
  <si>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</si>
  <si>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</si>
  <si>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</si>
  <si>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</si>
  <si>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</si>
  <si>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</si>
  <si>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</si>
  <si>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</si>
  <si>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</si>
  <si>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</si>
  <si>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</si>
  <si>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</si>
  <si>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</si>
  <si>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</si>
  <si>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</si>
  <si>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</si>
  <si>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</si>
  <si>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</si>
  <si>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</si>
  <si>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</si>
  <si>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</si>
  <si>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</si>
  <si>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</si>
  <si>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</si>
  <si>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</si>
  <si>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</si>
  <si>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</si>
  <si>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</si>
  <si>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</si>
  <si>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</si>
  <si>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</si>
  <si>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</si>
  <si>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</si>
  <si>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</si>
  <si>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</si>
  <si>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</si>
  <si>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</si>
  <si>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</si>
  <si>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CS ÚRS 2024 01</t>
  </si>
  <si>
    <t>4</t>
  </si>
  <si>
    <t>1146877963</t>
  </si>
  <si>
    <t>PP</t>
  </si>
  <si>
    <t>Sejmutí ornice strojně při souvislé ploše do 100 m2, tl. vrstvy do 200 mm</t>
  </si>
  <si>
    <t>VV</t>
  </si>
  <si>
    <t>10*7</t>
  </si>
  <si>
    <t>9</t>
  </si>
  <si>
    <t>122251101</t>
  </si>
  <si>
    <t>Odkopávky a prokopávky nezapažené v hornině třídy těžitelnosti I skupiny 3 objem do 20 m3 strojně</t>
  </si>
  <si>
    <t>m3</t>
  </si>
  <si>
    <t>-989607598</t>
  </si>
  <si>
    <t>Odkopávky a prokopávky nezapažené strojně v hornině třídy těžitelnosti I skupiny 3 do 20 m3</t>
  </si>
  <si>
    <t>(3,4+10,6+6,9)*0,3</t>
  </si>
  <si>
    <t>13,3*0,2</t>
  </si>
  <si>
    <t>Součet</t>
  </si>
  <si>
    <t>132254101</t>
  </si>
  <si>
    <t>Hloubení rýh zapažených š do 800 mm v hornině třídy těžitelnosti I skupiny 3 objem do 20 m3 strojně</t>
  </si>
  <si>
    <t>-1565824939</t>
  </si>
  <si>
    <t>Hloubení zapažených rýh šířky do 800 mm strojně s urovnáním dna do předepsaného profilu a spádu v hornině třídy těžitelnosti I skupiny 3 do 20 m3</t>
  </si>
  <si>
    <t>(7,75*2+4,573*3)*0,4*0,9*3</t>
  </si>
  <si>
    <t>(4,135+2,136)*0,3*0,75</t>
  </si>
  <si>
    <t>97</t>
  </si>
  <si>
    <t>162751117</t>
  </si>
  <si>
    <t>Vodorovné přemístění přes 9 000 do 10000 m výkopku/sypaniny z horniny třídy těžitelnosti I skupiny 1 až 3</t>
  </si>
  <si>
    <t>-854071408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</si>
  <si>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</si>
  <si>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8,93+32,968-19,358</t>
  </si>
  <si>
    <t>99</t>
  </si>
  <si>
    <t>171201221</t>
  </si>
  <si>
    <t>Poplatek za uložení na skládce (skládkovné) zeminy a kamení kód odpadu 17 05 04</t>
  </si>
  <si>
    <t>t</t>
  </si>
  <si>
    <t>-858853540</t>
  </si>
  <si>
    <t>Poplatek za uložení stavebního odpadu na skládce (skládkovné) zeminy a kamení zatříděného do Katalogu odpadů pod kódem 17 05 04</t>
  </si>
  <si>
    <t>98</t>
  </si>
  <si>
    <t>174151101</t>
  </si>
  <si>
    <t>Zásyp jam, šachet rýh nebo kolem objektů sypaninou se zhutněním</t>
  </si>
  <si>
    <t>-1298269547</t>
  </si>
  <si>
    <t>Zásyp sypaninou z jakékoliv horniny strojně s uložením výkopku ve vrstvách se zhutněním jam, šachet, rýh nebo kolem objektů v těchto vykopávkách</t>
  </si>
  <si>
    <t>32,968-11,93-1,68</t>
  </si>
  <si>
    <t>30</t>
  </si>
  <si>
    <t>181311103</t>
  </si>
  <si>
    <t>Rozprostření ornice tl vrstvy do 200 mm v rovině nebo ve svahu do 1:5 ručně</t>
  </si>
  <si>
    <t>-1729087049</t>
  </si>
  <si>
    <t>Rozprostření a urovnání ornice v rovině nebo ve svahu sklonu do 1:5 ručně při souvislé ploše, tl. vrstvy do 200 mm</t>
  </si>
  <si>
    <t>40</t>
  </si>
  <si>
    <t>31</t>
  </si>
  <si>
    <t>181411121</t>
  </si>
  <si>
    <t>Založení lučního trávníku výsevem pl do 1000 m2 v rovině a ve svahu do 1:5</t>
  </si>
  <si>
    <t>-1618166334</t>
  </si>
  <si>
    <t>Založení trávníku na půdě předem připravené plochy do 1000 m2 výsevem včetně utažení lučního v rovině nebo na svahu do 1:5</t>
  </si>
  <si>
    <t>32</t>
  </si>
  <si>
    <t>M</t>
  </si>
  <si>
    <t>00572472</t>
  </si>
  <si>
    <t>osivo směs travní krajinná-rovinná</t>
  </si>
  <si>
    <t>kg</t>
  </si>
  <si>
    <t>8</t>
  </si>
  <si>
    <t>1989848701</t>
  </si>
  <si>
    <t>70*0,02 'Přepočtené koeficientem množství</t>
  </si>
  <si>
    <t>29</t>
  </si>
  <si>
    <t>181951112</t>
  </si>
  <si>
    <t>Úprava pláně v hornině třídy těžitelnosti I skupiny 1 až 3 se zhutněním strojně</t>
  </si>
  <si>
    <t>-1780488673</t>
  </si>
  <si>
    <t>Úprava pláně vyrovnáním výškových rozdílů strojně v hornině třídy těžitelnosti I, skupiny 1 až 3 se zhutněním</t>
  </si>
  <si>
    <t>(3,4+10,6+6,9)</t>
  </si>
  <si>
    <t>13,3</t>
  </si>
  <si>
    <t>Zakládání</t>
  </si>
  <si>
    <t>70</t>
  </si>
  <si>
    <t>212750101</t>
  </si>
  <si>
    <t>Trativod z drenážních trubek PVC-U SN 4 perforace 360° včetně lože otevřený výkop DN 100 pro budovy plocha pro vtékání vody min. 80 cm2/m</t>
  </si>
  <si>
    <t>m</t>
  </si>
  <si>
    <t>-288205090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</si>
  <si>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</si>
  <si>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3</t>
  </si>
  <si>
    <t>271532212</t>
  </si>
  <si>
    <t>Podsyp pod základové konstrukce se zhutněním z hrubého kameniva frakce 16 až 32 mm</t>
  </si>
  <si>
    <t>-901854447</t>
  </si>
  <si>
    <t>Podsyp pod základové konstrukce se zhutněním a urovnáním povrchu z kameniva hrubého, frakce 16 - 32 mm</t>
  </si>
  <si>
    <t>(7,75*2+4,573*3)*0,4*0,2</t>
  </si>
  <si>
    <t>(4,135+2,136)*0,3*0,2</t>
  </si>
  <si>
    <t>(3,4+10,6+6,9)*0,2</t>
  </si>
  <si>
    <t>13,3*0,3</t>
  </si>
  <si>
    <t>273313811</t>
  </si>
  <si>
    <t>Základové desky z betonu tř. C 25/30</t>
  </si>
  <si>
    <t>-794402608</t>
  </si>
  <si>
    <t>Základy z betonu prostého desky z betonu kamenem neprokládaného tř. C 25/30</t>
  </si>
  <si>
    <t>4,935*5,37*0,2</t>
  </si>
  <si>
    <t>11</t>
  </si>
  <si>
    <t>273351121</t>
  </si>
  <si>
    <t>Zřízení bednění základových desek</t>
  </si>
  <si>
    <t>1744651139</t>
  </si>
  <si>
    <t>Bednění základů desek zřízení</t>
  </si>
  <si>
    <t>(4,935+5,37)*2*0,2</t>
  </si>
  <si>
    <t>273351122</t>
  </si>
  <si>
    <t>Odstranění bednění základových desek</t>
  </si>
  <si>
    <t>-84621996</t>
  </si>
  <si>
    <t>Bednění základů desek odstranění</t>
  </si>
  <si>
    <t>13</t>
  </si>
  <si>
    <t>273362021</t>
  </si>
  <si>
    <t>Výztuž základových desek svařovanými sítěmi Kari</t>
  </si>
  <si>
    <t>-1991261663</t>
  </si>
  <si>
    <t>Výztuž základů desek ze svařovaných sítí z drátů typu KARI</t>
  </si>
  <si>
    <t>4,935*5,37*0,006</t>
  </si>
  <si>
    <t>10</t>
  </si>
  <si>
    <t>274313811</t>
  </si>
  <si>
    <t>Základové pásy z betonu tř. C 25/30</t>
  </si>
  <si>
    <t>-169736700</t>
  </si>
  <si>
    <t>Základy z betonu prostého pasy betonu kamenem neprokládaného tř. C 25/30</t>
  </si>
  <si>
    <t>(7,75*2+4,573*3)*0,4*0,9</t>
  </si>
  <si>
    <t>5</t>
  </si>
  <si>
    <t>274351121</t>
  </si>
  <si>
    <t>Zřízení bednění základových pasů rovného</t>
  </si>
  <si>
    <t>702743344</t>
  </si>
  <si>
    <t>Bednění základů pasů rovné zřízení</t>
  </si>
  <si>
    <t>(7,75*2+4,573*3)*2*0,7</t>
  </si>
  <si>
    <t>6</t>
  </si>
  <si>
    <t>274351122</t>
  </si>
  <si>
    <t>Odstranění bednění základových pasů rovného</t>
  </si>
  <si>
    <t>-778452649</t>
  </si>
  <si>
    <t>Bednění základů pasů rovné odstranění</t>
  </si>
  <si>
    <t>19</t>
  </si>
  <si>
    <t>279113141</t>
  </si>
  <si>
    <t>Základová zeď tl přes 100 do 150 mm z tvárnic ztraceného bednění včetně výplně z betonu tř. C 20/25</t>
  </si>
  <si>
    <t>-1183846994</t>
  </si>
  <si>
    <t>Základové zdi z tvárnic ztraceného bednění včetně výplně z betonu bez zvláštních nároků na vliv prostředí třídy C 20/25, tloušťky zdiva přes 100 do 150 mm</t>
  </si>
  <si>
    <t>4,96*0,2</t>
  </si>
  <si>
    <t>20</t>
  </si>
  <si>
    <t>279113143</t>
  </si>
  <si>
    <t>Základová zeď tl přes 200 do 250 mm z tvárnic ztraceného bednění včetně výplně z betonu tř. C 20/25</t>
  </si>
  <si>
    <t>64735449</t>
  </si>
  <si>
    <t>Základové zdi z tvárnic ztraceného bednění včetně výplně z betonu bez zvláštních nároků na vliv prostředí třídy C 20/25, tloušťky zdiva přes 200 do 250 mm</t>
  </si>
  <si>
    <t>(4,84*2+5,4)*0,2</t>
  </si>
  <si>
    <t>Svislé a kompletní konstrukce</t>
  </si>
  <si>
    <t>75</t>
  </si>
  <si>
    <t>310238211</t>
  </si>
  <si>
    <t>Zazdívka otvorů pl přes 0,25 do 1 m2 ve zdivu nadzákladovém cihlami pálenými na MVC</t>
  </si>
  <si>
    <t>2113458022</t>
  </si>
  <si>
    <t>Zazdívka otvorů ve zdivu nadzákladovém cihlami pálenými plochy přes 0,25 m2 do 1 m2 na maltu vápenocementovou</t>
  </si>
  <si>
    <t>0,9*0,9*0,3</t>
  </si>
  <si>
    <t>Komunikace pozemní</t>
  </si>
  <si>
    <t>28</t>
  </si>
  <si>
    <t>564801012</t>
  </si>
  <si>
    <t>Podklad ze štěrkodrtě ŠD plochy do 100 m2 tl 40 mm</t>
  </si>
  <si>
    <t>1232146839</t>
  </si>
  <si>
    <t>Podklad ze štěrkodrti ŠD s rozprostřením a zhutněním plochy jednotlivě do 100 m2, po zhutnění tl. 40 mm</t>
  </si>
  <si>
    <t>P</t>
  </si>
  <si>
    <t>Poznámka k položce:_x000D_
mlatový kryt</t>
  </si>
  <si>
    <t>27</t>
  </si>
  <si>
    <t>564811012</t>
  </si>
  <si>
    <t>Podklad ze štěrkodrtě ŠD plochy do 100 m2 tl 60 mm</t>
  </si>
  <si>
    <t>-692433849</t>
  </si>
  <si>
    <t>Podklad ze štěrkodrti ŠD s rozprostřením a zhutněním plochy jednotlivě do 100 m2, po zhutnění tl. 60 mm</t>
  </si>
  <si>
    <t>Úpravy povrchů, podlahy a osazování výplní</t>
  </si>
  <si>
    <t>23</t>
  </si>
  <si>
    <t>631311135</t>
  </si>
  <si>
    <t>Mazanina tl přes 120 do 240 mm z betonu prostého bez zvýšených nároků na prostředí tř. C 20/25</t>
  </si>
  <si>
    <t>-489285534</t>
  </si>
  <si>
    <t>Mazanina z betonu prostého bez zvýšených nároků na prostředí tl. přes 120 do 240 mm tř. C 20/25</t>
  </si>
  <si>
    <t>4,416*4,962*0,15</t>
  </si>
  <si>
    <t>24</t>
  </si>
  <si>
    <t>631319013</t>
  </si>
  <si>
    <t>Příplatek k mazanině tl přes 120 do 240 mm za přehlazení povrchu</t>
  </si>
  <si>
    <t>-510676116</t>
  </si>
  <si>
    <t>Příplatek k cenám mazanin za úpravu povrchu mazaniny přehlazením, mazanina tl. přes 120 do 240 mm</t>
  </si>
  <si>
    <t>25</t>
  </si>
  <si>
    <t>631362021</t>
  </si>
  <si>
    <t>Výztuž mazanin svařovanými sítěmi Kari</t>
  </si>
  <si>
    <t>15607281</t>
  </si>
  <si>
    <t>Výztuž mazanin ze svařovaných sítí z drátů typu KARI</t>
  </si>
  <si>
    <t>4,416*4,962*0,003</t>
  </si>
  <si>
    <t>26</t>
  </si>
  <si>
    <t>632481213</t>
  </si>
  <si>
    <t>Separační vrstva z PE fólie</t>
  </si>
  <si>
    <t>1380855433</t>
  </si>
  <si>
    <t>Separační vrstva k oddělení podlahových vrstev z polyetylénové fólie</t>
  </si>
  <si>
    <t>4,416*4,962</t>
  </si>
  <si>
    <t>14</t>
  </si>
  <si>
    <t>632481215</t>
  </si>
  <si>
    <t>Separační vrstva z geotextilie</t>
  </si>
  <si>
    <t>-1841104716</t>
  </si>
  <si>
    <t>Separační vrstva k oddělení podlahových vrstev z geotextilie</t>
  </si>
  <si>
    <t>4,935*5,37</t>
  </si>
  <si>
    <t>Trubní vedení</t>
  </si>
  <si>
    <t>71</t>
  </si>
  <si>
    <t>871260310R</t>
  </si>
  <si>
    <t>Montáž kanalizačního potrubí hladkého plnostěnného SN 10 z polypropylenu DN 100</t>
  </si>
  <si>
    <t>-1441677808</t>
  </si>
  <si>
    <t>Montáž kanalizačního potrubí z polypropylenu PP hladkého plnostěnného SN 10 DN 100</t>
  </si>
  <si>
    <t>Poznámka k položce:_x000D_
včetně výkopu, lože, obsypu, zásypu a zaústění do šachty</t>
  </si>
  <si>
    <t>72</t>
  </si>
  <si>
    <t>28617001</t>
  </si>
  <si>
    <t>trubka kanalizační PP plnostěnná třívrstvá DN 100x1000mm SN10</t>
  </si>
  <si>
    <t>-1026566420</t>
  </si>
  <si>
    <t>30*1,015 'Přepočtené koeficientem množství</t>
  </si>
  <si>
    <t>Ostatní konstrukce a práce, bourání</t>
  </si>
  <si>
    <t>66</t>
  </si>
  <si>
    <t>935111111</t>
  </si>
  <si>
    <t>Osazení příkopového žlabu do štěrkopísku tl 100 mm z betonových tvárnic š 500 mm</t>
  </si>
  <si>
    <t>-1217086026</t>
  </si>
  <si>
    <t>Osazení betonového příkopového žlabu s vyplněním a zatřením spár cementovou maltou s ložem tl. 100 mm z kameniva těženého nebo štěrkopísku z betonových příkopových tvárnic šířky do 500 mm</t>
  </si>
  <si>
    <t>67</t>
  </si>
  <si>
    <t>59227001</t>
  </si>
  <si>
    <t>žlabovka příkopová betonová 250x200x100mm</t>
  </si>
  <si>
    <t>-1499187035</t>
  </si>
  <si>
    <t>68</t>
  </si>
  <si>
    <t>935111211</t>
  </si>
  <si>
    <t>Osazení příkopového žlabu do štěrkopísku tl 100 mm z betonových tvárnic š 800 mm</t>
  </si>
  <si>
    <t>-1531959436</t>
  </si>
  <si>
    <t>Osazení betonového příkopového žlabu s vyplněním a zatřením spár cementovou maltou s ložem tl. 100 mm z kameniva těženého nebo štěrkopísku z betonových příkopových tvárnic šířky přes 500 do 800 mm</t>
  </si>
  <si>
    <t>69</t>
  </si>
  <si>
    <t>59227002</t>
  </si>
  <si>
    <t>žlabovka příkopová betonová 250x600x140mm</t>
  </si>
  <si>
    <t>-833635199</t>
  </si>
  <si>
    <t>108</t>
  </si>
  <si>
    <t>949101111</t>
  </si>
  <si>
    <t>Lešení pomocné pro objekty pozemních staveb s lešeňovou podlahou v do 1,9 m zatížení do 150 kg/m2</t>
  </si>
  <si>
    <t>1493328433</t>
  </si>
  <si>
    <t>Lešení pomocné pracovní pro objekty pozemních staveb pro zatížení do 150 kg/m2, o výšce lešeňové podlahy do 1,9 m</t>
  </si>
  <si>
    <t>998</t>
  </si>
  <si>
    <t>Přesun hmot</t>
  </si>
  <si>
    <t>100</t>
  </si>
  <si>
    <t>998011008</t>
  </si>
  <si>
    <t>Přesun hmot pro budovy zděné s omezením mechanizace pro budovy v do 6 m</t>
  </si>
  <si>
    <t>-2066565180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</si>
  <si>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</si>
  <si>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PSV</t>
  </si>
  <si>
    <t>Práce a dodávky PSV</t>
  </si>
  <si>
    <t>711</t>
  </si>
  <si>
    <t>Izolace proti vodě, vlhkosti a plynům</t>
  </si>
  <si>
    <t>15</t>
  </si>
  <si>
    <t>711111001</t>
  </si>
  <si>
    <t>Provedení izolace proti zemní vlhkosti vodorovné za studena nátěrem penetračním</t>
  </si>
  <si>
    <t>16</t>
  </si>
  <si>
    <t>-2036661810</t>
  </si>
  <si>
    <t>Provedení izolace proti zemní vlhkosti natěradly a tmely za studena na ploše vodorovné V nátěrem penetračním</t>
  </si>
  <si>
    <t>11163150</t>
  </si>
  <si>
    <t>lak penetrační asfaltový</t>
  </si>
  <si>
    <t>684720973</t>
  </si>
  <si>
    <t>26,501*0,0003 'Přepočtené koeficientem množství</t>
  </si>
  <si>
    <t>74</t>
  </si>
  <si>
    <t>711113111</t>
  </si>
  <si>
    <t>Izolace proti vlhkosti na vodorovné ploše za studena těsnicím nátěrem na bázi pryže (latexu) a bitumenů</t>
  </si>
  <si>
    <t>-1799104198</t>
  </si>
  <si>
    <t>Izolace proti zemní vlhkosti natěradly a tmely za studena na ploše vodorovné V těsnícím nátěrem na bázi pryže (latexu) a bitumenů</t>
  </si>
  <si>
    <t>34*0,35*0,3"sloupky</t>
  </si>
  <si>
    <t>17</t>
  </si>
  <si>
    <t>711141559</t>
  </si>
  <si>
    <t>Provedení izolace proti zemní vlhkosti pásy přitavením vodorovné NAIP</t>
  </si>
  <si>
    <t>-1373445435</t>
  </si>
  <si>
    <t>Provedení izolace proti zemní vlhkosti pásy přitavením NAIP na ploše vodorovné V</t>
  </si>
  <si>
    <t>26,501*2</t>
  </si>
  <si>
    <t>18</t>
  </si>
  <si>
    <t>DEK.1010151880</t>
  </si>
  <si>
    <t>GLASTEK 40 SPECIAL MINERAL (role/7,5m2)</t>
  </si>
  <si>
    <t>386925948</t>
  </si>
  <si>
    <t>53,002*1,1655 'Přepočtené koeficientem množství</t>
  </si>
  <si>
    <t>101</t>
  </si>
  <si>
    <t>998711111</t>
  </si>
  <si>
    <t>Přesun hmot tonážní pro izolace proti vodě, vlhkosti a plynům s omezením mechanizace v objektech v do 6 m</t>
  </si>
  <si>
    <t>1960055077</t>
  </si>
  <si>
    <t>Přesun hmot pro izolace proti vodě, vlhkosti a plynům stanovený z hmotnosti přesunovaného materiálu vodorovná dopravní vzdálenost do 50 m s omezením mechanizace v objektech výšky do 6 m</t>
  </si>
  <si>
    <t>713</t>
  </si>
  <si>
    <t>Izolace tepelné</t>
  </si>
  <si>
    <t>56</t>
  </si>
  <si>
    <t>713111111</t>
  </si>
  <si>
    <t>Montáž izolace tepelné vrchem stropů volně kladenými rohožemi, pásy, dílci, deskami</t>
  </si>
  <si>
    <t>1789005253</t>
  </si>
  <si>
    <t>Montáž tepelné izolace stropů rohožemi, pásy, dílci, deskami, bloky (izolační materiál ve specifikaci) vrchem bez překrytí lepenkou kladenými volně</t>
  </si>
  <si>
    <t>57</t>
  </si>
  <si>
    <t>63152102</t>
  </si>
  <si>
    <t>pás tepelně izolační univerzální λ=0,032-0,033 tl 140mm</t>
  </si>
  <si>
    <t>1056747738</t>
  </si>
  <si>
    <t>21,912*1,05 'Přepočtené koeficientem množství</t>
  </si>
  <si>
    <t>713123111</t>
  </si>
  <si>
    <t>Montáž tepelné izolace z XPS tepelně izolačního systému základové desky vodorovně 1 vrstva do 100 mm</t>
  </si>
  <si>
    <t>-1905210234</t>
  </si>
  <si>
    <t>Montáž tepelně izolačního systému základové desky z XPS desek na vodorovné ploše jednovrstvého tloušťky izolace do 100 mm</t>
  </si>
  <si>
    <t>22</t>
  </si>
  <si>
    <t>28376456</t>
  </si>
  <si>
    <t>deska XPS hrana polodrážková a hladký povrch 500kPA λ=0,035 tl 80mm</t>
  </si>
  <si>
    <t>-1793701062</t>
  </si>
  <si>
    <t>21,912*1,08 'Přepočtené koeficientem množství</t>
  </si>
  <si>
    <t>7</t>
  </si>
  <si>
    <t>713123211</t>
  </si>
  <si>
    <t>Montáž tepelné izolace z XPS tepelně izolačního systému základové desky svisle 1 vrstva do 100 mm</t>
  </si>
  <si>
    <t>1795861747</t>
  </si>
  <si>
    <t>Montáž tepelně izolačního systému základové desky z XPS desek na svislé ploše přilepených nízkoexpanzní (PUR) pěnou jednovrstvého tloušťky izolace do 100 mm</t>
  </si>
  <si>
    <t>(7,75*2+4,573*2)*0,7</t>
  </si>
  <si>
    <t>1999425383</t>
  </si>
  <si>
    <t>17,252*1,08 'Přepočtené koeficientem množství</t>
  </si>
  <si>
    <t>58</t>
  </si>
  <si>
    <t>713151141</t>
  </si>
  <si>
    <t>Montáž izolace tepelné střech šikmých parotěsné reflexní tl do 5 mm</t>
  </si>
  <si>
    <t>676776043</t>
  </si>
  <si>
    <t>Montáž tepelné izolace střech šikmých rohožemi, pásy, deskami (izolační materiál ve specifikaci) připevněné sponkami reflexní pod krokve parotěsné , tloušťka izolace do 5 mm</t>
  </si>
  <si>
    <t>59</t>
  </si>
  <si>
    <t>28329027</t>
  </si>
  <si>
    <t>fólie PE vyztužená Al vrstvou pro parotěsnou vrstvu 150g/m2</t>
  </si>
  <si>
    <t>202599791</t>
  </si>
  <si>
    <t>102</t>
  </si>
  <si>
    <t>998713121</t>
  </si>
  <si>
    <t>Přesun hmot tonážní pro izolace tepelné ruční v objektech v do 6 m</t>
  </si>
  <si>
    <t>-1520309832</t>
  </si>
  <si>
    <t>Přesun hmot pro izolace tepelné stanovený z hmotnosti přesunovaného materiálu vodorovná dopravní vzdálenost do 50 m ruční (bez užití mechanizace) v objektech výšky do 6 m</t>
  </si>
  <si>
    <t>721</t>
  </si>
  <si>
    <t>Zdravotechnika - vnitřní kanalizace</t>
  </si>
  <si>
    <t>96</t>
  </si>
  <si>
    <t>721211502</t>
  </si>
  <si>
    <t>Vpusť sklepní s vodorovným odtokem DN 110 mřížka litina 170x240</t>
  </si>
  <si>
    <t>kus</t>
  </si>
  <si>
    <t>-1460293359</t>
  </si>
  <si>
    <t>Podlahové vpusti sklepní vpusti s vodorovným odtokem DN 110 mřížka litina 170x240</t>
  </si>
  <si>
    <t>722</t>
  </si>
  <si>
    <t>Zdravotechnika - vnitřní vodovod</t>
  </si>
  <si>
    <t>73</t>
  </si>
  <si>
    <t>72217311R</t>
  </si>
  <si>
    <t>Přemístění kohoutku</t>
  </si>
  <si>
    <t>soubor</t>
  </si>
  <si>
    <t>-404805736</t>
  </si>
  <si>
    <t>762</t>
  </si>
  <si>
    <t>Konstrukce tesařské</t>
  </si>
  <si>
    <t>109</t>
  </si>
  <si>
    <t>762083111</t>
  </si>
  <si>
    <t>Impregnace řeziva proti dřevokaznému hmyzu a houbám máčením třída ohrožení 1 a 2</t>
  </si>
  <si>
    <t>-1991519841</t>
  </si>
  <si>
    <t>Impregnace řeziva máčením proti dřevokaznému hmyzu a houbám, třída ohrožení 1 a 2 (dřevo v interiéru)</t>
  </si>
  <si>
    <t>0,043+0,116+1,24</t>
  </si>
  <si>
    <t>33</t>
  </si>
  <si>
    <t>76212311R</t>
  </si>
  <si>
    <t>stěna dřevěná dle skladby OP1</t>
  </si>
  <si>
    <t>650915391</t>
  </si>
  <si>
    <t>Poznámka k položce:_x000D_
kompletní skladba OP1</t>
  </si>
  <si>
    <t>4,84*3,1</t>
  </si>
  <si>
    <t>5,4*2,25-0,9*0,55</t>
  </si>
  <si>
    <t>34</t>
  </si>
  <si>
    <t>76212311R2</t>
  </si>
  <si>
    <t>stěna dřevěná dle skladby OP1*</t>
  </si>
  <si>
    <t>-606314268</t>
  </si>
  <si>
    <t>4,84*3,3-2,1"východ</t>
  </si>
  <si>
    <t>2,81*3,3-1,24*2,8-1,29*2,8"západ</t>
  </si>
  <si>
    <t>5,4*3,05-2,2*2-1,19*2,2*2"sever</t>
  </si>
  <si>
    <t>35</t>
  </si>
  <si>
    <t>76212311R3</t>
  </si>
  <si>
    <t>stěna dřevěná dle skladby OP1**</t>
  </si>
  <si>
    <t>-2095707617</t>
  </si>
  <si>
    <t>2,81*3</t>
  </si>
  <si>
    <t>36</t>
  </si>
  <si>
    <t>76212311R4</t>
  </si>
  <si>
    <t>dřevěná stěna dle skladby OP2</t>
  </si>
  <si>
    <t>-684789912</t>
  </si>
  <si>
    <t>4,962*3,6-0,6*0,8*2</t>
  </si>
  <si>
    <t>37</t>
  </si>
  <si>
    <t>76212312R</t>
  </si>
  <si>
    <t>Příčka vnitřní OSB</t>
  </si>
  <si>
    <t>-1473785752</t>
  </si>
  <si>
    <t>Poznámka k položce:_x000D_
sloupky 60/100 + 2x OSB 15mm</t>
  </si>
  <si>
    <t>(4,416+2,401)*2,52</t>
  </si>
  <si>
    <t>-1,8*2-0,6*0,8-0,9*0,55</t>
  </si>
  <si>
    <t>44</t>
  </si>
  <si>
    <t>762332130</t>
  </si>
  <si>
    <t>Montáž vázaných kcí krovů pravidelných z hraněného řeziva průřezové pl do 50 cm2</t>
  </si>
  <si>
    <t>-656637422</t>
  </si>
  <si>
    <t>Montáž vázaných konstrukcí krovů střech pultových, sedlových, valbových, stanových čtvercového nebo obdélníkového půdorysu z řeziva hraněného průřezové plochy do 50 cm2</t>
  </si>
  <si>
    <t>45</t>
  </si>
  <si>
    <t>60511125</t>
  </si>
  <si>
    <t>řezivo stavební fošny prismované středové š do 160mm dl 2-5m</t>
  </si>
  <si>
    <t>1621246358</t>
  </si>
  <si>
    <t>12*0,03*0,12</t>
  </si>
  <si>
    <t>42</t>
  </si>
  <si>
    <t>762332131</t>
  </si>
  <si>
    <t>Montáž vázaných kcí krovů pravidelných z hraněného řeziva průřezové pl přes 50 do 120 cm2</t>
  </si>
  <si>
    <t>-275523446</t>
  </si>
  <si>
    <t>Montáž vázaných konstrukcí krovů střech pultových, sedlových, valbových, stanových čtvercového nebo obdélníkového půdorysu z řeziva hraněného průřezové plochy přes 50 do 120 cm2</t>
  </si>
  <si>
    <t>5,5*3</t>
  </si>
  <si>
    <t>43</t>
  </si>
  <si>
    <t>60512125</t>
  </si>
  <si>
    <t>hranol stavební řezivo průřezu do 120cm2 do dl 6m</t>
  </si>
  <si>
    <t>-1413008965</t>
  </si>
  <si>
    <t>16,5*0,05*0,14</t>
  </si>
  <si>
    <t>46</t>
  </si>
  <si>
    <t>762341210</t>
  </si>
  <si>
    <t>Montáž bednění střech rovných a šikmých sklonu do 60° z hrubých prken na sraz tl do 32 mm</t>
  </si>
  <si>
    <t>133374322</t>
  </si>
  <si>
    <t>Montáž bednění střech rovných a šikmých sklonu do 60° s vyřezáním otvorů z prken hrubých na sraz tl. do 32 mm</t>
  </si>
  <si>
    <t>5,5*(3,621+0,179)/Cos(21)</t>
  </si>
  <si>
    <t>5,5*4,05/Cos(11)</t>
  </si>
  <si>
    <t>47</t>
  </si>
  <si>
    <t>60515111</t>
  </si>
  <si>
    <t>řezivo jehličnaté boční prkno 20-30mm</t>
  </si>
  <si>
    <t>-685001260</t>
  </si>
  <si>
    <t>45,079*0,025*1,1</t>
  </si>
  <si>
    <t>53</t>
  </si>
  <si>
    <t>762342511</t>
  </si>
  <si>
    <t>Montáž kontralatí na podklad bez tepelné izolace</t>
  </si>
  <si>
    <t>-47712022</t>
  </si>
  <si>
    <t>Montáž laťování montáž kontralatí na podklad bez tepelné izolace</t>
  </si>
  <si>
    <t>3,8/Cos(21)*7</t>
  </si>
  <si>
    <t>4,05/Cos(11)*7</t>
  </si>
  <si>
    <t>54</t>
  </si>
  <si>
    <t>60514114</t>
  </si>
  <si>
    <t>řezivo jehličnaté lať impregnovaná dl 4 m</t>
  </si>
  <si>
    <t>732897006</t>
  </si>
  <si>
    <t>57,4*0,04*0,06*1,05</t>
  </si>
  <si>
    <t>55</t>
  </si>
  <si>
    <t>762421033</t>
  </si>
  <si>
    <t>Obložení stropu z desek OSB tl 15 mm broušených na pero a drážku šroubovaných</t>
  </si>
  <si>
    <t>-337934976</t>
  </si>
  <si>
    <t>Obložení stropů nebo střešních podhledů z dřevoštěpkových desek OSB šroubovaných na pero a drážku broušených, tloušťky desky 15 mm</t>
  </si>
  <si>
    <t>4,962*4,416</t>
  </si>
  <si>
    <t>103</t>
  </si>
  <si>
    <t>998762111</t>
  </si>
  <si>
    <t>Přesun hmot tonážní pro kce tesařské s omezením mechanizace v objektech v do 6 m</t>
  </si>
  <si>
    <t>687441837</t>
  </si>
  <si>
    <t>Přesun hmot pro konstrukce tesařské stanovený z hmotnosti přesunovaného materiálu vodorovná dopravní vzdálenost do 50 m s omezením mechanizace v objektech výšky do 6 m</t>
  </si>
  <si>
    <t>763</t>
  </si>
  <si>
    <t>Konstrukce suché výstavby</t>
  </si>
  <si>
    <t>38</t>
  </si>
  <si>
    <t>763732113</t>
  </si>
  <si>
    <t>Montáž střešní konstrukce z příhradových vazníků konstrukční dl do 9 m</t>
  </si>
  <si>
    <t>-678744571</t>
  </si>
  <si>
    <t>Montáž střešní konstrukce z vazníků příhradových, konstrukční délky do 9,0 m</t>
  </si>
  <si>
    <t>7,85*7</t>
  </si>
  <si>
    <t>39</t>
  </si>
  <si>
    <t>60512200</t>
  </si>
  <si>
    <t>příhradový vazník sedlový sušený neimpregnovaný dl do 9m</t>
  </si>
  <si>
    <t>1166185488</t>
  </si>
  <si>
    <t>54,95*1,02 'Přepočtené koeficientem množství</t>
  </si>
  <si>
    <t>104</t>
  </si>
  <si>
    <t>998763110</t>
  </si>
  <si>
    <t>Přesun hmot tonážní pro dřevostavby s omezením mechanizace v objektech v do 6 m</t>
  </si>
  <si>
    <t>1850830243</t>
  </si>
  <si>
    <t>Přesun hmot pro dřevostavby stanovený z hmotnosti přesunovaného materiálu vodorovná dopravní vzdálenost do 50 m s omezením mechanizace v objektech výšky do 6 m</t>
  </si>
  <si>
    <t>764</t>
  </si>
  <si>
    <t>Konstrukce klempířské</t>
  </si>
  <si>
    <t>52</t>
  </si>
  <si>
    <t>764042419</t>
  </si>
  <si>
    <t>Strukturovaná oddělovací rohož s integrovanou pojistnou hydroizolací jakékoliv rš</t>
  </si>
  <si>
    <t>-481441583</t>
  </si>
  <si>
    <t>Strukturovaná odddělovací rohož s integrovanou pojistnou hydroizolací jakékoliv rš</t>
  </si>
  <si>
    <t>51</t>
  </si>
  <si>
    <t>764141411</t>
  </si>
  <si>
    <t>Krytina střechy rovné drážkováním ze svitků z TiZn předzvětralého plechu rš 670 mm sklonu do 30°</t>
  </si>
  <si>
    <t>-2009650547</t>
  </si>
  <si>
    <t>Krytina ze svitků nebo tabulí z titanzinkového předzvětralého plechu s úpravou u okapů, prostupů a výčnělků střechy rovné drážkováním ze svitků rš 670 mm, sklon střechy do 30°</t>
  </si>
  <si>
    <t>78</t>
  </si>
  <si>
    <t>764242403</t>
  </si>
  <si>
    <t>Oplechování štítu závětrnou lištou z TiZn předzvětralého plechu rš 250 mm</t>
  </si>
  <si>
    <t>-892662774</t>
  </si>
  <si>
    <t>Oplechování střešních prvků z titanzinkového předzvětralého plechu štítu závětrnou lištou rš 250 mm</t>
  </si>
  <si>
    <t>3,8/Cos(21)*2</t>
  </si>
  <si>
    <t>4,05/Cos(11)*2</t>
  </si>
  <si>
    <t>76</t>
  </si>
  <si>
    <t>764541405</t>
  </si>
  <si>
    <t>Žlab podokapní půlkruhový z TiZn předzvětralého plechu rš 330 mm</t>
  </si>
  <si>
    <t>-1877676234</t>
  </si>
  <si>
    <t>Žlab podokapní z titanzinkového předzvětralého plechu včetně háků a čel půlkruhový rš 330 mm</t>
  </si>
  <si>
    <t>79</t>
  </si>
  <si>
    <t>764541446</t>
  </si>
  <si>
    <t>Kotlík oválný (trychtýřový) pro podokapní žlaby z TiZn předzvětralého plechu 330/100 mm</t>
  </si>
  <si>
    <t>-696301415</t>
  </si>
  <si>
    <t>Žlab podokapní z titanzinkového předzvětralého plechu včetně háků a čel kotlík oválný (trychtýřový), rš žlabu/průměr svodu 330/100 mm</t>
  </si>
  <si>
    <t>77</t>
  </si>
  <si>
    <t>764548423</t>
  </si>
  <si>
    <t>Kruhový svod včetně objímek, kolen, odskoků z TiZn předzvětralého plechu průměru 100 mm</t>
  </si>
  <si>
    <t>222616118</t>
  </si>
  <si>
    <t>Svod z titanzinkového předzvětralého plechu včetně objímek, kolen a odskoků kruhový, průměru 100 mm</t>
  </si>
  <si>
    <t>3,2+2,5</t>
  </si>
  <si>
    <t>105</t>
  </si>
  <si>
    <t>998764121</t>
  </si>
  <si>
    <t>Přesun hmot tonážní pro konstrukce klempířské ruční v objektech v do 6 m</t>
  </si>
  <si>
    <t>-2037365689</t>
  </si>
  <si>
    <t>Přesun hmot pro konstrukce klempířské stanovený z hmotnosti přesunovaného materiálu vodorovná dopravní vzdálenost do 50 m ruční (bez užtití mechanizace) v objektech výšky do 6 m</t>
  </si>
  <si>
    <t>765</t>
  </si>
  <si>
    <t>Krytina skládaná</t>
  </si>
  <si>
    <t>48</t>
  </si>
  <si>
    <t>765191021</t>
  </si>
  <si>
    <t>Montáž pojistné hydroizolační nebo parotěsné fólie kladené ve sklonu přes 20° s lepenými spoji na krokve</t>
  </si>
  <si>
    <t>1603745405</t>
  </si>
  <si>
    <t>Montáž pojistné hydroizolační nebo parotěsné fólie kladené ve sklonu přes 20° s lepenými přesahy na krokve</t>
  </si>
  <si>
    <t>50</t>
  </si>
  <si>
    <t>63150818</t>
  </si>
  <si>
    <t>fólie kontaktní difuzně propustná pro doplňkovou hydroizolační vrstvu, jednovrstvá mikrovláknitá s reflexní a funkční vrstvou tl 0,175mm</t>
  </si>
  <si>
    <t>779561114</t>
  </si>
  <si>
    <t>45,079*1,1 'Přepočtené koeficientem množství</t>
  </si>
  <si>
    <t>106</t>
  </si>
  <si>
    <t>998765121</t>
  </si>
  <si>
    <t>Přesun hmot tonážní pro krytiny skládané ruční v objektech v do 6 m</t>
  </si>
  <si>
    <t>2030200225</t>
  </si>
  <si>
    <t>Přesun hmot pro krytiny skládané stanovený z hmotnosti přesunovaného materiálu vodorovná dopravní vzdálenost do 50 m ruční (bez užití mechanizace) na objektech výšky do 6 m</t>
  </si>
  <si>
    <t>766</t>
  </si>
  <si>
    <t>Konstrukce truhlářské</t>
  </si>
  <si>
    <t>82</t>
  </si>
  <si>
    <t>766621621</t>
  </si>
  <si>
    <t>Montáž dřevěných oken plochy do 1 m2 zdvojených otevíravých do dřevěné konstrukce</t>
  </si>
  <si>
    <t>289968397</t>
  </si>
  <si>
    <t>Montáž oken dřevěných plochy do 1 m2 včetně montáže rámu otevíravých do dřevěné konstrukce</t>
  </si>
  <si>
    <t>83</t>
  </si>
  <si>
    <t>61110008</t>
  </si>
  <si>
    <t>okno dřevěné otevíravé/sklopné dvojsklo do plochy 1m2</t>
  </si>
  <si>
    <t>-1771876961</t>
  </si>
  <si>
    <t>Poznámka k položce:_x000D_
o1</t>
  </si>
  <si>
    <t>84</t>
  </si>
  <si>
    <t>611888R1</t>
  </si>
  <si>
    <t>výplň otvoru o2</t>
  </si>
  <si>
    <t>449679692</t>
  </si>
  <si>
    <t>88</t>
  </si>
  <si>
    <t>766660351</t>
  </si>
  <si>
    <t>Montáž posuvných dveří jednokřídlových průchozí v do 2,5 m a š do 800 mm do pojezdu na stěnu</t>
  </si>
  <si>
    <t>2010217782</t>
  </si>
  <si>
    <t>Montáž dveřních křídel dřevěných nebo plastových posuvných dveří do pojezdu na stěnu výšky do 2,5 m jednokřídlových, průchozí šířky do 800 mm</t>
  </si>
  <si>
    <t>89</t>
  </si>
  <si>
    <t>611789R1</t>
  </si>
  <si>
    <t>vrata v1</t>
  </si>
  <si>
    <t>1405717468</t>
  </si>
  <si>
    <t>90</t>
  </si>
  <si>
    <t>611789R2</t>
  </si>
  <si>
    <t>vrata v2</t>
  </si>
  <si>
    <t>-1028401759</t>
  </si>
  <si>
    <t>93</t>
  </si>
  <si>
    <t>611789R4</t>
  </si>
  <si>
    <t>vrata v4</t>
  </si>
  <si>
    <t>-84503435</t>
  </si>
  <si>
    <t>91</t>
  </si>
  <si>
    <t>766660352</t>
  </si>
  <si>
    <t>Montáž posuvných dveří jednokřídlových průchozí v do 2,5 m a š přes 800 do 1200 mm do pojezdu na stěnu</t>
  </si>
  <si>
    <t>-723785914</t>
  </si>
  <si>
    <t>Montáž dveřních křídel dřevěných nebo plastových posuvných dveří do pojezdu na stěnu výšky do 2,5 m jednokřídlových, průchozí šířky přes 800 do 1200 mm</t>
  </si>
  <si>
    <t>92</t>
  </si>
  <si>
    <t>611123R1</t>
  </si>
  <si>
    <t>brána v3</t>
  </si>
  <si>
    <t>-1803331871</t>
  </si>
  <si>
    <t>85</t>
  </si>
  <si>
    <t>766660511</t>
  </si>
  <si>
    <t>Montáž vchodových dveří včetně rámu jednokřídlových bez nadsvětlíku do dřevěné konstrukce</t>
  </si>
  <si>
    <t>-154704531</t>
  </si>
  <si>
    <t>Montáž vchodových dveří včetně rámu do dřevěných konstrukcí jednokřídlových bez nadsvětlíku</t>
  </si>
  <si>
    <t>86</t>
  </si>
  <si>
    <t>611456R1</t>
  </si>
  <si>
    <t>dveře d1 zateplené</t>
  </si>
  <si>
    <t>-1556626117</t>
  </si>
  <si>
    <t>87</t>
  </si>
  <si>
    <t>611456R2</t>
  </si>
  <si>
    <t>dveře d1 nezateplené</t>
  </si>
  <si>
    <t>912370879</t>
  </si>
  <si>
    <t>766671030</t>
  </si>
  <si>
    <t>Montáž střešního okna do krytiny tvarované 114 x 118 cm</t>
  </si>
  <si>
    <t>-1630993046</t>
  </si>
  <si>
    <t>Montáž střešních oken dřevěných nebo plastových kyvných, výklopných/kyvných s okenním rámem a lemováním, s plisovaným límcem, s napojením na krytinu do krytiny tvarované, rozměru 114 x 118 cm</t>
  </si>
  <si>
    <t>41</t>
  </si>
  <si>
    <t>61124839</t>
  </si>
  <si>
    <t>okno střešní dřevěné pro odvod kouře s motorovou jednotkou 114x118cm Uw=1,3W/m2K</t>
  </si>
  <si>
    <t>770329084</t>
  </si>
  <si>
    <t>Poznámka k položce:_x000D_
dálkově ovládané</t>
  </si>
  <si>
    <t>107</t>
  </si>
  <si>
    <t>998766121</t>
  </si>
  <si>
    <t>Přesun hmot tonážní pro kce truhlářské ruční v objektech v do 6 m</t>
  </si>
  <si>
    <t>-124606129</t>
  </si>
  <si>
    <t>Přesun hmot pro konstrukce truhlářské stanovený z hmotnosti přesunovaného materiálu vodorovná dopravní vzdálenost do 50 m ruční (bez užití mechanizace) v objektech výšky do 6 m</t>
  </si>
  <si>
    <t>767</t>
  </si>
  <si>
    <t>Konstrukce zámečnické</t>
  </si>
  <si>
    <t>94</t>
  </si>
  <si>
    <t>767662110</t>
  </si>
  <si>
    <t>Montáž mříží pevných šroubovaných</t>
  </si>
  <si>
    <t>1104512791</t>
  </si>
  <si>
    <t>Montáž mříží pevných, připevněných šroubováním</t>
  </si>
  <si>
    <t>Poznámka k položce:_x000D_
m1 a m2</t>
  </si>
  <si>
    <t>0,9*0,55</t>
  </si>
  <si>
    <t>1,24*2,4</t>
  </si>
  <si>
    <t>1,29*2,4</t>
  </si>
  <si>
    <t>1,194*2,2*2</t>
  </si>
  <si>
    <t>95</t>
  </si>
  <si>
    <t>654987R</t>
  </si>
  <si>
    <t>mříže dle specifikace m1 a m2</t>
  </si>
  <si>
    <t>378353906</t>
  </si>
  <si>
    <t>783</t>
  </si>
  <si>
    <t>Dokončovací práce - nátěry</t>
  </si>
  <si>
    <t>64</t>
  </si>
  <si>
    <t>783201401</t>
  </si>
  <si>
    <t>Ometení tesařských konstrukcí před provedením nátěru</t>
  </si>
  <si>
    <t>-1796991329</t>
  </si>
  <si>
    <t>Příprava podkladu tesařských konstrukcí před provedením nátěru ometení</t>
  </si>
  <si>
    <t>(7,65+5,4)*2*0,3</t>
  </si>
  <si>
    <t>4,962*2*0,3</t>
  </si>
  <si>
    <t>4,416*2*0,3</t>
  </si>
  <si>
    <t>2,4*2*0,3</t>
  </si>
  <si>
    <t>65</t>
  </si>
  <si>
    <t>783227101</t>
  </si>
  <si>
    <t>Krycí jednonásobný akrylátový nátěr tesařských konstrukcí</t>
  </si>
  <si>
    <t>362477617</t>
  </si>
  <si>
    <t>Krycí nátěr tesařských konstrukcí jednonásobný akrylátový</t>
  </si>
  <si>
    <t>14,897*2</t>
  </si>
  <si>
    <t>61</t>
  </si>
  <si>
    <t>783901453</t>
  </si>
  <si>
    <t>Vysátí betonových podlah před provedením nátěru</t>
  </si>
  <si>
    <t>1482820664</t>
  </si>
  <si>
    <t>Příprava podkladu betonových podlah před provedením nátěru vysátím</t>
  </si>
  <si>
    <t>62</t>
  </si>
  <si>
    <t>783923161</t>
  </si>
  <si>
    <t>Penetrační akrylátový nátěr pórovitých betonových podlah</t>
  </si>
  <si>
    <t>1584133362</t>
  </si>
  <si>
    <t>Penetrační nátěr betonových podlah pórovitých ( např. z cihelné dlažby, betonu apod.) akrylátový</t>
  </si>
  <si>
    <t>63</t>
  </si>
  <si>
    <t>783927161</t>
  </si>
  <si>
    <t>Krycí dvojnásobný akrylátový nátěr betonové podlahy</t>
  </si>
  <si>
    <t>-294396529</t>
  </si>
  <si>
    <t>Krycí (uzavírací) nátěr betonových podlah dvojnásobný akrylátový</t>
  </si>
  <si>
    <t>02 - UT</t>
  </si>
  <si>
    <t xml:space="preserve">    735 - Ústřední vytápění - otopná tělesa</t>
  </si>
  <si>
    <t>9710403UT</t>
  </si>
  <si>
    <t>Stavební přípomoci pro ÚT - stavební připravenost pro osazení těles - vč. likvidace případné suti a následného zapravení</t>
  </si>
  <si>
    <t>Kč</t>
  </si>
  <si>
    <t>735</t>
  </si>
  <si>
    <t>Ústřední vytápění - otopná tělesa</t>
  </si>
  <si>
    <t>73541109R</t>
  </si>
  <si>
    <t>Elektrický přímotopný konvektor výkon 500 W</t>
  </si>
  <si>
    <t>"model dle výběru stavebníka" 1</t>
  </si>
  <si>
    <t>73541110R</t>
  </si>
  <si>
    <t>Stropní sálavý panel výkon 600 W</t>
  </si>
  <si>
    <t>73541111R</t>
  </si>
  <si>
    <t>Stropní sálavý panel výkon 300 W</t>
  </si>
  <si>
    <t>998735101</t>
  </si>
  <si>
    <t>Přesun hmot tonážní pro otopná tělesa v objektech v do 6 m</t>
  </si>
  <si>
    <t>03 - elektroinstalace</t>
  </si>
  <si>
    <t>Soupis:</t>
  </si>
  <si>
    <t>03a - demontáže</t>
  </si>
  <si>
    <t>Miroslav Kučaba</t>
  </si>
  <si>
    <t xml:space="preserve">Architektonická kancelář </t>
  </si>
  <si>
    <t xml:space="preserve">    741 - Elektroinstalace - silnoproud</t>
  </si>
  <si>
    <t>741</t>
  </si>
  <si>
    <t>Elektroinstalace - silnoproud</t>
  </si>
  <si>
    <t>741210831</t>
  </si>
  <si>
    <t>Demontáž rozvodnic plastových na povrchu s krytím do IPx4 plochou do 0,2 m2</t>
  </si>
  <si>
    <t>654702954</t>
  </si>
  <si>
    <t>741210833</t>
  </si>
  <si>
    <t>Demontáž rozvodnic plastových na povrchu s krytím do IPx4 plochou přes 0,2 m2</t>
  </si>
  <si>
    <t>1160011161</t>
  </si>
  <si>
    <t>741213811</t>
  </si>
  <si>
    <t>Demontáž kabelu silového z rozvodnice průřezu žil do 4 mm2 bez zachování funkčnosti</t>
  </si>
  <si>
    <t>1129822921</t>
  </si>
  <si>
    <t>741213843</t>
  </si>
  <si>
    <t>Demontáž kabelu silového z rozvodnice průřezu žil do 10 mm2 se zachováním funkčnosti</t>
  </si>
  <si>
    <t>1199755982</t>
  </si>
  <si>
    <t>741311833</t>
  </si>
  <si>
    <t>Demontáž spínačů nástěnných venkovních do 10 A šroubových bez zachování funkčnosti do 2 svorek</t>
  </si>
  <si>
    <t>744264171</t>
  </si>
  <si>
    <t>741315833</t>
  </si>
  <si>
    <t>Demontáž zásuvek domovních venkovních do 16A zapuštěných bezšroubových bez zachování funkčnosti 2P+PE</t>
  </si>
  <si>
    <t>-662745300</t>
  </si>
  <si>
    <t>741315855</t>
  </si>
  <si>
    <t>Demontáž zásuvek průmyslových nástěnných venkovních bezšroubových bez zachování funkčnosti 3P+N+PE</t>
  </si>
  <si>
    <t>-580438554</t>
  </si>
  <si>
    <t>741372801</t>
  </si>
  <si>
    <t>Demontáž svítidla průmyslového výbojkového přisazeného 1 zdroj bez zachováním funkčnosti</t>
  </si>
  <si>
    <t>1941084861</t>
  </si>
  <si>
    <t>741372803</t>
  </si>
  <si>
    <t>Demontáž svítidla průmyslového výbojkového přisazeného 2 zdroje bez zachováním funkčnosti</t>
  </si>
  <si>
    <t>767679085</t>
  </si>
  <si>
    <t>03b - montáže elektroinstalace</t>
  </si>
  <si>
    <t>741110001</t>
  </si>
  <si>
    <t>Montáž trubka plastová tuhá D přes 16 do 23 mm uložená pevně</t>
  </si>
  <si>
    <t>315398206</t>
  </si>
  <si>
    <t>34571092</t>
  </si>
  <si>
    <t>trubka elektroinstalační tuhá z PVC D 17,4/20 mm, délka 3 m</t>
  </si>
  <si>
    <t>1949028035</t>
  </si>
  <si>
    <t>34571092cp1</t>
  </si>
  <si>
    <t>trubková příchytka KOPOS 5320</t>
  </si>
  <si>
    <t>2119140253</t>
  </si>
  <si>
    <t>741110002</t>
  </si>
  <si>
    <t>Montáž trubka plastová tuhá D přes 23 do 35 mm uložená pevně</t>
  </si>
  <si>
    <t>771097575</t>
  </si>
  <si>
    <t>34571093</t>
  </si>
  <si>
    <t>trubka elektroinstalační tuhá z PVC D 22,1/25 mm, délka 3 m</t>
  </si>
  <si>
    <t>1121859126</t>
  </si>
  <si>
    <t>741110521</t>
  </si>
  <si>
    <t>Montáž lišta a kanálek vkládací šířky do 60 mm bez víčka</t>
  </si>
  <si>
    <t>481908929</t>
  </si>
  <si>
    <t>34575567</t>
  </si>
  <si>
    <t>DZI 60x60 BEZN žlab kabelový drátěný s integrovanou spojkou</t>
  </si>
  <si>
    <t>-193094908</t>
  </si>
  <si>
    <t>741112021</t>
  </si>
  <si>
    <t>Montáž krabice nástěnná plastová čtyřhranná do 100x100 mm</t>
  </si>
  <si>
    <t>111109047</t>
  </si>
  <si>
    <t>34571533</t>
  </si>
  <si>
    <t>krabice odbočná z polystyrénu D 9020/CR 88x88x53mm 4xEST 13,5 bez svorkovnice</t>
  </si>
  <si>
    <t>-1859960629</t>
  </si>
  <si>
    <t>34571533cp1</t>
  </si>
  <si>
    <t>svorka WAGO Compakt 2273-205 5x2,5</t>
  </si>
  <si>
    <t>605164078</t>
  </si>
  <si>
    <t>741112322</t>
  </si>
  <si>
    <t>Montáž rozvodka pancéřová kovová čtyřhranná 134x134 mm</t>
  </si>
  <si>
    <t>-339631840</t>
  </si>
  <si>
    <t>34562905cp1</t>
  </si>
  <si>
    <t>MET - KO 125E/EQ02-krabice KOPOS s ekvipotenciální svorkovnicí ELCON EQ02</t>
  </si>
  <si>
    <t>856155587</t>
  </si>
  <si>
    <t>741122121</t>
  </si>
  <si>
    <t>Montáž kabel Cu plný kulatý žíla 2x1,5 až 6 mm2 zatažený v trubkách (CYKY)</t>
  </si>
  <si>
    <t>1017098996</t>
  </si>
  <si>
    <t>34111005</t>
  </si>
  <si>
    <t>kabel silový s Cu jádrem 1 kV 2x1,5mm2</t>
  </si>
  <si>
    <t>-367571969</t>
  </si>
  <si>
    <t>55*1,2 "Přepočtené koeficientem množství</t>
  </si>
  <si>
    <t>741122122</t>
  </si>
  <si>
    <t>Montáž kabel Cu plný kulatý žíla 3x1,5 až 6 mm2 zatažený v trubkách (CYKY)</t>
  </si>
  <si>
    <t>785383667</t>
  </si>
  <si>
    <t>34111030</t>
  </si>
  <si>
    <t>kabel silový s Cu jádrem 1 kV 3x1,5mm2</t>
  </si>
  <si>
    <t>294525288</t>
  </si>
  <si>
    <t>200*1,2 "Přepočtené koeficientem množství</t>
  </si>
  <si>
    <t>34111036</t>
  </si>
  <si>
    <t>kabel silový s Cu jádrem 1 kV 3x2,5mm2</t>
  </si>
  <si>
    <t>737712456</t>
  </si>
  <si>
    <t>40*1,2 "Přepočtené koeficientem množství</t>
  </si>
  <si>
    <t>741122144</t>
  </si>
  <si>
    <t>Montáž kabel Cu plný kulatý žíla 5x10 mm2 zatažený v trubkách (CYKY)</t>
  </si>
  <si>
    <t>-596957602</t>
  </si>
  <si>
    <t>49</t>
  </si>
  <si>
    <t>PKB.711038</t>
  </si>
  <si>
    <t>CYKY-J 5x10</t>
  </si>
  <si>
    <t>-1067926106</t>
  </si>
  <si>
    <t>741122641</t>
  </si>
  <si>
    <t>Montáž kabel Cu plný kulatý žíla 5x1,5 až 2,5 mm2 uložený pevně (CYKY)</t>
  </si>
  <si>
    <t>264571994</t>
  </si>
  <si>
    <t>34111094</t>
  </si>
  <si>
    <t>kabel silový s Cu jádrem 1 kV 5x2,5mm2</t>
  </si>
  <si>
    <t>-1801150967</t>
  </si>
  <si>
    <t>741122642</t>
  </si>
  <si>
    <t>Montáž kabel Cu plný kulatý žíla 5x4 až 6 mm2 uložený pevně (CYKY)</t>
  </si>
  <si>
    <t>-1611170010</t>
  </si>
  <si>
    <t>34111098</t>
  </si>
  <si>
    <t>kabel silový s Cu jádrem 1 kV 5x4mm2</t>
  </si>
  <si>
    <t>-105929396</t>
  </si>
  <si>
    <t>741210001</t>
  </si>
  <si>
    <t>Montáž rozvodnice oceloplechová nebo plastová běžná do 20 kg</t>
  </si>
  <si>
    <t>-19008720</t>
  </si>
  <si>
    <t>357181001</t>
  </si>
  <si>
    <t>RT06+HC64 regulátor přímotopného vytápění firmy www.bmr.cz</t>
  </si>
  <si>
    <t>13575498</t>
  </si>
  <si>
    <t>35889R1A</t>
  </si>
  <si>
    <t>proud.chránič s nadproud.ochr. char. B, 1+N, 6 kA, 0,03 A, In=10A, A, jednomodulový</t>
  </si>
  <si>
    <t>-1571316240</t>
  </si>
  <si>
    <t>35822R1</t>
  </si>
  <si>
    <t>jistič 1 pól. B-6A, 6kA</t>
  </si>
  <si>
    <t>-861222939</t>
  </si>
  <si>
    <t>35817R1</t>
  </si>
  <si>
    <t>vypínač 3 pól. 20A</t>
  </si>
  <si>
    <t>-1083261577</t>
  </si>
  <si>
    <t>358898311</t>
  </si>
  <si>
    <t>RTL analogový regulátor teploty IP54</t>
  </si>
  <si>
    <t>-763598600</t>
  </si>
  <si>
    <t>741210402</t>
  </si>
  <si>
    <t>Montáž rozváděč nebo krabice nevýbušná do 10 kg</t>
  </si>
  <si>
    <t>922633660</t>
  </si>
  <si>
    <t>48452929</t>
  </si>
  <si>
    <t>EKx - elektrický nástěnný konvektor 369x78x451 mm, 500W, 230V, IP24</t>
  </si>
  <si>
    <t>2079879145</t>
  </si>
  <si>
    <t>741220004</t>
  </si>
  <si>
    <t>Montáž skříň přístrojová plastová nebo hliníková rozměr 250x250-640x320 mm prázdná</t>
  </si>
  <si>
    <t>-964908108</t>
  </si>
  <si>
    <t>357181002</t>
  </si>
  <si>
    <t>MTS - univerzální plast.box IP65 210x280x130 mm, dvířka na kličku, montážní deska</t>
  </si>
  <si>
    <t>1773267858</t>
  </si>
  <si>
    <t>741310031</t>
  </si>
  <si>
    <t>Montáž vypínač nástěnný 1-jednopólový prostředí venkovní/mokré</t>
  </si>
  <si>
    <t>-225283769</t>
  </si>
  <si>
    <t>34535527S</t>
  </si>
  <si>
    <t>spínač jednopólový nástěnný,plastový, řazení 1, 10A 250V, IP55</t>
  </si>
  <si>
    <t>-1597157337</t>
  </si>
  <si>
    <t>741313082</t>
  </si>
  <si>
    <t>Montáž zásuvka chráněná v krabici šroubové připojení 2P+PE prostředí venkovní, mokré</t>
  </si>
  <si>
    <t>-1828614737</t>
  </si>
  <si>
    <t>34551485S</t>
  </si>
  <si>
    <t>zásuvka krytá pro venkovní prostředí 2P+PE, 16A, 250V. IP55</t>
  </si>
  <si>
    <t>-176532808</t>
  </si>
  <si>
    <t>741313151</t>
  </si>
  <si>
    <t>Montáž zásuvek průmyslových nástěnných provedení IP 67 3P+N+PE 16 A</t>
  </si>
  <si>
    <t>-881330494</t>
  </si>
  <si>
    <t>35811071S</t>
  </si>
  <si>
    <t>zásuvka nepropustná nástěnná 16A 400 V 3P+N+PE IP55</t>
  </si>
  <si>
    <t>80451192</t>
  </si>
  <si>
    <t>741320163</t>
  </si>
  <si>
    <t>Montáž jistič třípólový nn do 25 A s krytem</t>
  </si>
  <si>
    <t>1075426543</t>
  </si>
  <si>
    <t>35822403</t>
  </si>
  <si>
    <t>jistič 3pólový-charakteristika B 25A, 10kA s krytem IP30</t>
  </si>
  <si>
    <t>-1728372692</t>
  </si>
  <si>
    <t>741371102</t>
  </si>
  <si>
    <t>Montáž svítidlo zářivkové průmyslové stropní přisazené 1 zdroj s krytem</t>
  </si>
  <si>
    <t>-1863686939</t>
  </si>
  <si>
    <t>34833211</t>
  </si>
  <si>
    <t>A - LED svítidlo průmyslové 1,4ft VP PC 4400/840 1xLED 26W IP66 1200/100/90mm</t>
  </si>
  <si>
    <t>313748520</t>
  </si>
  <si>
    <t>34833212</t>
  </si>
  <si>
    <t>B - LED svítidlo průmyslové 1,2ft VP PC 2200/840 1xLED 13W IP66 600/100/90mm</t>
  </si>
  <si>
    <t>-1261789988</t>
  </si>
  <si>
    <t>34833213</t>
  </si>
  <si>
    <t>C - LED prachotěsné svítidlo, opálový PC kryt IK08, 1275x135x100 mm, IP65, 1x40W, 5500lm, Ra80, 4000K</t>
  </si>
  <si>
    <t>-201754497</t>
  </si>
  <si>
    <t>7413711411</t>
  </si>
  <si>
    <t>Montáž topný panel průmyslový stropní závěsný řetízek</t>
  </si>
  <si>
    <t>1357346758</t>
  </si>
  <si>
    <t>48452928</t>
  </si>
  <si>
    <t>EPx - sálavý panel k zavěšení pod strop 1192x592x30 mm, 700W, 230V, IP66</t>
  </si>
  <si>
    <t>-2087777387</t>
  </si>
  <si>
    <t>03c - montáže hromosvodu</t>
  </si>
  <si>
    <t>741410021</t>
  </si>
  <si>
    <t>Montáž vodič uzemňovací pásek průřezu do 120 mm2 v městské zástavbě v zemi</t>
  </si>
  <si>
    <t>1614003974</t>
  </si>
  <si>
    <t>35442062</t>
  </si>
  <si>
    <t>pás zemnící 30x4mm FeZn</t>
  </si>
  <si>
    <t>2049282392</t>
  </si>
  <si>
    <t>741410041</t>
  </si>
  <si>
    <t>Montáž vodič uzemňovací drát nebo lano D do 10 mm v městské zástavbě</t>
  </si>
  <si>
    <t>-1366091</t>
  </si>
  <si>
    <t>35441072</t>
  </si>
  <si>
    <t>drát  D 8mm  FeZn (0,40kg/m)</t>
  </si>
  <si>
    <t>882456885</t>
  </si>
  <si>
    <t>741420001</t>
  </si>
  <si>
    <t>Montáž drát nebo lano hromosvodné svodové D do 10 mm s podpěrou</t>
  </si>
  <si>
    <t>1978210699</t>
  </si>
  <si>
    <t>35441077</t>
  </si>
  <si>
    <t>drát D 8mm AlMgSi (0,135kg/m)</t>
  </si>
  <si>
    <t>-1930094243</t>
  </si>
  <si>
    <t>35441121</t>
  </si>
  <si>
    <t>tyč jímací s rovným koncem 1000 mm nerez</t>
  </si>
  <si>
    <t>-827606604</t>
  </si>
  <si>
    <t>741420021</t>
  </si>
  <si>
    <t>Montáž svorka hromosvodná se 2 šrouby</t>
  </si>
  <si>
    <t>-1811610815</t>
  </si>
  <si>
    <t>35441714</t>
  </si>
  <si>
    <t>podpěry vedení hromosvodu na plechové střechy, nerez</t>
  </si>
  <si>
    <t>-1220055507</t>
  </si>
  <si>
    <t>35441905</t>
  </si>
  <si>
    <t>svorka připojovací k připojení okapových žlabů</t>
  </si>
  <si>
    <t>1836759133</t>
  </si>
  <si>
    <t>741420083</t>
  </si>
  <si>
    <t>Montáž vedení hromosvodné-štítek k označení svodu</t>
  </si>
  <si>
    <t>896714258</t>
  </si>
  <si>
    <t>35442110</t>
  </si>
  <si>
    <t>štítek plastový -  čísla svodů</t>
  </si>
  <si>
    <t>-1824631472</t>
  </si>
  <si>
    <t>35442043</t>
  </si>
  <si>
    <t>svorka uzemnění nerez na vodovodní potrubí a okapové roury</t>
  </si>
  <si>
    <t>-709516485</t>
  </si>
  <si>
    <t>741430001</t>
  </si>
  <si>
    <t>Montáž tyč jímací délky do 3 m na konstrukci dřevěnou</t>
  </si>
  <si>
    <t>1613054930</t>
  </si>
  <si>
    <t>03d - zemní práce hromosvodu</t>
  </si>
  <si>
    <t>M - Práce a dodávky M</t>
  </si>
  <si>
    <t xml:space="preserve">    46-M - Zemní práce při extr.mont.pracích</t>
  </si>
  <si>
    <t>Práce a dodávky M</t>
  </si>
  <si>
    <t>46-M</t>
  </si>
  <si>
    <t>Zemní práce při extr.mont.pracích</t>
  </si>
  <si>
    <t>460030001</t>
  </si>
  <si>
    <t>Sejmutí ornice ručně v hornině třídy 1, vrstva tloušťky do 15 cm</t>
  </si>
  <si>
    <t>449579154</t>
  </si>
  <si>
    <t>460150183</t>
  </si>
  <si>
    <t>Hloubení kabelových zapažených i nezapažených rýh ručně š 35 cm, hl 100 cm, v hornině tř 3</t>
  </si>
  <si>
    <t>-723396920</t>
  </si>
  <si>
    <t>460400021</t>
  </si>
  <si>
    <t>Pažení příložné plné výkopů rýh kabelových hloubky do 2 m</t>
  </si>
  <si>
    <t>-167496162</t>
  </si>
  <si>
    <t>460400121</t>
  </si>
  <si>
    <t>Odstranění pažení příložného plného výkopů rýh kabelových hloubky do 2 m</t>
  </si>
  <si>
    <t>968604724</t>
  </si>
  <si>
    <t>460470001</t>
  </si>
  <si>
    <t>Provizorní zajištění potrubí ve výkopech při křížení s kabelem</t>
  </si>
  <si>
    <t>1193795297</t>
  </si>
  <si>
    <t>460470011</t>
  </si>
  <si>
    <t>Provizorní zajištění kabelů ve výkopech při jejich křížení</t>
  </si>
  <si>
    <t>229128763</t>
  </si>
  <si>
    <t>460560183</t>
  </si>
  <si>
    <t>Zásyp rýh ručně šířky 35 cm, hloubky 100 cm, z horniny třídy 3</t>
  </si>
  <si>
    <t>-1866511336</t>
  </si>
  <si>
    <t>460620013</t>
  </si>
  <si>
    <t>Provizorní úprava terénu se zhutněním, v hornině tř 3</t>
  </si>
  <si>
    <t>783291566</t>
  </si>
  <si>
    <t>03e - rozvaděč R1</t>
  </si>
  <si>
    <t>741210002</t>
  </si>
  <si>
    <t>Montáž rozvodnice oceloplechová nebo plastová běžná do 50 kg</t>
  </si>
  <si>
    <t>1463913778</t>
  </si>
  <si>
    <t>35712R3</t>
  </si>
  <si>
    <t>R1 - rozvaděč nástěnný oceloplechový, IP44, ochr. II, 72 mod., 550x500x161 mm</t>
  </si>
  <si>
    <t>281249782</t>
  </si>
  <si>
    <t>741310442</t>
  </si>
  <si>
    <t>Montáž spínač tří/čtyřpólový vestavný vačkový nebo válcový 25 A, 3 až 6 svorek</t>
  </si>
  <si>
    <t>-1147969405</t>
  </si>
  <si>
    <t>35713103cp4</t>
  </si>
  <si>
    <t>vypínač 3-pól. 25 A</t>
  </si>
  <si>
    <t>1532656617</t>
  </si>
  <si>
    <t>741321001</t>
  </si>
  <si>
    <t>Montáž proudových chráničů dvoupólových nn do 25 A bez krytu</t>
  </si>
  <si>
    <t>-2050524209</t>
  </si>
  <si>
    <t>35713101cp20</t>
  </si>
  <si>
    <t>proudový chránič s nadproudovou ochranou char.B, 1+N, 16A/0,03 A, typ A, 6 kA</t>
  </si>
  <si>
    <t>-1577936953</t>
  </si>
  <si>
    <t>35713101cp25</t>
  </si>
  <si>
    <t>proudový chránič s nadproudovou ochranou char.B, 1+N, 10A/0,03 A, typ A, 6 kA</t>
  </si>
  <si>
    <t>1008282133</t>
  </si>
  <si>
    <t>741321031</t>
  </si>
  <si>
    <t>Montáž proudových chráničů čtyřpólových nn do 25 A bez krytu</t>
  </si>
  <si>
    <t>-81536496</t>
  </si>
  <si>
    <t>35713101cp23</t>
  </si>
  <si>
    <t>proudový chránič s nadproudovou ochranou char.B, 3P+N, B16A/0,03 A, typ A, 6 kA</t>
  </si>
  <si>
    <t>1871300426</t>
  </si>
  <si>
    <t>35822402</t>
  </si>
  <si>
    <t>jistič 3pólový-charakteristika B 20A</t>
  </si>
  <si>
    <t>207760739</t>
  </si>
  <si>
    <t>741320161</t>
  </si>
  <si>
    <t>Montáž jistič třípólový nn do 25 A bez krytu</t>
  </si>
  <si>
    <t>-2057652881</t>
  </si>
  <si>
    <t>741322021</t>
  </si>
  <si>
    <t>Montáž svodiče bleskových proudů nn typ 1 čtyřpólových impulzní proud do 35 kA</t>
  </si>
  <si>
    <t>-1173753477</t>
  </si>
  <si>
    <t>35889R9A</t>
  </si>
  <si>
    <t>Kombinovaný svodič přepětí FLP-B+C MAXI VS/4</t>
  </si>
  <si>
    <t>-338671793</t>
  </si>
  <si>
    <t>03f - zkoušky a revize</t>
  </si>
  <si>
    <t>741810002</t>
  </si>
  <si>
    <t>Celková prohlídka elektrického rozvodu a zařízení do 500 000,- Kč</t>
  </si>
  <si>
    <t>2146604311</t>
  </si>
  <si>
    <t>741811021</t>
  </si>
  <si>
    <t>Oživení rozvaděče se složitou výstrojí</t>
  </si>
  <si>
    <t>1295474875</t>
  </si>
  <si>
    <t>741820011</t>
  </si>
  <si>
    <t>Měření zemnící síť délky pásku do 100 m</t>
  </si>
  <si>
    <t>-1796675684</t>
  </si>
  <si>
    <t>04 -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</si>
  <si>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</si>
  <si>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</si>
  <si>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</si>
  <si>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</si>
  <si>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</si>
  <si>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</si>
  <si>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</si>
  <si>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</si>
  <si>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</si>
  <si>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-1963099603</t>
  </si>
  <si>
    <t>012303000</t>
  </si>
  <si>
    <t>Geodetické práce po výstavbě</t>
  </si>
  <si>
    <t>-923047058</t>
  </si>
  <si>
    <t>013254000</t>
  </si>
  <si>
    <t>Dokumentace skutečného provedení stavby</t>
  </si>
  <si>
    <t>1805893653</t>
  </si>
  <si>
    <t>013294000</t>
  </si>
  <si>
    <t>Ostatní dokumentace - dílenská</t>
  </si>
  <si>
    <t>1418079265</t>
  </si>
  <si>
    <t>Ostatní dokumentace</t>
  </si>
  <si>
    <t>VRN3</t>
  </si>
  <si>
    <t>Zařízení staveniště</t>
  </si>
  <si>
    <t>032903000</t>
  </si>
  <si>
    <t>Náklady na provoz a údržbu vybavení staveniště</t>
  </si>
  <si>
    <t>542696804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</si>
</sst>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1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1" fillId="4" borderId="7" xfId="0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89" t="s">
        <v>14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R5" s="18"/>
      <c r="BE5" s="186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191" t="s">
        <v>17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R6" s="18"/>
      <c r="BE6" s="187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87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187"/>
      <c r="BS8" s="15" t="s">
        <v>6</v>
      </c>
    </row>
    <row r="9" spans="1:74" ht="14.45" customHeight="1">
      <c r="B9" s="18"/>
      <c r="AR9" s="18"/>
      <c r="BE9" s="187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187"/>
      <c r="BS10" s="15" t="s">
        <v>6</v>
      </c>
    </row>
    <row r="11" spans="1:74" ht="18.399999999999999" customHeight="1">
      <c r="B11" s="18"/>
      <c r="E11" s="23" t="s">
        <v>26</v>
      </c>
      <c r="AK11" s="25" t="s">
        <v>27</v>
      </c>
      <c r="AN11" s="23" t="s">
        <v>1</v>
      </c>
      <c r="AR11" s="18"/>
      <c r="BE11" s="187"/>
      <c r="BS11" s="15" t="s">
        <v>6</v>
      </c>
    </row>
    <row r="12" spans="1:74" ht="6.95" customHeight="1">
      <c r="B12" s="18"/>
      <c r="AR12" s="18"/>
      <c r="BE12" s="187"/>
      <c r="BS12" s="15" t="s">
        <v>6</v>
      </c>
    </row>
    <row r="13" spans="1:74" ht="12" customHeight="1">
      <c r="B13" s="18"/>
      <c r="D13" s="25" t="s">
        <v>28</v>
      </c>
      <c r="AK13" s="25" t="s">
        <v>25</v>
      </c>
      <c r="AN13" s="27" t="s">
        <v>29</v>
      </c>
      <c r="AR13" s="18"/>
      <c r="BE13" s="187"/>
      <c r="BS13" s="15" t="s">
        <v>6</v>
      </c>
    </row>
    <row r="14" spans="1:74" ht="12.75">
      <c r="B14" s="18"/>
      <c r="E14" s="192" t="s">
        <v>29</v>
      </c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25" t="s">
        <v>27</v>
      </c>
      <c r="AN14" s="27" t="s">
        <v>29</v>
      </c>
      <c r="AR14" s="18"/>
      <c r="BE14" s="187"/>
      <c r="BS14" s="15" t="s">
        <v>6</v>
      </c>
    </row>
    <row r="15" spans="1:74" ht="6.95" customHeight="1">
      <c r="B15" s="18"/>
      <c r="AR15" s="18"/>
      <c r="BE15" s="187"/>
      <c r="BS15" s="15" t="s">
        <v>4</v>
      </c>
    </row>
    <row r="16" spans="1:74" ht="12" customHeight="1">
      <c r="B16" s="18"/>
      <c r="D16" s="25" t="s">
        <v>30</v>
      </c>
      <c r="AK16" s="25" t="s">
        <v>25</v>
      </c>
      <c r="AN16" s="23" t="s">
        <v>1</v>
      </c>
      <c r="AR16" s="18"/>
      <c r="BE16" s="187"/>
      <c r="BS16" s="15" t="s">
        <v>4</v>
      </c>
    </row>
    <row r="17" spans="2:71" ht="18.399999999999999" customHeight="1">
      <c r="B17" s="18"/>
      <c r="E17" s="23" t="s">
        <v>31</v>
      </c>
      <c r="AK17" s="25" t="s">
        <v>27</v>
      </c>
      <c r="AN17" s="23" t="s">
        <v>1</v>
      </c>
      <c r="AR17" s="18"/>
      <c r="BE17" s="187"/>
      <c r="BS17" s="15" t="s">
        <v>32</v>
      </c>
    </row>
    <row r="18" spans="2:71" ht="6.95" customHeight="1">
      <c r="B18" s="18"/>
      <c r="AR18" s="18"/>
      <c r="BE18" s="187"/>
      <c r="BS18" s="15" t="s">
        <v>6</v>
      </c>
    </row>
    <row r="19" spans="2:71" ht="12" customHeight="1">
      <c r="B19" s="18"/>
      <c r="D19" s="25" t="s">
        <v>33</v>
      </c>
      <c r="AK19" s="25" t="s">
        <v>25</v>
      </c>
      <c r="AN19" s="23" t="s">
        <v>1</v>
      </c>
      <c r="AR19" s="18"/>
      <c r="BE19" s="187"/>
      <c r="BS19" s="15" t="s">
        <v>6</v>
      </c>
    </row>
    <row r="20" spans="2:71" ht="18.399999999999999" customHeight="1">
      <c r="B20" s="18"/>
      <c r="E20" s="23" t="s">
        <v>34</v>
      </c>
      <c r="AK20" s="25" t="s">
        <v>27</v>
      </c>
      <c r="AN20" s="23" t="s">
        <v>1</v>
      </c>
      <c r="AR20" s="18"/>
      <c r="BE20" s="187"/>
      <c r="BS20" s="15" t="s">
        <v>32</v>
      </c>
    </row>
    <row r="21" spans="2:71" ht="6.95" customHeight="1">
      <c r="B21" s="18"/>
      <c r="AR21" s="18"/>
      <c r="BE21" s="187"/>
    </row>
    <row r="22" spans="2:71" ht="12" customHeight="1">
      <c r="B22" s="18"/>
      <c r="D22" s="25" t="s">
        <v>35</v>
      </c>
      <c r="AR22" s="18"/>
      <c r="BE22" s="187"/>
    </row>
    <row r="23" spans="2:71" ht="16.5" customHeight="1">
      <c r="B23" s="18"/>
      <c r="E23" s="194" t="s">
        <v>1</v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R23" s="18"/>
      <c r="BE23" s="187"/>
    </row>
    <row r="24" spans="2:71" ht="6.95" customHeight="1">
      <c r="B24" s="18"/>
      <c r="AR24" s="18"/>
      <c r="BE24" s="187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87"/>
    </row>
    <row r="26" spans="2:71" s="1" customFormat="1" ht="25.9" customHeight="1">
      <c r="B26" s="30"/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5">
        <f>ROUND(AG94,2)</f>
        <v>0</v>
      </c>
      <c r="AL26" s="196"/>
      <c r="AM26" s="196"/>
      <c r="AN26" s="196"/>
      <c r="AO26" s="196"/>
      <c r="AR26" s="30"/>
      <c r="BE26" s="187"/>
    </row>
    <row r="27" spans="2:71" s="1" customFormat="1" ht="6.95" customHeight="1">
      <c r="B27" s="30"/>
      <c r="AR27" s="30"/>
      <c r="BE27" s="187"/>
    </row>
    <row r="28" spans="2:71" s="1" customFormat="1" ht="12.75">
      <c r="B28" s="30"/>
      <c r="L28" s="197" t="s">
        <v>37</v>
      </c>
      <c r="M28" s="197"/>
      <c r="N28" s="197"/>
      <c r="O28" s="197"/>
      <c r="P28" s="197"/>
      <c r="W28" s="197" t="s">
        <v>38</v>
      </c>
      <c r="X28" s="197"/>
      <c r="Y28" s="197"/>
      <c r="Z28" s="197"/>
      <c r="AA28" s="197"/>
      <c r="AB28" s="197"/>
      <c r="AC28" s="197"/>
      <c r="AD28" s="197"/>
      <c r="AE28" s="197"/>
      <c r="AK28" s="197" t="s">
        <v>39</v>
      </c>
      <c r="AL28" s="197"/>
      <c r="AM28" s="197"/>
      <c r="AN28" s="197"/>
      <c r="AO28" s="197"/>
      <c r="AR28" s="30"/>
      <c r="BE28" s="187"/>
    </row>
    <row r="29" spans="2:71" s="2" customFormat="1" ht="14.45" customHeight="1">
      <c r="B29" s="34"/>
      <c r="D29" s="25" t="s">
        <v>40</v>
      </c>
      <c r="F29" s="25" t="s">
        <v>41</v>
      </c>
      <c r="L29" s="200">
        <v>0.21</v>
      </c>
      <c r="M29" s="199"/>
      <c r="N29" s="199"/>
      <c r="O29" s="199"/>
      <c r="P29" s="199"/>
      <c r="W29" s="198">
        <f>ROUND(AZ94, 2)</f>
        <v>0</v>
      </c>
      <c r="X29" s="199"/>
      <c r="Y29" s="199"/>
      <c r="Z29" s="199"/>
      <c r="AA29" s="199"/>
      <c r="AB29" s="199"/>
      <c r="AC29" s="199"/>
      <c r="AD29" s="199"/>
      <c r="AE29" s="199"/>
      <c r="AK29" s="198">
        <f>ROUND(AV94, 2)</f>
        <v>0</v>
      </c>
      <c r="AL29" s="199"/>
      <c r="AM29" s="199"/>
      <c r="AN29" s="199"/>
      <c r="AO29" s="199"/>
      <c r="AR29" s="34"/>
      <c r="BE29" s="188"/>
    </row>
    <row r="30" spans="2:71" s="2" customFormat="1" ht="14.45" customHeight="1">
      <c r="B30" s="34"/>
      <c r="F30" s="25" t="s">
        <v>42</v>
      </c>
      <c r="L30" s="200">
        <v>0.12</v>
      </c>
      <c r="M30" s="199"/>
      <c r="N30" s="199"/>
      <c r="O30" s="199"/>
      <c r="P30" s="199"/>
      <c r="W30" s="198">
        <f>ROUND(BA94, 2)</f>
        <v>0</v>
      </c>
      <c r="X30" s="199"/>
      <c r="Y30" s="199"/>
      <c r="Z30" s="199"/>
      <c r="AA30" s="199"/>
      <c r="AB30" s="199"/>
      <c r="AC30" s="199"/>
      <c r="AD30" s="199"/>
      <c r="AE30" s="199"/>
      <c r="AK30" s="198">
        <f>ROUND(AW94, 2)</f>
        <v>0</v>
      </c>
      <c r="AL30" s="199"/>
      <c r="AM30" s="199"/>
      <c r="AN30" s="199"/>
      <c r="AO30" s="199"/>
      <c r="AR30" s="34"/>
      <c r="BE30" s="188"/>
    </row>
    <row r="31" spans="2:71" s="2" customFormat="1" ht="14.45" hidden="1" customHeight="1">
      <c r="B31" s="34"/>
      <c r="F31" s="25" t="s">
        <v>43</v>
      </c>
      <c r="L31" s="200">
        <v>0.21</v>
      </c>
      <c r="M31" s="199"/>
      <c r="N31" s="199"/>
      <c r="O31" s="199"/>
      <c r="P31" s="199"/>
      <c r="W31" s="198">
        <f>ROUND(BB94, 2)</f>
        <v>0</v>
      </c>
      <c r="X31" s="199"/>
      <c r="Y31" s="199"/>
      <c r="Z31" s="199"/>
      <c r="AA31" s="199"/>
      <c r="AB31" s="199"/>
      <c r="AC31" s="199"/>
      <c r="AD31" s="199"/>
      <c r="AE31" s="199"/>
      <c r="AK31" s="198">
        <v>0</v>
      </c>
      <c r="AL31" s="199"/>
      <c r="AM31" s="199"/>
      <c r="AN31" s="199"/>
      <c r="AO31" s="199"/>
      <c r="AR31" s="34"/>
      <c r="BE31" s="188"/>
    </row>
    <row r="32" spans="2:71" s="2" customFormat="1" ht="14.45" hidden="1" customHeight="1">
      <c r="B32" s="34"/>
      <c r="F32" s="25" t="s">
        <v>44</v>
      </c>
      <c r="L32" s="200">
        <v>0.12</v>
      </c>
      <c r="M32" s="199"/>
      <c r="N32" s="199"/>
      <c r="O32" s="199"/>
      <c r="P32" s="199"/>
      <c r="W32" s="198">
        <f>ROUND(BC94, 2)</f>
        <v>0</v>
      </c>
      <c r="X32" s="199"/>
      <c r="Y32" s="199"/>
      <c r="Z32" s="199"/>
      <c r="AA32" s="199"/>
      <c r="AB32" s="199"/>
      <c r="AC32" s="199"/>
      <c r="AD32" s="199"/>
      <c r="AE32" s="199"/>
      <c r="AK32" s="198">
        <v>0</v>
      </c>
      <c r="AL32" s="199"/>
      <c r="AM32" s="199"/>
      <c r="AN32" s="199"/>
      <c r="AO32" s="199"/>
      <c r="AR32" s="34"/>
      <c r="BE32" s="188"/>
    </row>
    <row r="33" spans="2:57" s="2" customFormat="1" ht="14.45" hidden="1" customHeight="1">
      <c r="B33" s="34"/>
      <c r="F33" s="25" t="s">
        <v>45</v>
      </c>
      <c r="L33" s="200">
        <v>0</v>
      </c>
      <c r="M33" s="199"/>
      <c r="N33" s="199"/>
      <c r="O33" s="199"/>
      <c r="P33" s="199"/>
      <c r="W33" s="198">
        <f>ROUND(BD94, 2)</f>
        <v>0</v>
      </c>
      <c r="X33" s="199"/>
      <c r="Y33" s="199"/>
      <c r="Z33" s="199"/>
      <c r="AA33" s="199"/>
      <c r="AB33" s="199"/>
      <c r="AC33" s="199"/>
      <c r="AD33" s="199"/>
      <c r="AE33" s="199"/>
      <c r="AK33" s="198">
        <v>0</v>
      </c>
      <c r="AL33" s="199"/>
      <c r="AM33" s="199"/>
      <c r="AN33" s="199"/>
      <c r="AO33" s="199"/>
      <c r="AR33" s="34"/>
      <c r="BE33" s="188"/>
    </row>
    <row r="34" spans="2:57" s="1" customFormat="1" ht="6.95" customHeight="1">
      <c r="B34" s="30"/>
      <c r="AR34" s="30"/>
      <c r="BE34" s="187"/>
    </row>
    <row r="35" spans="2:57" s="1" customFormat="1" ht="25.9" customHeight="1">
      <c r="B35" s="30"/>
      <c r="C35" s="35"/>
      <c r="D35" s="36" t="s">
        <v>46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47</v>
      </c>
      <c r="U35" s="37"/>
      <c r="V35" s="37"/>
      <c r="W35" s="37"/>
      <c r="X35" s="204" t="s">
        <v>48</v>
      </c>
      <c r="Y35" s="202"/>
      <c r="Z35" s="202"/>
      <c r="AA35" s="202"/>
      <c r="AB35" s="202"/>
      <c r="AC35" s="37"/>
      <c r="AD35" s="37"/>
      <c r="AE35" s="37"/>
      <c r="AF35" s="37"/>
      <c r="AG35" s="37"/>
      <c r="AH35" s="37"/>
      <c r="AI35" s="37"/>
      <c r="AJ35" s="37"/>
      <c r="AK35" s="201">
        <f>SUM(AK26:AK33)</f>
        <v>0</v>
      </c>
      <c r="AL35" s="202"/>
      <c r="AM35" s="202"/>
      <c r="AN35" s="202"/>
      <c r="AO35" s="203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49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50</v>
      </c>
      <c r="AI49" s="40"/>
      <c r="AJ49" s="40"/>
      <c r="AK49" s="40"/>
      <c r="AL49" s="40"/>
      <c r="AM49" s="40"/>
      <c r="AN49" s="40"/>
      <c r="AO49" s="40"/>
      <c r="AR49" s="30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30"/>
      <c r="D60" s="41" t="s">
        <v>51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52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51</v>
      </c>
      <c r="AI60" s="32"/>
      <c r="AJ60" s="32"/>
      <c r="AK60" s="32"/>
      <c r="AL60" s="32"/>
      <c r="AM60" s="41" t="s">
        <v>52</v>
      </c>
      <c r="AN60" s="32"/>
      <c r="AO60" s="32"/>
      <c r="AR60" s="30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30"/>
      <c r="D64" s="39" t="s">
        <v>53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54</v>
      </c>
      <c r="AI64" s="40"/>
      <c r="AJ64" s="40"/>
      <c r="AK64" s="40"/>
      <c r="AL64" s="40"/>
      <c r="AM64" s="40"/>
      <c r="AN64" s="40"/>
      <c r="AO64" s="40"/>
      <c r="AR64" s="30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30"/>
      <c r="D75" s="41" t="s">
        <v>51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52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51</v>
      </c>
      <c r="AI75" s="32"/>
      <c r="AJ75" s="32"/>
      <c r="AK75" s="32"/>
      <c r="AL75" s="32"/>
      <c r="AM75" s="41" t="s">
        <v>52</v>
      </c>
      <c r="AN75" s="32"/>
      <c r="AO75" s="32"/>
      <c r="AR75" s="30"/>
    </row>
    <row r="76" spans="2:44" s="1" customFormat="1" ht="11.25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55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20240130</v>
      </c>
      <c r="AR84" s="46"/>
    </row>
    <row r="85" spans="1:91" s="4" customFormat="1" ht="36.950000000000003" customHeight="1">
      <c r="B85" s="47"/>
      <c r="C85" s="48" t="s">
        <v>16</v>
      </c>
      <c r="L85" s="184" t="str">
        <f>K6</f>
        <v>Novostavba pavilonu pro jelínky vepří v ZOO Ústí n. Labem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20</v>
      </c>
      <c r="L87" s="49" t="str">
        <f>IF(K8="","",K8)</f>
        <v>Ústí n. L</v>
      </c>
      <c r="AI87" s="25" t="s">
        <v>22</v>
      </c>
      <c r="AM87" s="213" t="str">
        <f>IF(AN8= "","",AN8)</f>
        <v>30. 1. 2024</v>
      </c>
      <c r="AN87" s="213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24</v>
      </c>
      <c r="L89" s="3" t="str">
        <f>IF(E11= "","",E11)</f>
        <v>ZOO Ústí n. Labem p.o.</v>
      </c>
      <c r="AI89" s="25" t="s">
        <v>30</v>
      </c>
      <c r="AM89" s="211" t="str">
        <f>IF(E17="","",E17)</f>
        <v xml:space="preserve"> </v>
      </c>
      <c r="AN89" s="212"/>
      <c r="AO89" s="212"/>
      <c r="AP89" s="212"/>
      <c r="AR89" s="30"/>
      <c r="AS89" s="215" t="s">
        <v>56</v>
      </c>
      <c r="AT89" s="216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28</v>
      </c>
      <c r="L90" s="3" t="str">
        <f>IF(E14= "Vyplň údaj","",E14)</f>
        <v/>
      </c>
      <c r="AI90" s="25" t="s">
        <v>33</v>
      </c>
      <c r="AM90" s="211" t="str">
        <f>IF(E20="","",E20)</f>
        <v>J. Nešněra</v>
      </c>
      <c r="AN90" s="212"/>
      <c r="AO90" s="212"/>
      <c r="AP90" s="212"/>
      <c r="AR90" s="30"/>
      <c r="AS90" s="217"/>
      <c r="AT90" s="218"/>
      <c r="BD90" s="54"/>
    </row>
    <row r="91" spans="1:91" s="1" customFormat="1" ht="10.9" customHeight="1">
      <c r="B91" s="30"/>
      <c r="AR91" s="30"/>
      <c r="AS91" s="217"/>
      <c r="AT91" s="218"/>
      <c r="BD91" s="54"/>
    </row>
    <row r="92" spans="1:91" s="1" customFormat="1" ht="29.25" customHeight="1">
      <c r="B92" s="30"/>
      <c r="C92" s="179" t="s">
        <v>57</v>
      </c>
      <c r="D92" s="180"/>
      <c r="E92" s="180"/>
      <c r="F92" s="180"/>
      <c r="G92" s="180"/>
      <c r="H92" s="55"/>
      <c r="I92" s="183" t="s">
        <v>58</v>
      </c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210" t="s">
        <v>59</v>
      </c>
      <c r="AH92" s="180"/>
      <c r="AI92" s="180"/>
      <c r="AJ92" s="180"/>
      <c r="AK92" s="180"/>
      <c r="AL92" s="180"/>
      <c r="AM92" s="180"/>
      <c r="AN92" s="183" t="s">
        <v>60</v>
      </c>
      <c r="AO92" s="180"/>
      <c r="AP92" s="214"/>
      <c r="AQ92" s="56" t="s">
        <v>61</v>
      </c>
      <c r="AR92" s="30"/>
      <c r="AS92" s="57" t="s">
        <v>62</v>
      </c>
      <c r="AT92" s="58" t="s">
        <v>63</v>
      </c>
      <c r="AU92" s="58" t="s">
        <v>64</v>
      </c>
      <c r="AV92" s="58" t="s">
        <v>65</v>
      </c>
      <c r="AW92" s="58" t="s">
        <v>66</v>
      </c>
      <c r="AX92" s="58" t="s">
        <v>67</v>
      </c>
      <c r="AY92" s="58" t="s">
        <v>68</v>
      </c>
      <c r="AZ92" s="58" t="s">
        <v>69</v>
      </c>
      <c r="BA92" s="58" t="s">
        <v>70</v>
      </c>
      <c r="BB92" s="58" t="s">
        <v>71</v>
      </c>
      <c r="BC92" s="58" t="s">
        <v>72</v>
      </c>
      <c r="BD92" s="59" t="s">
        <v>73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74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19">
        <f>ROUND(AG95+AG96+AG97+AG104,2)</f>
        <v>0</v>
      </c>
      <c r="AH94" s="219"/>
      <c r="AI94" s="219"/>
      <c r="AJ94" s="219"/>
      <c r="AK94" s="219"/>
      <c r="AL94" s="219"/>
      <c r="AM94" s="219"/>
      <c r="AN94" s="220">
        <f t="shared" ref="AN94:AN104" si="0">SUM(AG94,AT94)</f>
        <v>0</v>
      </c>
      <c r="AO94" s="220"/>
      <c r="AP94" s="220"/>
      <c r="AQ94" s="65" t="s">
        <v>1</v>
      </c>
      <c r="AR94" s="61"/>
      <c r="AS94" s="66">
        <f>ROUND(AS95+AS96+AS97+AS104,2)</f>
        <v>0</v>
      </c>
      <c r="AT94" s="67">
        <f t="shared" ref="AT94:AT104" si="1">ROUND(SUM(AV94:AW94),2)</f>
        <v>0</v>
      </c>
      <c r="AU94" s="68">
        <f>ROUND(AU95+AU96+AU97+AU104,5)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ROUND(AZ95+AZ96+AZ97+AZ104,2)</f>
        <v>0</v>
      </c>
      <c r="BA94" s="67">
        <f>ROUND(BA95+BA96+BA97+BA104,2)</f>
        <v>0</v>
      </c>
      <c r="BB94" s="67">
        <f>ROUND(BB95+BB96+BB97+BB104,2)</f>
        <v>0</v>
      </c>
      <c r="BC94" s="67">
        <f>ROUND(BC95+BC96+BC97+BC104,2)</f>
        <v>0</v>
      </c>
      <c r="BD94" s="69">
        <f>ROUND(BD95+BD96+BD97+BD104,2)</f>
        <v>0</v>
      </c>
      <c r="BS94" s="70" t="s">
        <v>75</v>
      </c>
      <c r="BT94" s="70" t="s">
        <v>76</v>
      </c>
      <c r="BU94" s="71" t="s">
        <v>77</v>
      </c>
      <c r="BV94" s="70" t="s">
        <v>78</v>
      </c>
      <c r="BW94" s="70" t="s">
        <v>5</v>
      </c>
      <c r="BX94" s="70" t="s">
        <v>79</v>
      </c>
      <c r="CL94" s="70" t="s">
        <v>1</v>
      </c>
    </row>
    <row r="95" spans="1:91" s="6" customFormat="1" ht="16.5" customHeight="1">
      <c r="A95" s="72" t="s">
        <v>80</v>
      </c>
      <c r="B95" s="73"/>
      <c r="C95" s="74"/>
      <c r="D95" s="181" t="s">
        <v>81</v>
      </c>
      <c r="E95" s="181"/>
      <c r="F95" s="181"/>
      <c r="G95" s="181"/>
      <c r="H95" s="181"/>
      <c r="I95" s="75"/>
      <c r="J95" s="181" t="s">
        <v>82</v>
      </c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205">
        <f>'01 - stavební část'!J30</f>
        <v>0</v>
      </c>
      <c r="AH95" s="206"/>
      <c r="AI95" s="206"/>
      <c r="AJ95" s="206"/>
      <c r="AK95" s="206"/>
      <c r="AL95" s="206"/>
      <c r="AM95" s="206"/>
      <c r="AN95" s="205">
        <f t="shared" si="0"/>
        <v>0</v>
      </c>
      <c r="AO95" s="206"/>
      <c r="AP95" s="206"/>
      <c r="AQ95" s="76" t="s">
        <v>83</v>
      </c>
      <c r="AR95" s="73"/>
      <c r="AS95" s="77">
        <v>0</v>
      </c>
      <c r="AT95" s="78">
        <f t="shared" si="1"/>
        <v>0</v>
      </c>
      <c r="AU95" s="79">
        <f>'01 - stavební část'!P137</f>
        <v>0</v>
      </c>
      <c r="AV95" s="78">
        <f>'01 - stavební část'!J33</f>
        <v>0</v>
      </c>
      <c r="AW95" s="78">
        <f>'01 - stavební část'!J34</f>
        <v>0</v>
      </c>
      <c r="AX95" s="78">
        <f>'01 - stavební část'!J35</f>
        <v>0</v>
      </c>
      <c r="AY95" s="78">
        <f>'01 - stavební část'!J36</f>
        <v>0</v>
      </c>
      <c r="AZ95" s="78">
        <f>'01 - stavební část'!F33</f>
        <v>0</v>
      </c>
      <c r="BA95" s="78">
        <f>'01 - stavební část'!F34</f>
        <v>0</v>
      </c>
      <c r="BB95" s="78">
        <f>'01 - stavební část'!F35</f>
        <v>0</v>
      </c>
      <c r="BC95" s="78">
        <f>'01 - stavební část'!F36</f>
        <v>0</v>
      </c>
      <c r="BD95" s="80">
        <f>'01 - stavební část'!F37</f>
        <v>0</v>
      </c>
      <c r="BT95" s="81" t="s">
        <v>84</v>
      </c>
      <c r="BV95" s="81" t="s">
        <v>78</v>
      </c>
      <c r="BW95" s="81" t="s">
        <v>85</v>
      </c>
      <c r="BX95" s="81" t="s">
        <v>5</v>
      </c>
      <c r="CL95" s="81" t="s">
        <v>1</v>
      </c>
      <c r="CM95" s="81" t="s">
        <v>86</v>
      </c>
    </row>
    <row r="96" spans="1:91" s="6" customFormat="1" ht="16.5" customHeight="1">
      <c r="A96" s="72" t="s">
        <v>80</v>
      </c>
      <c r="B96" s="73"/>
      <c r="C96" s="74"/>
      <c r="D96" s="181" t="s">
        <v>87</v>
      </c>
      <c r="E96" s="181"/>
      <c r="F96" s="181"/>
      <c r="G96" s="181"/>
      <c r="H96" s="181"/>
      <c r="I96" s="75"/>
      <c r="J96" s="181" t="s">
        <v>88</v>
      </c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  <c r="AG96" s="205">
        <f>'02 - UT'!J30</f>
        <v>0</v>
      </c>
      <c r="AH96" s="206"/>
      <c r="AI96" s="206"/>
      <c r="AJ96" s="206"/>
      <c r="AK96" s="206"/>
      <c r="AL96" s="206"/>
      <c r="AM96" s="206"/>
      <c r="AN96" s="205">
        <f t="shared" si="0"/>
        <v>0</v>
      </c>
      <c r="AO96" s="206"/>
      <c r="AP96" s="206"/>
      <c r="AQ96" s="76" t="s">
        <v>83</v>
      </c>
      <c r="AR96" s="73"/>
      <c r="AS96" s="77">
        <v>0</v>
      </c>
      <c r="AT96" s="78">
        <f t="shared" si="1"/>
        <v>0</v>
      </c>
      <c r="AU96" s="79">
        <f>'02 - UT'!P120</f>
        <v>0</v>
      </c>
      <c r="AV96" s="78">
        <f>'02 - UT'!J33</f>
        <v>0</v>
      </c>
      <c r="AW96" s="78">
        <f>'02 - UT'!J34</f>
        <v>0</v>
      </c>
      <c r="AX96" s="78">
        <f>'02 - UT'!J35</f>
        <v>0</v>
      </c>
      <c r="AY96" s="78">
        <f>'02 - UT'!J36</f>
        <v>0</v>
      </c>
      <c r="AZ96" s="78">
        <f>'02 - UT'!F33</f>
        <v>0</v>
      </c>
      <c r="BA96" s="78">
        <f>'02 - UT'!F34</f>
        <v>0</v>
      </c>
      <c r="BB96" s="78">
        <f>'02 - UT'!F35</f>
        <v>0</v>
      </c>
      <c r="BC96" s="78">
        <f>'02 - UT'!F36</f>
        <v>0</v>
      </c>
      <c r="BD96" s="80">
        <f>'02 - UT'!F37</f>
        <v>0</v>
      </c>
      <c r="BT96" s="81" t="s">
        <v>84</v>
      </c>
      <c r="BV96" s="81" t="s">
        <v>78</v>
      </c>
      <c r="BW96" s="81" t="s">
        <v>89</v>
      </c>
      <c r="BX96" s="81" t="s">
        <v>5</v>
      </c>
      <c r="CL96" s="81" t="s">
        <v>1</v>
      </c>
      <c r="CM96" s="81" t="s">
        <v>86</v>
      </c>
    </row>
    <row r="97" spans="1:91" s="6" customFormat="1" ht="16.5" customHeight="1">
      <c r="B97" s="73"/>
      <c r="C97" s="74"/>
      <c r="D97" s="181" t="s">
        <v>90</v>
      </c>
      <c r="E97" s="181"/>
      <c r="F97" s="181"/>
      <c r="G97" s="181"/>
      <c r="H97" s="181"/>
      <c r="I97" s="75"/>
      <c r="J97" s="181" t="s">
        <v>91</v>
      </c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207">
        <f>ROUND(SUM(AG98:AG103),2)</f>
        <v>0</v>
      </c>
      <c r="AH97" s="206"/>
      <c r="AI97" s="206"/>
      <c r="AJ97" s="206"/>
      <c r="AK97" s="206"/>
      <c r="AL97" s="206"/>
      <c r="AM97" s="206"/>
      <c r="AN97" s="205">
        <f t="shared" si="0"/>
        <v>0</v>
      </c>
      <c r="AO97" s="206"/>
      <c r="AP97" s="206"/>
      <c r="AQ97" s="76" t="s">
        <v>83</v>
      </c>
      <c r="AR97" s="73"/>
      <c r="AS97" s="77">
        <f>ROUND(SUM(AS98:AS103),2)</f>
        <v>0</v>
      </c>
      <c r="AT97" s="78">
        <f t="shared" si="1"/>
        <v>0</v>
      </c>
      <c r="AU97" s="79">
        <f>ROUND(SUM(AU98:AU103),5)</f>
        <v>0</v>
      </c>
      <c r="AV97" s="78">
        <f>ROUND(AZ97*L29,2)</f>
        <v>0</v>
      </c>
      <c r="AW97" s="78">
        <f>ROUND(BA97*L30,2)</f>
        <v>0</v>
      </c>
      <c r="AX97" s="78">
        <f>ROUND(BB97*L29,2)</f>
        <v>0</v>
      </c>
      <c r="AY97" s="78">
        <f>ROUND(BC97*L30,2)</f>
        <v>0</v>
      </c>
      <c r="AZ97" s="78">
        <f>ROUND(SUM(AZ98:AZ103),2)</f>
        <v>0</v>
      </c>
      <c r="BA97" s="78">
        <f>ROUND(SUM(BA98:BA103),2)</f>
        <v>0</v>
      </c>
      <c r="BB97" s="78">
        <f>ROUND(SUM(BB98:BB103),2)</f>
        <v>0</v>
      </c>
      <c r="BC97" s="78">
        <f>ROUND(SUM(BC98:BC103),2)</f>
        <v>0</v>
      </c>
      <c r="BD97" s="80">
        <f>ROUND(SUM(BD98:BD103),2)</f>
        <v>0</v>
      </c>
      <c r="BS97" s="81" t="s">
        <v>75</v>
      </c>
      <c r="BT97" s="81" t="s">
        <v>84</v>
      </c>
      <c r="BU97" s="81" t="s">
        <v>77</v>
      </c>
      <c r="BV97" s="81" t="s">
        <v>78</v>
      </c>
      <c r="BW97" s="81" t="s">
        <v>92</v>
      </c>
      <c r="BX97" s="81" t="s">
        <v>5</v>
      </c>
      <c r="CL97" s="81" t="s">
        <v>1</v>
      </c>
      <c r="CM97" s="81" t="s">
        <v>86</v>
      </c>
    </row>
    <row r="98" spans="1:91" s="3" customFormat="1" ht="16.5" customHeight="1">
      <c r="A98" s="72" t="s">
        <v>80</v>
      </c>
      <c r="B98" s="46"/>
      <c r="C98" s="9"/>
      <c r="D98" s="9"/>
      <c r="E98" s="182" t="s">
        <v>93</v>
      </c>
      <c r="F98" s="182"/>
      <c r="G98" s="182"/>
      <c r="H98" s="182"/>
      <c r="I98" s="182"/>
      <c r="J98" s="9"/>
      <c r="K98" s="182" t="s">
        <v>94</v>
      </c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208">
        <f>'03a - demontáže'!J32</f>
        <v>0</v>
      </c>
      <c r="AH98" s="209"/>
      <c r="AI98" s="209"/>
      <c r="AJ98" s="209"/>
      <c r="AK98" s="209"/>
      <c r="AL98" s="209"/>
      <c r="AM98" s="209"/>
      <c r="AN98" s="208">
        <f t="shared" si="0"/>
        <v>0</v>
      </c>
      <c r="AO98" s="209"/>
      <c r="AP98" s="209"/>
      <c r="AQ98" s="82" t="s">
        <v>95</v>
      </c>
      <c r="AR98" s="46"/>
      <c r="AS98" s="83">
        <v>0</v>
      </c>
      <c r="AT98" s="84">
        <f t="shared" si="1"/>
        <v>0</v>
      </c>
      <c r="AU98" s="85">
        <f>'03a - demontáže'!P122</f>
        <v>0</v>
      </c>
      <c r="AV98" s="84">
        <f>'03a - demontáže'!J35</f>
        <v>0</v>
      </c>
      <c r="AW98" s="84">
        <f>'03a - demontáže'!J36</f>
        <v>0</v>
      </c>
      <c r="AX98" s="84">
        <f>'03a - demontáže'!J37</f>
        <v>0</v>
      </c>
      <c r="AY98" s="84">
        <f>'03a - demontáže'!J38</f>
        <v>0</v>
      </c>
      <c r="AZ98" s="84">
        <f>'03a - demontáže'!F35</f>
        <v>0</v>
      </c>
      <c r="BA98" s="84">
        <f>'03a - demontáže'!F36</f>
        <v>0</v>
      </c>
      <c r="BB98" s="84">
        <f>'03a - demontáže'!F37</f>
        <v>0</v>
      </c>
      <c r="BC98" s="84">
        <f>'03a - demontáže'!F38</f>
        <v>0</v>
      </c>
      <c r="BD98" s="86">
        <f>'03a - demontáže'!F39</f>
        <v>0</v>
      </c>
      <c r="BT98" s="23" t="s">
        <v>86</v>
      </c>
      <c r="BV98" s="23" t="s">
        <v>78</v>
      </c>
      <c r="BW98" s="23" t="s">
        <v>96</v>
      </c>
      <c r="BX98" s="23" t="s">
        <v>92</v>
      </c>
      <c r="CL98" s="23" t="s">
        <v>1</v>
      </c>
    </row>
    <row r="99" spans="1:91" s="3" customFormat="1" ht="16.5" customHeight="1">
      <c r="A99" s="72" t="s">
        <v>80</v>
      </c>
      <c r="B99" s="46"/>
      <c r="C99" s="9"/>
      <c r="D99" s="9"/>
      <c r="E99" s="182" t="s">
        <v>97</v>
      </c>
      <c r="F99" s="182"/>
      <c r="G99" s="182"/>
      <c r="H99" s="182"/>
      <c r="I99" s="182"/>
      <c r="J99" s="9"/>
      <c r="K99" s="182" t="s">
        <v>98</v>
      </c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208">
        <f>'03b - montáže elektroinst...'!J32</f>
        <v>0</v>
      </c>
      <c r="AH99" s="209"/>
      <c r="AI99" s="209"/>
      <c r="AJ99" s="209"/>
      <c r="AK99" s="209"/>
      <c r="AL99" s="209"/>
      <c r="AM99" s="209"/>
      <c r="AN99" s="208">
        <f t="shared" si="0"/>
        <v>0</v>
      </c>
      <c r="AO99" s="209"/>
      <c r="AP99" s="209"/>
      <c r="AQ99" s="82" t="s">
        <v>95</v>
      </c>
      <c r="AR99" s="46"/>
      <c r="AS99" s="83">
        <v>0</v>
      </c>
      <c r="AT99" s="84">
        <f t="shared" si="1"/>
        <v>0</v>
      </c>
      <c r="AU99" s="85">
        <f>'03b - montáže elektroinst...'!P122</f>
        <v>0</v>
      </c>
      <c r="AV99" s="84">
        <f>'03b - montáže elektroinst...'!J35</f>
        <v>0</v>
      </c>
      <c r="AW99" s="84">
        <f>'03b - montáže elektroinst...'!J36</f>
        <v>0</v>
      </c>
      <c r="AX99" s="84">
        <f>'03b - montáže elektroinst...'!J37</f>
        <v>0</v>
      </c>
      <c r="AY99" s="84">
        <f>'03b - montáže elektroinst...'!J38</f>
        <v>0</v>
      </c>
      <c r="AZ99" s="84">
        <f>'03b - montáže elektroinst...'!F35</f>
        <v>0</v>
      </c>
      <c r="BA99" s="84">
        <f>'03b - montáže elektroinst...'!F36</f>
        <v>0</v>
      </c>
      <c r="BB99" s="84">
        <f>'03b - montáže elektroinst...'!F37</f>
        <v>0</v>
      </c>
      <c r="BC99" s="84">
        <f>'03b - montáže elektroinst...'!F38</f>
        <v>0</v>
      </c>
      <c r="BD99" s="86">
        <f>'03b - montáže elektroinst...'!F39</f>
        <v>0</v>
      </c>
      <c r="BT99" s="23" t="s">
        <v>86</v>
      </c>
      <c r="BV99" s="23" t="s">
        <v>78</v>
      </c>
      <c r="BW99" s="23" t="s">
        <v>99</v>
      </c>
      <c r="BX99" s="23" t="s">
        <v>92</v>
      </c>
      <c r="CL99" s="23" t="s">
        <v>1</v>
      </c>
    </row>
    <row r="100" spans="1:91" s="3" customFormat="1" ht="16.5" customHeight="1">
      <c r="A100" s="72" t="s">
        <v>80</v>
      </c>
      <c r="B100" s="46"/>
      <c r="C100" s="9"/>
      <c r="D100" s="9"/>
      <c r="E100" s="182" t="s">
        <v>100</v>
      </c>
      <c r="F100" s="182"/>
      <c r="G100" s="182"/>
      <c r="H100" s="182"/>
      <c r="I100" s="182"/>
      <c r="J100" s="9"/>
      <c r="K100" s="182" t="s">
        <v>101</v>
      </c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208">
        <f>'03c - montáže hromosvodu'!J32</f>
        <v>0</v>
      </c>
      <c r="AH100" s="209"/>
      <c r="AI100" s="209"/>
      <c r="AJ100" s="209"/>
      <c r="AK100" s="209"/>
      <c r="AL100" s="209"/>
      <c r="AM100" s="209"/>
      <c r="AN100" s="208">
        <f t="shared" si="0"/>
        <v>0</v>
      </c>
      <c r="AO100" s="209"/>
      <c r="AP100" s="209"/>
      <c r="AQ100" s="82" t="s">
        <v>95</v>
      </c>
      <c r="AR100" s="46"/>
      <c r="AS100" s="83">
        <v>0</v>
      </c>
      <c r="AT100" s="84">
        <f t="shared" si="1"/>
        <v>0</v>
      </c>
      <c r="AU100" s="85">
        <f>'03c - montáže hromosvodu'!P122</f>
        <v>0</v>
      </c>
      <c r="AV100" s="84">
        <f>'03c - montáže hromosvodu'!J35</f>
        <v>0</v>
      </c>
      <c r="AW100" s="84">
        <f>'03c - montáže hromosvodu'!J36</f>
        <v>0</v>
      </c>
      <c r="AX100" s="84">
        <f>'03c - montáže hromosvodu'!J37</f>
        <v>0</v>
      </c>
      <c r="AY100" s="84">
        <f>'03c - montáže hromosvodu'!J38</f>
        <v>0</v>
      </c>
      <c r="AZ100" s="84">
        <f>'03c - montáže hromosvodu'!F35</f>
        <v>0</v>
      </c>
      <c r="BA100" s="84">
        <f>'03c - montáže hromosvodu'!F36</f>
        <v>0</v>
      </c>
      <c r="BB100" s="84">
        <f>'03c - montáže hromosvodu'!F37</f>
        <v>0</v>
      </c>
      <c r="BC100" s="84">
        <f>'03c - montáže hromosvodu'!F38</f>
        <v>0</v>
      </c>
      <c r="BD100" s="86">
        <f>'03c - montáže hromosvodu'!F39</f>
        <v>0</v>
      </c>
      <c r="BT100" s="23" t="s">
        <v>86</v>
      </c>
      <c r="BV100" s="23" t="s">
        <v>78</v>
      </c>
      <c r="BW100" s="23" t="s">
        <v>102</v>
      </c>
      <c r="BX100" s="23" t="s">
        <v>92</v>
      </c>
      <c r="CL100" s="23" t="s">
        <v>1</v>
      </c>
    </row>
    <row r="101" spans="1:91" s="3" customFormat="1" ht="16.5" customHeight="1">
      <c r="A101" s="72" t="s">
        <v>80</v>
      </c>
      <c r="B101" s="46"/>
      <c r="C101" s="9"/>
      <c r="D101" s="9"/>
      <c r="E101" s="182" t="s">
        <v>103</v>
      </c>
      <c r="F101" s="182"/>
      <c r="G101" s="182"/>
      <c r="H101" s="182"/>
      <c r="I101" s="182"/>
      <c r="J101" s="9"/>
      <c r="K101" s="182" t="s">
        <v>104</v>
      </c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208">
        <f>'03d - zemní práce hromosvodu'!J32</f>
        <v>0</v>
      </c>
      <c r="AH101" s="209"/>
      <c r="AI101" s="209"/>
      <c r="AJ101" s="209"/>
      <c r="AK101" s="209"/>
      <c r="AL101" s="209"/>
      <c r="AM101" s="209"/>
      <c r="AN101" s="208">
        <f t="shared" si="0"/>
        <v>0</v>
      </c>
      <c r="AO101" s="209"/>
      <c r="AP101" s="209"/>
      <c r="AQ101" s="82" t="s">
        <v>95</v>
      </c>
      <c r="AR101" s="46"/>
      <c r="AS101" s="83">
        <v>0</v>
      </c>
      <c r="AT101" s="84">
        <f t="shared" si="1"/>
        <v>0</v>
      </c>
      <c r="AU101" s="85">
        <f>'03d - zemní práce hromosvodu'!P122</f>
        <v>0</v>
      </c>
      <c r="AV101" s="84">
        <f>'03d - zemní práce hromosvodu'!J35</f>
        <v>0</v>
      </c>
      <c r="AW101" s="84">
        <f>'03d - zemní práce hromosvodu'!J36</f>
        <v>0</v>
      </c>
      <c r="AX101" s="84">
        <f>'03d - zemní práce hromosvodu'!J37</f>
        <v>0</v>
      </c>
      <c r="AY101" s="84">
        <f>'03d - zemní práce hromosvodu'!J38</f>
        <v>0</v>
      </c>
      <c r="AZ101" s="84">
        <f>'03d - zemní práce hromosvodu'!F35</f>
        <v>0</v>
      </c>
      <c r="BA101" s="84">
        <f>'03d - zemní práce hromosvodu'!F36</f>
        <v>0</v>
      </c>
      <c r="BB101" s="84">
        <f>'03d - zemní práce hromosvodu'!F37</f>
        <v>0</v>
      </c>
      <c r="BC101" s="84">
        <f>'03d - zemní práce hromosvodu'!F38</f>
        <v>0</v>
      </c>
      <c r="BD101" s="86">
        <f>'03d - zemní práce hromosvodu'!F39</f>
        <v>0</v>
      </c>
      <c r="BT101" s="23" t="s">
        <v>86</v>
      </c>
      <c r="BV101" s="23" t="s">
        <v>78</v>
      </c>
      <c r="BW101" s="23" t="s">
        <v>105</v>
      </c>
      <c r="BX101" s="23" t="s">
        <v>92</v>
      </c>
      <c r="CL101" s="23" t="s">
        <v>1</v>
      </c>
    </row>
    <row r="102" spans="1:91" s="3" customFormat="1" ht="16.5" customHeight="1">
      <c r="A102" s="72" t="s">
        <v>80</v>
      </c>
      <c r="B102" s="46"/>
      <c r="C102" s="9"/>
      <c r="D102" s="9"/>
      <c r="E102" s="182" t="s">
        <v>106</v>
      </c>
      <c r="F102" s="182"/>
      <c r="G102" s="182"/>
      <c r="H102" s="182"/>
      <c r="I102" s="182"/>
      <c r="J102" s="9"/>
      <c r="K102" s="182" t="s">
        <v>107</v>
      </c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208">
        <f>'03e - rozvaděč R1'!J32</f>
        <v>0</v>
      </c>
      <c r="AH102" s="209"/>
      <c r="AI102" s="209"/>
      <c r="AJ102" s="209"/>
      <c r="AK102" s="209"/>
      <c r="AL102" s="209"/>
      <c r="AM102" s="209"/>
      <c r="AN102" s="208">
        <f t="shared" si="0"/>
        <v>0</v>
      </c>
      <c r="AO102" s="209"/>
      <c r="AP102" s="209"/>
      <c r="AQ102" s="82" t="s">
        <v>95</v>
      </c>
      <c r="AR102" s="46"/>
      <c r="AS102" s="83">
        <v>0</v>
      </c>
      <c r="AT102" s="84">
        <f t="shared" si="1"/>
        <v>0</v>
      </c>
      <c r="AU102" s="85">
        <f>'03e - rozvaděč R1'!P122</f>
        <v>0</v>
      </c>
      <c r="AV102" s="84">
        <f>'03e - rozvaděč R1'!J35</f>
        <v>0</v>
      </c>
      <c r="AW102" s="84">
        <f>'03e - rozvaděč R1'!J36</f>
        <v>0</v>
      </c>
      <c r="AX102" s="84">
        <f>'03e - rozvaděč R1'!J37</f>
        <v>0</v>
      </c>
      <c r="AY102" s="84">
        <f>'03e - rozvaděč R1'!J38</f>
        <v>0</v>
      </c>
      <c r="AZ102" s="84">
        <f>'03e - rozvaděč R1'!F35</f>
        <v>0</v>
      </c>
      <c r="BA102" s="84">
        <f>'03e - rozvaděč R1'!F36</f>
        <v>0</v>
      </c>
      <c r="BB102" s="84">
        <f>'03e - rozvaděč R1'!F37</f>
        <v>0</v>
      </c>
      <c r="BC102" s="84">
        <f>'03e - rozvaděč R1'!F38</f>
        <v>0</v>
      </c>
      <c r="BD102" s="86">
        <f>'03e - rozvaděč R1'!F39</f>
        <v>0</v>
      </c>
      <c r="BT102" s="23" t="s">
        <v>86</v>
      </c>
      <c r="BV102" s="23" t="s">
        <v>78</v>
      </c>
      <c r="BW102" s="23" t="s">
        <v>108</v>
      </c>
      <c r="BX102" s="23" t="s">
        <v>92</v>
      </c>
      <c r="CL102" s="23" t="s">
        <v>1</v>
      </c>
    </row>
    <row r="103" spans="1:91" s="3" customFormat="1" ht="16.5" customHeight="1">
      <c r="A103" s="72" t="s">
        <v>80</v>
      </c>
      <c r="B103" s="46"/>
      <c r="C103" s="9"/>
      <c r="D103" s="9"/>
      <c r="E103" s="182" t="s">
        <v>109</v>
      </c>
      <c r="F103" s="182"/>
      <c r="G103" s="182"/>
      <c r="H103" s="182"/>
      <c r="I103" s="182"/>
      <c r="J103" s="9"/>
      <c r="K103" s="182" t="s">
        <v>110</v>
      </c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208">
        <f>'03f - zkoušky a revize'!J32</f>
        <v>0</v>
      </c>
      <c r="AH103" s="209"/>
      <c r="AI103" s="209"/>
      <c r="AJ103" s="209"/>
      <c r="AK103" s="209"/>
      <c r="AL103" s="209"/>
      <c r="AM103" s="209"/>
      <c r="AN103" s="208">
        <f t="shared" si="0"/>
        <v>0</v>
      </c>
      <c r="AO103" s="209"/>
      <c r="AP103" s="209"/>
      <c r="AQ103" s="82" t="s">
        <v>95</v>
      </c>
      <c r="AR103" s="46"/>
      <c r="AS103" s="83">
        <v>0</v>
      </c>
      <c r="AT103" s="84">
        <f t="shared" si="1"/>
        <v>0</v>
      </c>
      <c r="AU103" s="85">
        <f>'03f - zkoušky a revize'!P122</f>
        <v>0</v>
      </c>
      <c r="AV103" s="84">
        <f>'03f - zkoušky a revize'!J35</f>
        <v>0</v>
      </c>
      <c r="AW103" s="84">
        <f>'03f - zkoušky a revize'!J36</f>
        <v>0</v>
      </c>
      <c r="AX103" s="84">
        <f>'03f - zkoušky a revize'!J37</f>
        <v>0</v>
      </c>
      <c r="AY103" s="84">
        <f>'03f - zkoušky a revize'!J38</f>
        <v>0</v>
      </c>
      <c r="AZ103" s="84">
        <f>'03f - zkoušky a revize'!F35</f>
        <v>0</v>
      </c>
      <c r="BA103" s="84">
        <f>'03f - zkoušky a revize'!F36</f>
        <v>0</v>
      </c>
      <c r="BB103" s="84">
        <f>'03f - zkoušky a revize'!F37</f>
        <v>0</v>
      </c>
      <c r="BC103" s="84">
        <f>'03f - zkoušky a revize'!F38</f>
        <v>0</v>
      </c>
      <c r="BD103" s="86">
        <f>'03f - zkoušky a revize'!F39</f>
        <v>0</v>
      </c>
      <c r="BT103" s="23" t="s">
        <v>86</v>
      </c>
      <c r="BV103" s="23" t="s">
        <v>78</v>
      </c>
      <c r="BW103" s="23" t="s">
        <v>111</v>
      </c>
      <c r="BX103" s="23" t="s">
        <v>92</v>
      </c>
      <c r="CL103" s="23" t="s">
        <v>1</v>
      </c>
    </row>
    <row r="104" spans="1:91" s="6" customFormat="1" ht="16.5" customHeight="1">
      <c r="A104" s="72" t="s">
        <v>80</v>
      </c>
      <c r="B104" s="73"/>
      <c r="C104" s="74"/>
      <c r="D104" s="181" t="s">
        <v>112</v>
      </c>
      <c r="E104" s="181"/>
      <c r="F104" s="181"/>
      <c r="G104" s="181"/>
      <c r="H104" s="181"/>
      <c r="I104" s="75"/>
      <c r="J104" s="181" t="s">
        <v>113</v>
      </c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205">
        <f>'04 - VRN'!J30</f>
        <v>0</v>
      </c>
      <c r="AH104" s="206"/>
      <c r="AI104" s="206"/>
      <c r="AJ104" s="206"/>
      <c r="AK104" s="206"/>
      <c r="AL104" s="206"/>
      <c r="AM104" s="206"/>
      <c r="AN104" s="205">
        <f t="shared" si="0"/>
        <v>0</v>
      </c>
      <c r="AO104" s="206"/>
      <c r="AP104" s="206"/>
      <c r="AQ104" s="76" t="s">
        <v>83</v>
      </c>
      <c r="AR104" s="73"/>
      <c r="AS104" s="87">
        <v>0</v>
      </c>
      <c r="AT104" s="88">
        <f t="shared" si="1"/>
        <v>0</v>
      </c>
      <c r="AU104" s="89">
        <f>'04 - VRN'!P119</f>
        <v>0</v>
      </c>
      <c r="AV104" s="88">
        <f>'04 - VRN'!J33</f>
        <v>0</v>
      </c>
      <c r="AW104" s="88">
        <f>'04 - VRN'!J34</f>
        <v>0</v>
      </c>
      <c r="AX104" s="88">
        <f>'04 - VRN'!J35</f>
        <v>0</v>
      </c>
      <c r="AY104" s="88">
        <f>'04 - VRN'!J36</f>
        <v>0</v>
      </c>
      <c r="AZ104" s="88">
        <f>'04 - VRN'!F33</f>
        <v>0</v>
      </c>
      <c r="BA104" s="88">
        <f>'04 - VRN'!F34</f>
        <v>0</v>
      </c>
      <c r="BB104" s="88">
        <f>'04 - VRN'!F35</f>
        <v>0</v>
      </c>
      <c r="BC104" s="88">
        <f>'04 - VRN'!F36</f>
        <v>0</v>
      </c>
      <c r="BD104" s="90">
        <f>'04 - VRN'!F37</f>
        <v>0</v>
      </c>
      <c r="BT104" s="81" t="s">
        <v>84</v>
      </c>
      <c r="BV104" s="81" t="s">
        <v>78</v>
      </c>
      <c r="BW104" s="81" t="s">
        <v>114</v>
      </c>
      <c r="BX104" s="81" t="s">
        <v>5</v>
      </c>
      <c r="CL104" s="81" t="s">
        <v>1</v>
      </c>
      <c r="CM104" s="81" t="s">
        <v>86</v>
      </c>
    </row>
    <row r="105" spans="1:91" s="1" customFormat="1" ht="30" customHeight="1">
      <c r="B105" s="30"/>
      <c r="AR105" s="30"/>
    </row>
    <row r="106" spans="1:91" s="1" customFormat="1" ht="6.95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30"/>
    </row>
  </sheetData>
  <sheetProtection algorithmName="SHA-512" hashValue="NbshNWgIpSu+NwJxOngMx8FDPYS5n+YM8PVs16X8s7F86hx8KUk6p6pz6zlpqAFL53dKjeAq+aNByNHWlI5RNA==" saltValue="q3/ApR3myR+e3FcfmgihvYZr6opjDX7NQLtWSrG7DrnhR13mFsdCCgy1mb180OtDaRYhfGeCu+f1IRYu9yRMlw==" spinCount="100000" sheet="1" objects="1" scenarios="1" formatColumns="0" formatRows="0"/>
  <mergeCells count="78">
    <mergeCell ref="AG94:AM94"/>
    <mergeCell ref="AN94:AP94"/>
    <mergeCell ref="AN104:AP104"/>
    <mergeCell ref="AN97:AP97"/>
    <mergeCell ref="AN102:AP102"/>
    <mergeCell ref="AN98:AP98"/>
    <mergeCell ref="AS89:AT91"/>
    <mergeCell ref="AN92:AP92"/>
    <mergeCell ref="AN101:AP101"/>
    <mergeCell ref="AN100:AP100"/>
    <mergeCell ref="AN95:AP95"/>
    <mergeCell ref="AN96:AP96"/>
    <mergeCell ref="AN99:AP99"/>
    <mergeCell ref="AR2:BE2"/>
    <mergeCell ref="AG104:AM104"/>
    <mergeCell ref="AG97:AM97"/>
    <mergeCell ref="AG102:AM102"/>
    <mergeCell ref="AG100:AM100"/>
    <mergeCell ref="AG95:AM95"/>
    <mergeCell ref="AG101:AM101"/>
    <mergeCell ref="AG92:AM92"/>
    <mergeCell ref="AG96:AM96"/>
    <mergeCell ref="AG99:AM99"/>
    <mergeCell ref="AG98:AM98"/>
    <mergeCell ref="AG103:AM103"/>
    <mergeCell ref="AM89:AP89"/>
    <mergeCell ref="AM87:AN87"/>
    <mergeCell ref="AM90:AP90"/>
    <mergeCell ref="AN103:AP103"/>
    <mergeCell ref="AK33:AO33"/>
    <mergeCell ref="L33:P33"/>
    <mergeCell ref="W33:AE33"/>
    <mergeCell ref="AK35:AO35"/>
    <mergeCell ref="X35:AB35"/>
    <mergeCell ref="W30:AE30"/>
    <mergeCell ref="L31:P31"/>
    <mergeCell ref="W31:AE31"/>
    <mergeCell ref="AK31:AO31"/>
    <mergeCell ref="AK32:AO32"/>
    <mergeCell ref="L32:P32"/>
    <mergeCell ref="W32:AE32"/>
    <mergeCell ref="K98:AF98"/>
    <mergeCell ref="L85:AJ8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K101:AF101"/>
    <mergeCell ref="K102:AF102"/>
    <mergeCell ref="K100:AF100"/>
    <mergeCell ref="K103:AF103"/>
    <mergeCell ref="K99:AF99"/>
    <mergeCell ref="C92:G92"/>
    <mergeCell ref="D104:H104"/>
    <mergeCell ref="D96:H96"/>
    <mergeCell ref="D95:H95"/>
    <mergeCell ref="D97:H97"/>
    <mergeCell ref="E98:I98"/>
    <mergeCell ref="E99:I99"/>
    <mergeCell ref="E100:I100"/>
    <mergeCell ref="E101:I101"/>
    <mergeCell ref="E102:I102"/>
    <mergeCell ref="E103:I103"/>
    <mergeCell ref="I92:AF92"/>
    <mergeCell ref="J95:AF95"/>
    <mergeCell ref="J96:AF96"/>
    <mergeCell ref="J104:AF104"/>
    <mergeCell ref="J97:AF97"/>
  </mergeCells>
  <hyperlinks>
    <hyperlink ref="A95" location="'01 - stavební část'!C2" display="/" xr:uid="{00000000-0004-0000-0000-000000000000}"/>
    <hyperlink ref="A96" location="'02 - UT'!C2" display="/" xr:uid="{00000000-0004-0000-0000-000001000000}"/>
    <hyperlink ref="A98" location="'03a - demontáže'!C2" display="/" xr:uid="{00000000-0004-0000-0000-000002000000}"/>
    <hyperlink ref="A99" location="'03b - montáže elektroinst...'!C2" display="/" xr:uid="{00000000-0004-0000-0000-000003000000}"/>
    <hyperlink ref="A100" location="'03c - montáže hromosvodu'!C2" display="/" xr:uid="{00000000-0004-0000-0000-000004000000}"/>
    <hyperlink ref="A101" location="'03d - zemní práce hromosvodu'!C2" display="/" xr:uid="{00000000-0004-0000-0000-000005000000}"/>
    <hyperlink ref="A102" location="'03e - rozvaděč R1'!C2" display="/" xr:uid="{00000000-0004-0000-0000-000006000000}"/>
    <hyperlink ref="A103" location="'03f - zkoušky a revize'!C2" display="/" xr:uid="{00000000-0004-0000-0000-000007000000}"/>
    <hyperlink ref="A104" location="'04 - VRN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6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5" t="s">
        <v>85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2:46" ht="24.95" customHeight="1">
      <c r="B4" s="18"/>
      <c r="D4" s="19" t="s">
        <v>115</v>
      </c>
      <c r="L4" s="18"/>
      <c r="M4" s="91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1" t="str">
        <f>'Rekapitulace stavby'!K6</f>
        <v>Novostavba pavilonu pro jelínky vepří v ZOO Ústí n. Labem</v>
      </c>
      <c r="F7" s="222"/>
      <c r="G7" s="222"/>
      <c r="H7" s="222"/>
      <c r="L7" s="18"/>
    </row>
    <row r="8" spans="2:46" s="1" customFormat="1" ht="12" customHeight="1">
      <c r="B8" s="30"/>
      <c r="D8" s="25" t="s">
        <v>116</v>
      </c>
      <c r="L8" s="30"/>
    </row>
    <row r="9" spans="2:46" s="1" customFormat="1" ht="16.5" customHeight="1">
      <c r="B9" s="30"/>
      <c r="E9" s="184" t="s">
        <v>117</v>
      </c>
      <c r="F9" s="223"/>
      <c r="G9" s="223"/>
      <c r="H9" s="223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30. 1. 2024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1</v>
      </c>
      <c r="L14" s="30"/>
    </row>
    <row r="15" spans="2:46" s="1" customFormat="1" ht="18" customHeight="1">
      <c r="B15" s="30"/>
      <c r="E15" s="23" t="s">
        <v>26</v>
      </c>
      <c r="I15" s="25" t="s">
        <v>27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4" t="str">
        <f>'Rekapitulace stavby'!E14</f>
        <v>Vyplň údaj</v>
      </c>
      <c r="F18" s="189"/>
      <c r="G18" s="189"/>
      <c r="H18" s="189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30</v>
      </c>
      <c r="I20" s="25" t="s">
        <v>25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 xml:space="preserve"> </v>
      </c>
      <c r="I21" s="25" t="s">
        <v>27</v>
      </c>
      <c r="J21" s="23" t="str">
        <f>IF('Rekapitulace stavby'!AN17="","",'Rekapitulace stavby'!AN17)</f>
        <v/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33</v>
      </c>
      <c r="I23" s="25" t="s">
        <v>25</v>
      </c>
      <c r="J23" s="23" t="s">
        <v>1</v>
      </c>
      <c r="L23" s="30"/>
    </row>
    <row r="24" spans="2:12" s="1" customFormat="1" ht="18" customHeight="1">
      <c r="B24" s="30"/>
      <c r="E24" s="23" t="s">
        <v>34</v>
      </c>
      <c r="I24" s="25" t="s">
        <v>27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35</v>
      </c>
      <c r="L26" s="30"/>
    </row>
    <row r="27" spans="2:12" s="7" customFormat="1" ht="16.5" customHeight="1">
      <c r="B27" s="92"/>
      <c r="E27" s="194" t="s">
        <v>1</v>
      </c>
      <c r="F27" s="194"/>
      <c r="G27" s="194"/>
      <c r="H27" s="194"/>
      <c r="L27" s="92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93" t="s">
        <v>36</v>
      </c>
      <c r="J30" s="64">
        <f>ROUND(J137,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38</v>
      </c>
      <c r="I32" s="33" t="s">
        <v>37</v>
      </c>
      <c r="J32" s="33" t="s">
        <v>39</v>
      </c>
      <c r="L32" s="30"/>
    </row>
    <row r="33" spans="2:12" s="1" customFormat="1" ht="14.45" customHeight="1">
      <c r="B33" s="30"/>
      <c r="D33" s="53" t="s">
        <v>40</v>
      </c>
      <c r="E33" s="25" t="s">
        <v>41</v>
      </c>
      <c r="F33" s="84">
        <f>ROUND((SUM(BE137:BE468)),  2)</f>
        <v>0</v>
      </c>
      <c r="I33" s="94">
        <v>0.21</v>
      </c>
      <c r="J33" s="84">
        <f>ROUND(((SUM(BE137:BE468))*I33),  2)</f>
        <v>0</v>
      </c>
      <c r="L33" s="30"/>
    </row>
    <row r="34" spans="2:12" s="1" customFormat="1" ht="14.45" customHeight="1">
      <c r="B34" s="30"/>
      <c r="E34" s="25" t="s">
        <v>42</v>
      </c>
      <c r="F34" s="84">
        <f>ROUND((SUM(BF137:BF468)),  2)</f>
        <v>0</v>
      </c>
      <c r="I34" s="94">
        <v>0.12</v>
      </c>
      <c r="J34" s="84">
        <f>ROUND(((SUM(BF137:BF468))*I34),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84">
        <f>ROUND((SUM(BG137:BG468)),  2)</f>
        <v>0</v>
      </c>
      <c r="I35" s="94">
        <v>0.21</v>
      </c>
      <c r="J35" s="84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84">
        <f>ROUND((SUM(BH137:BH468)),  2)</f>
        <v>0</v>
      </c>
      <c r="I36" s="94">
        <v>0.12</v>
      </c>
      <c r="J36" s="84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84">
        <f>ROUND((SUM(BI137:BI468)),  2)</f>
        <v>0</v>
      </c>
      <c r="I37" s="94">
        <v>0</v>
      </c>
      <c r="J37" s="84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5"/>
      <c r="D39" s="96" t="s">
        <v>46</v>
      </c>
      <c r="E39" s="55"/>
      <c r="F39" s="55"/>
      <c r="G39" s="97" t="s">
        <v>47</v>
      </c>
      <c r="H39" s="98" t="s">
        <v>48</v>
      </c>
      <c r="I39" s="55"/>
      <c r="J39" s="99">
        <f>SUM(J30:J37)</f>
        <v>0</v>
      </c>
      <c r="K39" s="100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101" t="s">
        <v>52</v>
      </c>
      <c r="G61" s="41" t="s">
        <v>51</v>
      </c>
      <c r="H61" s="32"/>
      <c r="I61" s="32"/>
      <c r="J61" s="102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101" t="s">
        <v>52</v>
      </c>
      <c r="G76" s="41" t="s">
        <v>51</v>
      </c>
      <c r="H76" s="32"/>
      <c r="I76" s="32"/>
      <c r="J76" s="102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118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21" t="str">
        <f>E7</f>
        <v>Novostavba pavilonu pro jelínky vepří v ZOO Ústí n. Labem</v>
      </c>
      <c r="F85" s="222"/>
      <c r="G85" s="222"/>
      <c r="H85" s="222"/>
      <c r="L85" s="30"/>
    </row>
    <row r="86" spans="2:47" s="1" customFormat="1" ht="12" customHeight="1">
      <c r="B86" s="30"/>
      <c r="C86" s="25" t="s">
        <v>116</v>
      </c>
      <c r="L86" s="30"/>
    </row>
    <row r="87" spans="2:47" s="1" customFormat="1" ht="16.5" customHeight="1">
      <c r="B87" s="30"/>
      <c r="E87" s="184" t="str">
        <f>E9</f>
        <v>01 - stavební část</v>
      </c>
      <c r="F87" s="223"/>
      <c r="G87" s="223"/>
      <c r="H87" s="223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Ústí n. L</v>
      </c>
      <c r="I89" s="25" t="s">
        <v>22</v>
      </c>
      <c r="J89" s="50" t="str">
        <f>IF(J12="","",J12)</f>
        <v>30. 1. 2024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24</v>
      </c>
      <c r="F91" s="23" t="str">
        <f>E15</f>
        <v>ZOO Ústí n. Labem p.o.</v>
      </c>
      <c r="I91" s="25" t="s">
        <v>30</v>
      </c>
      <c r="J91" s="28" t="str">
        <f>E21</f>
        <v xml:space="preserve"> </v>
      </c>
      <c r="L91" s="30"/>
    </row>
    <row r="92" spans="2:47" s="1" customFormat="1" ht="15.2" customHeight="1">
      <c r="B92" s="30"/>
      <c r="C92" s="25" t="s">
        <v>28</v>
      </c>
      <c r="F92" s="23" t="str">
        <f>IF(E18="","",E18)</f>
        <v>Vyplň údaj</v>
      </c>
      <c r="I92" s="25" t="s">
        <v>33</v>
      </c>
      <c r="J92" s="28" t="str">
        <f>E24</f>
        <v>J. Nešněra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103" t="s">
        <v>119</v>
      </c>
      <c r="D94" s="95"/>
      <c r="E94" s="95"/>
      <c r="F94" s="95"/>
      <c r="G94" s="95"/>
      <c r="H94" s="95"/>
      <c r="I94" s="95"/>
      <c r="J94" s="104" t="s">
        <v>120</v>
      </c>
      <c r="K94" s="95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5" t="s">
        <v>121</v>
      </c>
      <c r="J96" s="64">
        <f>J137</f>
        <v>0</v>
      </c>
      <c r="L96" s="30"/>
      <c r="AU96" s="15" t="s">
        <v>122</v>
      </c>
    </row>
    <row r="97" spans="2:12" s="8" customFormat="1" ht="24.95" customHeight="1">
      <c r="B97" s="106"/>
      <c r="D97" s="107" t="s">
        <v>123</v>
      </c>
      <c r="E97" s="108"/>
      <c r="F97" s="108"/>
      <c r="G97" s="108"/>
      <c r="H97" s="108"/>
      <c r="I97" s="108"/>
      <c r="J97" s="109">
        <f>J138</f>
        <v>0</v>
      </c>
      <c r="L97" s="106"/>
    </row>
    <row r="98" spans="2:12" s="9" customFormat="1" ht="19.899999999999999" customHeight="1">
      <c r="B98" s="110"/>
      <c r="D98" s="111" t="s">
        <v>124</v>
      </c>
      <c r="E98" s="112"/>
      <c r="F98" s="112"/>
      <c r="G98" s="112"/>
      <c r="H98" s="112"/>
      <c r="I98" s="112"/>
      <c r="J98" s="113">
        <f>J139</f>
        <v>0</v>
      </c>
      <c r="L98" s="110"/>
    </row>
    <row r="99" spans="2:12" s="9" customFormat="1" ht="19.899999999999999" customHeight="1">
      <c r="B99" s="110"/>
      <c r="D99" s="111" t="s">
        <v>125</v>
      </c>
      <c r="E99" s="112"/>
      <c r="F99" s="112"/>
      <c r="G99" s="112"/>
      <c r="H99" s="112"/>
      <c r="I99" s="112"/>
      <c r="J99" s="113">
        <f>J174</f>
        <v>0</v>
      </c>
      <c r="L99" s="110"/>
    </row>
    <row r="100" spans="2:12" s="9" customFormat="1" ht="19.899999999999999" customHeight="1">
      <c r="B100" s="110"/>
      <c r="D100" s="111" t="s">
        <v>126</v>
      </c>
      <c r="E100" s="112"/>
      <c r="F100" s="112"/>
      <c r="G100" s="112"/>
      <c r="H100" s="112"/>
      <c r="I100" s="112"/>
      <c r="J100" s="113">
        <f>J214</f>
        <v>0</v>
      </c>
      <c r="L100" s="110"/>
    </row>
    <row r="101" spans="2:12" s="9" customFormat="1" ht="19.899999999999999" customHeight="1">
      <c r="B101" s="110"/>
      <c r="D101" s="111" t="s">
        <v>127</v>
      </c>
      <c r="E101" s="112"/>
      <c r="F101" s="112"/>
      <c r="G101" s="112"/>
      <c r="H101" s="112"/>
      <c r="I101" s="112"/>
      <c r="J101" s="113">
        <f>J218</f>
        <v>0</v>
      </c>
      <c r="L101" s="110"/>
    </row>
    <row r="102" spans="2:12" s="9" customFormat="1" ht="19.899999999999999" customHeight="1">
      <c r="B102" s="110"/>
      <c r="D102" s="111" t="s">
        <v>128</v>
      </c>
      <c r="E102" s="112"/>
      <c r="F102" s="112"/>
      <c r="G102" s="112"/>
      <c r="H102" s="112"/>
      <c r="I102" s="112"/>
      <c r="J102" s="113">
        <f>J224</f>
        <v>0</v>
      </c>
      <c r="L102" s="110"/>
    </row>
    <row r="103" spans="2:12" s="9" customFormat="1" ht="19.899999999999999" customHeight="1">
      <c r="B103" s="110"/>
      <c r="D103" s="111" t="s">
        <v>129</v>
      </c>
      <c r="E103" s="112"/>
      <c r="F103" s="112"/>
      <c r="G103" s="112"/>
      <c r="H103" s="112"/>
      <c r="I103" s="112"/>
      <c r="J103" s="113">
        <f>J239</f>
        <v>0</v>
      </c>
      <c r="L103" s="110"/>
    </row>
    <row r="104" spans="2:12" s="9" customFormat="1" ht="19.899999999999999" customHeight="1">
      <c r="B104" s="110"/>
      <c r="D104" s="111" t="s">
        <v>130</v>
      </c>
      <c r="E104" s="112"/>
      <c r="F104" s="112"/>
      <c r="G104" s="112"/>
      <c r="H104" s="112"/>
      <c r="I104" s="112"/>
      <c r="J104" s="113">
        <f>J246</f>
        <v>0</v>
      </c>
      <c r="L104" s="110"/>
    </row>
    <row r="105" spans="2:12" s="9" customFormat="1" ht="19.899999999999999" customHeight="1">
      <c r="B105" s="110"/>
      <c r="D105" s="111" t="s">
        <v>131</v>
      </c>
      <c r="E105" s="112"/>
      <c r="F105" s="112"/>
      <c r="G105" s="112"/>
      <c r="H105" s="112"/>
      <c r="I105" s="112"/>
      <c r="J105" s="113">
        <f>J257</f>
        <v>0</v>
      </c>
      <c r="L105" s="110"/>
    </row>
    <row r="106" spans="2:12" s="8" customFormat="1" ht="24.95" customHeight="1">
      <c r="B106" s="106"/>
      <c r="D106" s="107" t="s">
        <v>132</v>
      </c>
      <c r="E106" s="108"/>
      <c r="F106" s="108"/>
      <c r="G106" s="108"/>
      <c r="H106" s="108"/>
      <c r="I106" s="108"/>
      <c r="J106" s="109">
        <f>J260</f>
        <v>0</v>
      </c>
      <c r="L106" s="106"/>
    </row>
    <row r="107" spans="2:12" s="9" customFormat="1" ht="19.899999999999999" customHeight="1">
      <c r="B107" s="110"/>
      <c r="D107" s="111" t="s">
        <v>133</v>
      </c>
      <c r="E107" s="112"/>
      <c r="F107" s="112"/>
      <c r="G107" s="112"/>
      <c r="H107" s="112"/>
      <c r="I107" s="112"/>
      <c r="J107" s="113">
        <f>J261</f>
        <v>0</v>
      </c>
      <c r="L107" s="110"/>
    </row>
    <row r="108" spans="2:12" s="9" customFormat="1" ht="19.899999999999999" customHeight="1">
      <c r="B108" s="110"/>
      <c r="D108" s="111" t="s">
        <v>134</v>
      </c>
      <c r="E108" s="112"/>
      <c r="F108" s="112"/>
      <c r="G108" s="112"/>
      <c r="H108" s="112"/>
      <c r="I108" s="112"/>
      <c r="J108" s="113">
        <f>J279</f>
        <v>0</v>
      </c>
      <c r="L108" s="110"/>
    </row>
    <row r="109" spans="2:12" s="9" customFormat="1" ht="19.899999999999999" customHeight="1">
      <c r="B109" s="110"/>
      <c r="D109" s="111" t="s">
        <v>135</v>
      </c>
      <c r="E109" s="112"/>
      <c r="F109" s="112"/>
      <c r="G109" s="112"/>
      <c r="H109" s="112"/>
      <c r="I109" s="112"/>
      <c r="J109" s="113">
        <f>J305</f>
        <v>0</v>
      </c>
      <c r="L109" s="110"/>
    </row>
    <row r="110" spans="2:12" s="9" customFormat="1" ht="19.899999999999999" customHeight="1">
      <c r="B110" s="110"/>
      <c r="D110" s="111" t="s">
        <v>136</v>
      </c>
      <c r="E110" s="112"/>
      <c r="F110" s="112"/>
      <c r="G110" s="112"/>
      <c r="H110" s="112"/>
      <c r="I110" s="112"/>
      <c r="J110" s="113">
        <f>J308</f>
        <v>0</v>
      </c>
      <c r="L110" s="110"/>
    </row>
    <row r="111" spans="2:12" s="9" customFormat="1" ht="19.899999999999999" customHeight="1">
      <c r="B111" s="110"/>
      <c r="D111" s="111" t="s">
        <v>137</v>
      </c>
      <c r="E111" s="112"/>
      <c r="F111" s="112"/>
      <c r="G111" s="112"/>
      <c r="H111" s="112"/>
      <c r="I111" s="112"/>
      <c r="J111" s="113">
        <f>J311</f>
        <v>0</v>
      </c>
      <c r="L111" s="110"/>
    </row>
    <row r="112" spans="2:12" s="9" customFormat="1" ht="19.899999999999999" customHeight="1">
      <c r="B112" s="110"/>
      <c r="D112" s="111" t="s">
        <v>138</v>
      </c>
      <c r="E112" s="112"/>
      <c r="F112" s="112"/>
      <c r="G112" s="112"/>
      <c r="H112" s="112"/>
      <c r="I112" s="112"/>
      <c r="J112" s="113">
        <f>J372</f>
        <v>0</v>
      </c>
      <c r="L112" s="110"/>
    </row>
    <row r="113" spans="2:12" s="9" customFormat="1" ht="19.899999999999999" customHeight="1">
      <c r="B113" s="110"/>
      <c r="D113" s="111" t="s">
        <v>139</v>
      </c>
      <c r="E113" s="112"/>
      <c r="F113" s="112"/>
      <c r="G113" s="112"/>
      <c r="H113" s="112"/>
      <c r="I113" s="112"/>
      <c r="J113" s="113">
        <f>J381</f>
        <v>0</v>
      </c>
      <c r="L113" s="110"/>
    </row>
    <row r="114" spans="2:12" s="9" customFormat="1" ht="19.899999999999999" customHeight="1">
      <c r="B114" s="110"/>
      <c r="D114" s="111" t="s">
        <v>140</v>
      </c>
      <c r="E114" s="112"/>
      <c r="F114" s="112"/>
      <c r="G114" s="112"/>
      <c r="H114" s="112"/>
      <c r="I114" s="112"/>
      <c r="J114" s="113">
        <f>J400</f>
        <v>0</v>
      </c>
      <c r="L114" s="110"/>
    </row>
    <row r="115" spans="2:12" s="9" customFormat="1" ht="19.899999999999999" customHeight="1">
      <c r="B115" s="110"/>
      <c r="D115" s="111" t="s">
        <v>141</v>
      </c>
      <c r="E115" s="112"/>
      <c r="F115" s="112"/>
      <c r="G115" s="112"/>
      <c r="H115" s="112"/>
      <c r="I115" s="112"/>
      <c r="J115" s="113">
        <f>J408</f>
        <v>0</v>
      </c>
      <c r="L115" s="110"/>
    </row>
    <row r="116" spans="2:12" s="9" customFormat="1" ht="19.899999999999999" customHeight="1">
      <c r="B116" s="110"/>
      <c r="D116" s="111" t="s">
        <v>142</v>
      </c>
      <c r="E116" s="112"/>
      <c r="F116" s="112"/>
      <c r="G116" s="112"/>
      <c r="H116" s="112"/>
      <c r="I116" s="112"/>
      <c r="J116" s="113">
        <f>J441</f>
        <v>0</v>
      </c>
      <c r="L116" s="110"/>
    </row>
    <row r="117" spans="2:12" s="9" customFormat="1" ht="19.899999999999999" customHeight="1">
      <c r="B117" s="110"/>
      <c r="D117" s="111" t="s">
        <v>143</v>
      </c>
      <c r="E117" s="112"/>
      <c r="F117" s="112"/>
      <c r="G117" s="112"/>
      <c r="H117" s="112"/>
      <c r="I117" s="112"/>
      <c r="J117" s="113">
        <f>J452</f>
        <v>0</v>
      </c>
      <c r="L117" s="110"/>
    </row>
    <row r="118" spans="2:12" s="1" customFormat="1" ht="21.75" customHeight="1">
      <c r="B118" s="30"/>
      <c r="L118" s="30"/>
    </row>
    <row r="119" spans="2:12" s="1" customFormat="1" ht="6.95" customHeight="1"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30"/>
    </row>
    <row r="123" spans="2:12" s="1" customFormat="1" ht="6.95" customHeight="1">
      <c r="B123" s="44"/>
      <c r="C123" s="45"/>
      <c r="D123" s="45"/>
      <c r="E123" s="45"/>
      <c r="F123" s="45"/>
      <c r="G123" s="45"/>
      <c r="H123" s="45"/>
      <c r="I123" s="45"/>
      <c r="J123" s="45"/>
      <c r="K123" s="45"/>
      <c r="L123" s="30"/>
    </row>
    <row r="124" spans="2:12" s="1" customFormat="1" ht="24.95" customHeight="1">
      <c r="B124" s="30"/>
      <c r="C124" s="19" t="s">
        <v>144</v>
      </c>
      <c r="L124" s="30"/>
    </row>
    <row r="125" spans="2:12" s="1" customFormat="1" ht="6.95" customHeight="1">
      <c r="B125" s="30"/>
      <c r="L125" s="30"/>
    </row>
    <row r="126" spans="2:12" s="1" customFormat="1" ht="12" customHeight="1">
      <c r="B126" s="30"/>
      <c r="C126" s="25" t="s">
        <v>16</v>
      </c>
      <c r="L126" s="30"/>
    </row>
    <row r="127" spans="2:12" s="1" customFormat="1" ht="16.5" customHeight="1">
      <c r="B127" s="30"/>
      <c r="E127" s="221" t="str">
        <f>E7</f>
        <v>Novostavba pavilonu pro jelínky vepří v ZOO Ústí n. Labem</v>
      </c>
      <c r="F127" s="222"/>
      <c r="G127" s="222"/>
      <c r="H127" s="222"/>
      <c r="L127" s="30"/>
    </row>
    <row r="128" spans="2:12" s="1" customFormat="1" ht="12" customHeight="1">
      <c r="B128" s="30"/>
      <c r="C128" s="25" t="s">
        <v>116</v>
      </c>
      <c r="L128" s="30"/>
    </row>
    <row r="129" spans="2:65" s="1" customFormat="1" ht="16.5" customHeight="1">
      <c r="B129" s="30"/>
      <c r="E129" s="184" t="str">
        <f>E9</f>
        <v>01 - stavební část</v>
      </c>
      <c r="F129" s="223"/>
      <c r="G129" s="223"/>
      <c r="H129" s="223"/>
      <c r="L129" s="30"/>
    </row>
    <row r="130" spans="2:65" s="1" customFormat="1" ht="6.95" customHeight="1">
      <c r="B130" s="30"/>
      <c r="L130" s="30"/>
    </row>
    <row r="131" spans="2:65" s="1" customFormat="1" ht="12" customHeight="1">
      <c r="B131" s="30"/>
      <c r="C131" s="25" t="s">
        <v>20</v>
      </c>
      <c r="F131" s="23" t="str">
        <f>F12</f>
        <v>Ústí n. L</v>
      </c>
      <c r="I131" s="25" t="s">
        <v>22</v>
      </c>
      <c r="J131" s="50" t="str">
        <f>IF(J12="","",J12)</f>
        <v>30. 1. 2024</v>
      </c>
      <c r="L131" s="30"/>
    </row>
    <row r="132" spans="2:65" s="1" customFormat="1" ht="6.95" customHeight="1">
      <c r="B132" s="30"/>
      <c r="L132" s="30"/>
    </row>
    <row r="133" spans="2:65" s="1" customFormat="1" ht="15.2" customHeight="1">
      <c r="B133" s="30"/>
      <c r="C133" s="25" t="s">
        <v>24</v>
      </c>
      <c r="F133" s="23" t="str">
        <f>E15</f>
        <v>ZOO Ústí n. Labem p.o.</v>
      </c>
      <c r="I133" s="25" t="s">
        <v>30</v>
      </c>
      <c r="J133" s="28" t="str">
        <f>E21</f>
        <v xml:space="preserve"> </v>
      </c>
      <c r="L133" s="30"/>
    </row>
    <row r="134" spans="2:65" s="1" customFormat="1" ht="15.2" customHeight="1">
      <c r="B134" s="30"/>
      <c r="C134" s="25" t="s">
        <v>28</v>
      </c>
      <c r="F134" s="23" t="str">
        <f>IF(E18="","",E18)</f>
        <v>Vyplň údaj</v>
      </c>
      <c r="I134" s="25" t="s">
        <v>33</v>
      </c>
      <c r="J134" s="28" t="str">
        <f>E24</f>
        <v>J. Nešněra</v>
      </c>
      <c r="L134" s="30"/>
    </row>
    <row r="135" spans="2:65" s="1" customFormat="1" ht="10.35" customHeight="1">
      <c r="B135" s="30"/>
      <c r="L135" s="30"/>
    </row>
    <row r="136" spans="2:65" s="10" customFormat="1" ht="29.25" customHeight="1">
      <c r="B136" s="114"/>
      <c r="C136" s="115" t="s">
        <v>145</v>
      </c>
      <c r="D136" s="116" t="s">
        <v>61</v>
      </c>
      <c r="E136" s="116" t="s">
        <v>57</v>
      </c>
      <c r="F136" s="116" t="s">
        <v>58</v>
      </c>
      <c r="G136" s="116" t="s">
        <v>146</v>
      </c>
      <c r="H136" s="116" t="s">
        <v>147</v>
      </c>
      <c r="I136" s="116" t="s">
        <v>148</v>
      </c>
      <c r="J136" s="116" t="s">
        <v>120</v>
      </c>
      <c r="K136" s="117" t="s">
        <v>149</v>
      </c>
      <c r="L136" s="114"/>
      <c r="M136" s="57" t="s">
        <v>1</v>
      </c>
      <c r="N136" s="58" t="s">
        <v>40</v>
      </c>
      <c r="O136" s="58" t="s">
        <v>150</v>
      </c>
      <c r="P136" s="58" t="s">
        <v>151</v>
      </c>
      <c r="Q136" s="58" t="s">
        <v>152</v>
      </c>
      <c r="R136" s="58" t="s">
        <v>153</v>
      </c>
      <c r="S136" s="58" t="s">
        <v>154</v>
      </c>
      <c r="T136" s="59" t="s">
        <v>155</v>
      </c>
    </row>
    <row r="137" spans="2:65" s="1" customFormat="1" ht="22.9" customHeight="1">
      <c r="B137" s="30"/>
      <c r="C137" s="62" t="s">
        <v>156</v>
      </c>
      <c r="J137" s="118">
        <f>BK137</f>
        <v>0</v>
      </c>
      <c r="L137" s="30"/>
      <c r="M137" s="60"/>
      <c r="N137" s="51"/>
      <c r="O137" s="51"/>
      <c r="P137" s="119">
        <f>P138+P260</f>
        <v>0</v>
      </c>
      <c r="Q137" s="51"/>
      <c r="R137" s="119">
        <f>R138+R260</f>
        <v>89.629176520000001</v>
      </c>
      <c r="S137" s="51"/>
      <c r="T137" s="120">
        <f>T138+T260</f>
        <v>0</v>
      </c>
      <c r="AT137" s="15" t="s">
        <v>75</v>
      </c>
      <c r="AU137" s="15" t="s">
        <v>122</v>
      </c>
      <c r="BK137" s="121">
        <f>BK138+BK260</f>
        <v>0</v>
      </c>
    </row>
    <row r="138" spans="2:65" s="11" customFormat="1" ht="25.9" customHeight="1">
      <c r="B138" s="122"/>
      <c r="D138" s="123" t="s">
        <v>75</v>
      </c>
      <c r="E138" s="124" t="s">
        <v>157</v>
      </c>
      <c r="F138" s="124" t="s">
        <v>158</v>
      </c>
      <c r="I138" s="125"/>
      <c r="J138" s="126">
        <f>BK138</f>
        <v>0</v>
      </c>
      <c r="L138" s="122"/>
      <c r="M138" s="127"/>
      <c r="P138" s="128">
        <f>P139+P174+P214+P218+P224+P239+P246+P257</f>
        <v>0</v>
      </c>
      <c r="R138" s="128">
        <f>R139+R174+R214+R218+R224+R239+R246+R257</f>
        <v>81.516529300000002</v>
      </c>
      <c r="T138" s="129">
        <f>T139+T174+T214+T218+T224+T239+T246+T257</f>
        <v>0</v>
      </c>
      <c r="AR138" s="123" t="s">
        <v>84</v>
      </c>
      <c r="AT138" s="130" t="s">
        <v>75</v>
      </c>
      <c r="AU138" s="130" t="s">
        <v>76</v>
      </c>
      <c r="AY138" s="123" t="s">
        <v>159</v>
      </c>
      <c r="BK138" s="131">
        <f>BK139+BK174+BK214+BK218+BK224+BK239+BK246+BK257</f>
        <v>0</v>
      </c>
    </row>
    <row r="139" spans="2:65" s="11" customFormat="1" ht="22.9" customHeight="1">
      <c r="B139" s="122"/>
      <c r="D139" s="123" t="s">
        <v>75</v>
      </c>
      <c r="E139" s="132" t="s">
        <v>84</v>
      </c>
      <c r="F139" s="132" t="s">
        <v>160</v>
      </c>
      <c r="I139" s="125"/>
      <c r="J139" s="133">
        <f>BK139</f>
        <v>0</v>
      </c>
      <c r="L139" s="122"/>
      <c r="M139" s="127"/>
      <c r="P139" s="128">
        <f>SUM(P140:P173)</f>
        <v>0</v>
      </c>
      <c r="R139" s="128">
        <f>SUM(R140:R173)</f>
        <v>1.4E-3</v>
      </c>
      <c r="T139" s="129">
        <f>SUM(T140:T173)</f>
        <v>0</v>
      </c>
      <c r="AR139" s="123" t="s">
        <v>84</v>
      </c>
      <c r="AT139" s="130" t="s">
        <v>75</v>
      </c>
      <c r="AU139" s="130" t="s">
        <v>84</v>
      </c>
      <c r="AY139" s="123" t="s">
        <v>159</v>
      </c>
      <c r="BK139" s="131">
        <f>SUM(BK140:BK173)</f>
        <v>0</v>
      </c>
    </row>
    <row r="140" spans="2:65" s="1" customFormat="1" ht="24.2" customHeight="1">
      <c r="B140" s="30"/>
      <c r="C140" s="134" t="s">
        <v>84</v>
      </c>
      <c r="D140" s="134" t="s">
        <v>161</v>
      </c>
      <c r="E140" s="135" t="s">
        <v>162</v>
      </c>
      <c r="F140" s="136" t="s">
        <v>163</v>
      </c>
      <c r="G140" s="137" t="s">
        <v>164</v>
      </c>
      <c r="H140" s="138">
        <v>70</v>
      </c>
      <c r="I140" s="139"/>
      <c r="J140" s="140">
        <f>ROUND(I140*H140,2)</f>
        <v>0</v>
      </c>
      <c r="K140" s="136" t="s">
        <v>165</v>
      </c>
      <c r="L140" s="30"/>
      <c r="M140" s="141" t="s">
        <v>1</v>
      </c>
      <c r="N140" s="142" t="s">
        <v>41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166</v>
      </c>
      <c r="AT140" s="145" t="s">
        <v>161</v>
      </c>
      <c r="AU140" s="145" t="s">
        <v>86</v>
      </c>
      <c r="AY140" s="15" t="s">
        <v>159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5" t="s">
        <v>84</v>
      </c>
      <c r="BK140" s="146">
        <f>ROUND(I140*H140,2)</f>
        <v>0</v>
      </c>
      <c r="BL140" s="15" t="s">
        <v>166</v>
      </c>
      <c r="BM140" s="145" t="s">
        <v>167</v>
      </c>
    </row>
    <row r="141" spans="2:65" s="1" customFormat="1" ht="19.5">
      <c r="B141" s="30"/>
      <c r="D141" s="147" t="s">
        <v>168</v>
      </c>
      <c r="F141" s="148" t="s">
        <v>169</v>
      </c>
      <c r="I141" s="149"/>
      <c r="L141" s="30"/>
      <c r="M141" s="150"/>
      <c r="T141" s="54"/>
      <c r="AT141" s="15" t="s">
        <v>168</v>
      </c>
      <c r="AU141" s="15" t="s">
        <v>86</v>
      </c>
    </row>
    <row r="142" spans="2:65" s="12" customFormat="1" ht="11.25">
      <c r="B142" s="151"/>
      <c r="D142" s="147" t="s">
        <v>170</v>
      </c>
      <c r="E142" s="152" t="s">
        <v>1</v>
      </c>
      <c r="F142" s="153" t="s">
        <v>171</v>
      </c>
      <c r="H142" s="154">
        <v>70</v>
      </c>
      <c r="I142" s="155"/>
      <c r="L142" s="151"/>
      <c r="M142" s="156"/>
      <c r="T142" s="157"/>
      <c r="AT142" s="152" t="s">
        <v>170</v>
      </c>
      <c r="AU142" s="152" t="s">
        <v>86</v>
      </c>
      <c r="AV142" s="12" t="s">
        <v>86</v>
      </c>
      <c r="AW142" s="12" t="s">
        <v>32</v>
      </c>
      <c r="AX142" s="12" t="s">
        <v>84</v>
      </c>
      <c r="AY142" s="152" t="s">
        <v>159</v>
      </c>
    </row>
    <row r="143" spans="2:65" s="1" customFormat="1" ht="33" customHeight="1">
      <c r="B143" s="30"/>
      <c r="C143" s="134" t="s">
        <v>172</v>
      </c>
      <c r="D143" s="134" t="s">
        <v>161</v>
      </c>
      <c r="E143" s="135" t="s">
        <v>173</v>
      </c>
      <c r="F143" s="136" t="s">
        <v>174</v>
      </c>
      <c r="G143" s="137" t="s">
        <v>175</v>
      </c>
      <c r="H143" s="138">
        <v>8.93</v>
      </c>
      <c r="I143" s="139"/>
      <c r="J143" s="140">
        <f>ROUND(I143*H143,2)</f>
        <v>0</v>
      </c>
      <c r="K143" s="136" t="s">
        <v>165</v>
      </c>
      <c r="L143" s="30"/>
      <c r="M143" s="141" t="s">
        <v>1</v>
      </c>
      <c r="N143" s="142" t="s">
        <v>41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166</v>
      </c>
      <c r="AT143" s="145" t="s">
        <v>161</v>
      </c>
      <c r="AU143" s="145" t="s">
        <v>86</v>
      </c>
      <c r="AY143" s="15" t="s">
        <v>159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5" t="s">
        <v>84</v>
      </c>
      <c r="BK143" s="146">
        <f>ROUND(I143*H143,2)</f>
        <v>0</v>
      </c>
      <c r="BL143" s="15" t="s">
        <v>166</v>
      </c>
      <c r="BM143" s="145" t="s">
        <v>176</v>
      </c>
    </row>
    <row r="144" spans="2:65" s="1" customFormat="1" ht="19.5">
      <c r="B144" s="30"/>
      <c r="D144" s="147" t="s">
        <v>168</v>
      </c>
      <c r="F144" s="148" t="s">
        <v>177</v>
      </c>
      <c r="I144" s="149"/>
      <c r="L144" s="30"/>
      <c r="M144" s="150"/>
      <c r="T144" s="54"/>
      <c r="AT144" s="15" t="s">
        <v>168</v>
      </c>
      <c r="AU144" s="15" t="s">
        <v>86</v>
      </c>
    </row>
    <row r="145" spans="2:65" s="12" customFormat="1" ht="11.25">
      <c r="B145" s="151"/>
      <c r="D145" s="147" t="s">
        <v>170</v>
      </c>
      <c r="E145" s="152" t="s">
        <v>1</v>
      </c>
      <c r="F145" s="153" t="s">
        <v>178</v>
      </c>
      <c r="H145" s="154">
        <v>6.27</v>
      </c>
      <c r="I145" s="155"/>
      <c r="L145" s="151"/>
      <c r="M145" s="156"/>
      <c r="T145" s="157"/>
      <c r="AT145" s="152" t="s">
        <v>170</v>
      </c>
      <c r="AU145" s="152" t="s">
        <v>86</v>
      </c>
      <c r="AV145" s="12" t="s">
        <v>86</v>
      </c>
      <c r="AW145" s="12" t="s">
        <v>32</v>
      </c>
      <c r="AX145" s="12" t="s">
        <v>76</v>
      </c>
      <c r="AY145" s="152" t="s">
        <v>159</v>
      </c>
    </row>
    <row r="146" spans="2:65" s="12" customFormat="1" ht="11.25">
      <c r="B146" s="151"/>
      <c r="D146" s="147" t="s">
        <v>170</v>
      </c>
      <c r="E146" s="152" t="s">
        <v>1</v>
      </c>
      <c r="F146" s="153" t="s">
        <v>179</v>
      </c>
      <c r="H146" s="154">
        <v>2.66</v>
      </c>
      <c r="I146" s="155"/>
      <c r="L146" s="151"/>
      <c r="M146" s="156"/>
      <c r="T146" s="157"/>
      <c r="AT146" s="152" t="s">
        <v>170</v>
      </c>
      <c r="AU146" s="152" t="s">
        <v>86</v>
      </c>
      <c r="AV146" s="12" t="s">
        <v>86</v>
      </c>
      <c r="AW146" s="12" t="s">
        <v>32</v>
      </c>
      <c r="AX146" s="12" t="s">
        <v>76</v>
      </c>
      <c r="AY146" s="152" t="s">
        <v>159</v>
      </c>
    </row>
    <row r="147" spans="2:65" s="13" customFormat="1" ht="11.25">
      <c r="B147" s="158"/>
      <c r="D147" s="147" t="s">
        <v>170</v>
      </c>
      <c r="E147" s="159" t="s">
        <v>1</v>
      </c>
      <c r="F147" s="160" t="s">
        <v>180</v>
      </c>
      <c r="H147" s="161">
        <v>8.93</v>
      </c>
      <c r="I147" s="162"/>
      <c r="L147" s="158"/>
      <c r="M147" s="163"/>
      <c r="T147" s="164"/>
      <c r="AT147" s="159" t="s">
        <v>170</v>
      </c>
      <c r="AU147" s="159" t="s">
        <v>86</v>
      </c>
      <c r="AV147" s="13" t="s">
        <v>166</v>
      </c>
      <c r="AW147" s="13" t="s">
        <v>32</v>
      </c>
      <c r="AX147" s="13" t="s">
        <v>84</v>
      </c>
      <c r="AY147" s="159" t="s">
        <v>159</v>
      </c>
    </row>
    <row r="148" spans="2:65" s="1" customFormat="1" ht="33" customHeight="1">
      <c r="B148" s="30"/>
      <c r="C148" s="134" t="s">
        <v>86</v>
      </c>
      <c r="D148" s="134" t="s">
        <v>161</v>
      </c>
      <c r="E148" s="135" t="s">
        <v>181</v>
      </c>
      <c r="F148" s="136" t="s">
        <v>182</v>
      </c>
      <c r="G148" s="137" t="s">
        <v>175</v>
      </c>
      <c r="H148" s="138">
        <v>32.968000000000004</v>
      </c>
      <c r="I148" s="139"/>
      <c r="J148" s="140">
        <f>ROUND(I148*H148,2)</f>
        <v>0</v>
      </c>
      <c r="K148" s="136" t="s">
        <v>165</v>
      </c>
      <c r="L148" s="30"/>
      <c r="M148" s="141" t="s">
        <v>1</v>
      </c>
      <c r="N148" s="142" t="s">
        <v>41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166</v>
      </c>
      <c r="AT148" s="145" t="s">
        <v>161</v>
      </c>
      <c r="AU148" s="145" t="s">
        <v>86</v>
      </c>
      <c r="AY148" s="15" t="s">
        <v>159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5" t="s">
        <v>84</v>
      </c>
      <c r="BK148" s="146">
        <f>ROUND(I148*H148,2)</f>
        <v>0</v>
      </c>
      <c r="BL148" s="15" t="s">
        <v>166</v>
      </c>
      <c r="BM148" s="145" t="s">
        <v>183</v>
      </c>
    </row>
    <row r="149" spans="2:65" s="1" customFormat="1" ht="29.25">
      <c r="B149" s="30"/>
      <c r="D149" s="147" t="s">
        <v>168</v>
      </c>
      <c r="F149" s="148" t="s">
        <v>184</v>
      </c>
      <c r="I149" s="149"/>
      <c r="L149" s="30"/>
      <c r="M149" s="150"/>
      <c r="T149" s="54"/>
      <c r="AT149" s="15" t="s">
        <v>168</v>
      </c>
      <c r="AU149" s="15" t="s">
        <v>86</v>
      </c>
    </row>
    <row r="150" spans="2:65" s="12" customFormat="1" ht="11.25">
      <c r="B150" s="151"/>
      <c r="D150" s="147" t="s">
        <v>170</v>
      </c>
      <c r="E150" s="152" t="s">
        <v>1</v>
      </c>
      <c r="F150" s="153" t="s">
        <v>185</v>
      </c>
      <c r="H150" s="154">
        <v>31.556999999999999</v>
      </c>
      <c r="I150" s="155"/>
      <c r="L150" s="151"/>
      <c r="M150" s="156"/>
      <c r="T150" s="157"/>
      <c r="AT150" s="152" t="s">
        <v>170</v>
      </c>
      <c r="AU150" s="152" t="s">
        <v>86</v>
      </c>
      <c r="AV150" s="12" t="s">
        <v>86</v>
      </c>
      <c r="AW150" s="12" t="s">
        <v>32</v>
      </c>
      <c r="AX150" s="12" t="s">
        <v>76</v>
      </c>
      <c r="AY150" s="152" t="s">
        <v>159</v>
      </c>
    </row>
    <row r="151" spans="2:65" s="12" customFormat="1" ht="11.25">
      <c r="B151" s="151"/>
      <c r="D151" s="147" t="s">
        <v>170</v>
      </c>
      <c r="E151" s="152" t="s">
        <v>1</v>
      </c>
      <c r="F151" s="153" t="s">
        <v>186</v>
      </c>
      <c r="H151" s="154">
        <v>1.411</v>
      </c>
      <c r="I151" s="155"/>
      <c r="L151" s="151"/>
      <c r="M151" s="156"/>
      <c r="T151" s="157"/>
      <c r="AT151" s="152" t="s">
        <v>170</v>
      </c>
      <c r="AU151" s="152" t="s">
        <v>86</v>
      </c>
      <c r="AV151" s="12" t="s">
        <v>86</v>
      </c>
      <c r="AW151" s="12" t="s">
        <v>32</v>
      </c>
      <c r="AX151" s="12" t="s">
        <v>76</v>
      </c>
      <c r="AY151" s="152" t="s">
        <v>159</v>
      </c>
    </row>
    <row r="152" spans="2:65" s="13" customFormat="1" ht="11.25">
      <c r="B152" s="158"/>
      <c r="D152" s="147" t="s">
        <v>170</v>
      </c>
      <c r="E152" s="159" t="s">
        <v>1</v>
      </c>
      <c r="F152" s="160" t="s">
        <v>180</v>
      </c>
      <c r="H152" s="161">
        <v>32.967999999999996</v>
      </c>
      <c r="I152" s="162"/>
      <c r="L152" s="158"/>
      <c r="M152" s="163"/>
      <c r="T152" s="164"/>
      <c r="AT152" s="159" t="s">
        <v>170</v>
      </c>
      <c r="AU152" s="159" t="s">
        <v>86</v>
      </c>
      <c r="AV152" s="13" t="s">
        <v>166</v>
      </c>
      <c r="AW152" s="13" t="s">
        <v>32</v>
      </c>
      <c r="AX152" s="13" t="s">
        <v>84</v>
      </c>
      <c r="AY152" s="159" t="s">
        <v>159</v>
      </c>
    </row>
    <row r="153" spans="2:65" s="1" customFormat="1" ht="37.9" customHeight="1">
      <c r="B153" s="30"/>
      <c r="C153" s="134" t="s">
        <v>187</v>
      </c>
      <c r="D153" s="134" t="s">
        <v>161</v>
      </c>
      <c r="E153" s="135" t="s">
        <v>188</v>
      </c>
      <c r="F153" s="136" t="s">
        <v>189</v>
      </c>
      <c r="G153" s="137" t="s">
        <v>175</v>
      </c>
      <c r="H153" s="138">
        <v>22.54</v>
      </c>
      <c r="I153" s="139"/>
      <c r="J153" s="140">
        <f>ROUND(I153*H153,2)</f>
        <v>0</v>
      </c>
      <c r="K153" s="136" t="s">
        <v>165</v>
      </c>
      <c r="L153" s="30"/>
      <c r="M153" s="141" t="s">
        <v>1</v>
      </c>
      <c r="N153" s="142" t="s">
        <v>41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166</v>
      </c>
      <c r="AT153" s="145" t="s">
        <v>161</v>
      </c>
      <c r="AU153" s="145" t="s">
        <v>86</v>
      </c>
      <c r="AY153" s="15" t="s">
        <v>159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5" t="s">
        <v>84</v>
      </c>
      <c r="BK153" s="146">
        <f>ROUND(I153*H153,2)</f>
        <v>0</v>
      </c>
      <c r="BL153" s="15" t="s">
        <v>166</v>
      </c>
      <c r="BM153" s="145" t="s">
        <v>190</v>
      </c>
    </row>
    <row r="154" spans="2:65" s="1" customFormat="1" ht="39">
      <c r="B154" s="30"/>
      <c r="D154" s="147" t="s">
        <v>168</v>
      </c>
      <c r="F154" s="148" t="s">
        <v>191</v>
      </c>
      <c r="I154" s="149"/>
      <c r="L154" s="30"/>
      <c r="M154" s="150"/>
      <c r="T154" s="54"/>
      <c r="AT154" s="15" t="s">
        <v>168</v>
      </c>
      <c r="AU154" s="15" t="s">
        <v>86</v>
      </c>
    </row>
    <row r="155" spans="2:65" s="12" customFormat="1" ht="11.25">
      <c r="B155" s="151"/>
      <c r="D155" s="147" t="s">
        <v>170</v>
      </c>
      <c r="E155" s="152" t="s">
        <v>1</v>
      </c>
      <c r="F155" s="153" t="s">
        <v>192</v>
      </c>
      <c r="H155" s="154">
        <v>22.54</v>
      </c>
      <c r="I155" s="155"/>
      <c r="L155" s="151"/>
      <c r="M155" s="156"/>
      <c r="T155" s="157"/>
      <c r="AT155" s="152" t="s">
        <v>170</v>
      </c>
      <c r="AU155" s="152" t="s">
        <v>86</v>
      </c>
      <c r="AV155" s="12" t="s">
        <v>86</v>
      </c>
      <c r="AW155" s="12" t="s">
        <v>32</v>
      </c>
      <c r="AX155" s="12" t="s">
        <v>84</v>
      </c>
      <c r="AY155" s="152" t="s">
        <v>159</v>
      </c>
    </row>
    <row r="156" spans="2:65" s="1" customFormat="1" ht="24.2" customHeight="1">
      <c r="B156" s="30"/>
      <c r="C156" s="134" t="s">
        <v>193</v>
      </c>
      <c r="D156" s="134" t="s">
        <v>161</v>
      </c>
      <c r="E156" s="135" t="s">
        <v>194</v>
      </c>
      <c r="F156" s="136" t="s">
        <v>195</v>
      </c>
      <c r="G156" s="137" t="s">
        <v>196</v>
      </c>
      <c r="H156" s="138">
        <v>22.54</v>
      </c>
      <c r="I156" s="139"/>
      <c r="J156" s="140">
        <f>ROUND(I156*H156,2)</f>
        <v>0</v>
      </c>
      <c r="K156" s="136" t="s">
        <v>165</v>
      </c>
      <c r="L156" s="30"/>
      <c r="M156" s="141" t="s">
        <v>1</v>
      </c>
      <c r="N156" s="142" t="s">
        <v>41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166</v>
      </c>
      <c r="AT156" s="145" t="s">
        <v>161</v>
      </c>
      <c r="AU156" s="145" t="s">
        <v>86</v>
      </c>
      <c r="AY156" s="15" t="s">
        <v>159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5" t="s">
        <v>84</v>
      </c>
      <c r="BK156" s="146">
        <f>ROUND(I156*H156,2)</f>
        <v>0</v>
      </c>
      <c r="BL156" s="15" t="s">
        <v>166</v>
      </c>
      <c r="BM156" s="145" t="s">
        <v>197</v>
      </c>
    </row>
    <row r="157" spans="2:65" s="1" customFormat="1" ht="29.25">
      <c r="B157" s="30"/>
      <c r="D157" s="147" t="s">
        <v>168</v>
      </c>
      <c r="F157" s="148" t="s">
        <v>198</v>
      </c>
      <c r="I157" s="149"/>
      <c r="L157" s="30"/>
      <c r="M157" s="150"/>
      <c r="T157" s="54"/>
      <c r="AT157" s="15" t="s">
        <v>168</v>
      </c>
      <c r="AU157" s="15" t="s">
        <v>86</v>
      </c>
    </row>
    <row r="158" spans="2:65" s="1" customFormat="1" ht="24.2" customHeight="1">
      <c r="B158" s="30"/>
      <c r="C158" s="134" t="s">
        <v>199</v>
      </c>
      <c r="D158" s="134" t="s">
        <v>161</v>
      </c>
      <c r="E158" s="135" t="s">
        <v>200</v>
      </c>
      <c r="F158" s="136" t="s">
        <v>201</v>
      </c>
      <c r="G158" s="137" t="s">
        <v>175</v>
      </c>
      <c r="H158" s="138">
        <v>19.358000000000001</v>
      </c>
      <c r="I158" s="139"/>
      <c r="J158" s="140">
        <f>ROUND(I158*H158,2)</f>
        <v>0</v>
      </c>
      <c r="K158" s="136" t="s">
        <v>165</v>
      </c>
      <c r="L158" s="30"/>
      <c r="M158" s="141" t="s">
        <v>1</v>
      </c>
      <c r="N158" s="142" t="s">
        <v>41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166</v>
      </c>
      <c r="AT158" s="145" t="s">
        <v>161</v>
      </c>
      <c r="AU158" s="145" t="s">
        <v>86</v>
      </c>
      <c r="AY158" s="15" t="s">
        <v>159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5" t="s">
        <v>84</v>
      </c>
      <c r="BK158" s="146">
        <f>ROUND(I158*H158,2)</f>
        <v>0</v>
      </c>
      <c r="BL158" s="15" t="s">
        <v>166</v>
      </c>
      <c r="BM158" s="145" t="s">
        <v>202</v>
      </c>
    </row>
    <row r="159" spans="2:65" s="1" customFormat="1" ht="29.25">
      <c r="B159" s="30"/>
      <c r="D159" s="147" t="s">
        <v>168</v>
      </c>
      <c r="F159" s="148" t="s">
        <v>203</v>
      </c>
      <c r="I159" s="149"/>
      <c r="L159" s="30"/>
      <c r="M159" s="150"/>
      <c r="T159" s="54"/>
      <c r="AT159" s="15" t="s">
        <v>168</v>
      </c>
      <c r="AU159" s="15" t="s">
        <v>86</v>
      </c>
    </row>
    <row r="160" spans="2:65" s="12" customFormat="1" ht="11.25">
      <c r="B160" s="151"/>
      <c r="D160" s="147" t="s">
        <v>170</v>
      </c>
      <c r="E160" s="152" t="s">
        <v>1</v>
      </c>
      <c r="F160" s="153" t="s">
        <v>204</v>
      </c>
      <c r="H160" s="154">
        <v>19.358000000000001</v>
      </c>
      <c r="I160" s="155"/>
      <c r="L160" s="151"/>
      <c r="M160" s="156"/>
      <c r="T160" s="157"/>
      <c r="AT160" s="152" t="s">
        <v>170</v>
      </c>
      <c r="AU160" s="152" t="s">
        <v>86</v>
      </c>
      <c r="AV160" s="12" t="s">
        <v>86</v>
      </c>
      <c r="AW160" s="12" t="s">
        <v>32</v>
      </c>
      <c r="AX160" s="12" t="s">
        <v>84</v>
      </c>
      <c r="AY160" s="152" t="s">
        <v>159</v>
      </c>
    </row>
    <row r="161" spans="2:65" s="1" customFormat="1" ht="24.2" customHeight="1">
      <c r="B161" s="30"/>
      <c r="C161" s="134" t="s">
        <v>205</v>
      </c>
      <c r="D161" s="134" t="s">
        <v>161</v>
      </c>
      <c r="E161" s="135" t="s">
        <v>206</v>
      </c>
      <c r="F161" s="136" t="s">
        <v>207</v>
      </c>
      <c r="G161" s="137" t="s">
        <v>164</v>
      </c>
      <c r="H161" s="138">
        <v>40</v>
      </c>
      <c r="I161" s="139"/>
      <c r="J161" s="140">
        <f>ROUND(I161*H161,2)</f>
        <v>0</v>
      </c>
      <c r="K161" s="136" t="s">
        <v>165</v>
      </c>
      <c r="L161" s="30"/>
      <c r="M161" s="141" t="s">
        <v>1</v>
      </c>
      <c r="N161" s="142" t="s">
        <v>41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166</v>
      </c>
      <c r="AT161" s="145" t="s">
        <v>161</v>
      </c>
      <c r="AU161" s="145" t="s">
        <v>86</v>
      </c>
      <c r="AY161" s="15" t="s">
        <v>159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5" t="s">
        <v>84</v>
      </c>
      <c r="BK161" s="146">
        <f>ROUND(I161*H161,2)</f>
        <v>0</v>
      </c>
      <c r="BL161" s="15" t="s">
        <v>166</v>
      </c>
      <c r="BM161" s="145" t="s">
        <v>208</v>
      </c>
    </row>
    <row r="162" spans="2:65" s="1" customFormat="1" ht="19.5">
      <c r="B162" s="30"/>
      <c r="D162" s="147" t="s">
        <v>168</v>
      </c>
      <c r="F162" s="148" t="s">
        <v>209</v>
      </c>
      <c r="I162" s="149"/>
      <c r="L162" s="30"/>
      <c r="M162" s="150"/>
      <c r="T162" s="54"/>
      <c r="AT162" s="15" t="s">
        <v>168</v>
      </c>
      <c r="AU162" s="15" t="s">
        <v>86</v>
      </c>
    </row>
    <row r="163" spans="2:65" s="12" customFormat="1" ht="11.25">
      <c r="B163" s="151"/>
      <c r="D163" s="147" t="s">
        <v>170</v>
      </c>
      <c r="E163" s="152" t="s">
        <v>1</v>
      </c>
      <c r="F163" s="153" t="s">
        <v>210</v>
      </c>
      <c r="H163" s="154">
        <v>40</v>
      </c>
      <c r="I163" s="155"/>
      <c r="L163" s="151"/>
      <c r="M163" s="156"/>
      <c r="T163" s="157"/>
      <c r="AT163" s="152" t="s">
        <v>170</v>
      </c>
      <c r="AU163" s="152" t="s">
        <v>86</v>
      </c>
      <c r="AV163" s="12" t="s">
        <v>86</v>
      </c>
      <c r="AW163" s="12" t="s">
        <v>32</v>
      </c>
      <c r="AX163" s="12" t="s">
        <v>84</v>
      </c>
      <c r="AY163" s="152" t="s">
        <v>159</v>
      </c>
    </row>
    <row r="164" spans="2:65" s="1" customFormat="1" ht="24.2" customHeight="1">
      <c r="B164" s="30"/>
      <c r="C164" s="134" t="s">
        <v>211</v>
      </c>
      <c r="D164" s="134" t="s">
        <v>161</v>
      </c>
      <c r="E164" s="135" t="s">
        <v>212</v>
      </c>
      <c r="F164" s="136" t="s">
        <v>213</v>
      </c>
      <c r="G164" s="137" t="s">
        <v>164</v>
      </c>
      <c r="H164" s="138">
        <v>70</v>
      </c>
      <c r="I164" s="139"/>
      <c r="J164" s="140">
        <f>ROUND(I164*H164,2)</f>
        <v>0</v>
      </c>
      <c r="K164" s="136" t="s">
        <v>165</v>
      </c>
      <c r="L164" s="30"/>
      <c r="M164" s="141" t="s">
        <v>1</v>
      </c>
      <c r="N164" s="142" t="s">
        <v>41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166</v>
      </c>
      <c r="AT164" s="145" t="s">
        <v>161</v>
      </c>
      <c r="AU164" s="145" t="s">
        <v>86</v>
      </c>
      <c r="AY164" s="15" t="s">
        <v>159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5" t="s">
        <v>84</v>
      </c>
      <c r="BK164" s="146">
        <f>ROUND(I164*H164,2)</f>
        <v>0</v>
      </c>
      <c r="BL164" s="15" t="s">
        <v>166</v>
      </c>
      <c r="BM164" s="145" t="s">
        <v>214</v>
      </c>
    </row>
    <row r="165" spans="2:65" s="1" customFormat="1" ht="19.5">
      <c r="B165" s="30"/>
      <c r="D165" s="147" t="s">
        <v>168</v>
      </c>
      <c r="F165" s="148" t="s">
        <v>215</v>
      </c>
      <c r="I165" s="149"/>
      <c r="L165" s="30"/>
      <c r="M165" s="150"/>
      <c r="T165" s="54"/>
      <c r="AT165" s="15" t="s">
        <v>168</v>
      </c>
      <c r="AU165" s="15" t="s">
        <v>86</v>
      </c>
    </row>
    <row r="166" spans="2:65" s="1" customFormat="1" ht="16.5" customHeight="1">
      <c r="B166" s="30"/>
      <c r="C166" s="165" t="s">
        <v>216</v>
      </c>
      <c r="D166" s="165" t="s">
        <v>217</v>
      </c>
      <c r="E166" s="166" t="s">
        <v>218</v>
      </c>
      <c r="F166" s="167" t="s">
        <v>219</v>
      </c>
      <c r="G166" s="168" t="s">
        <v>220</v>
      </c>
      <c r="H166" s="169">
        <v>1.4</v>
      </c>
      <c r="I166" s="170"/>
      <c r="J166" s="171">
        <f>ROUND(I166*H166,2)</f>
        <v>0</v>
      </c>
      <c r="K166" s="167" t="s">
        <v>165</v>
      </c>
      <c r="L166" s="172"/>
      <c r="M166" s="173" t="s">
        <v>1</v>
      </c>
      <c r="N166" s="174" t="s">
        <v>41</v>
      </c>
      <c r="P166" s="143">
        <f>O166*H166</f>
        <v>0</v>
      </c>
      <c r="Q166" s="143">
        <v>1E-3</v>
      </c>
      <c r="R166" s="143">
        <f>Q166*H166</f>
        <v>1.4E-3</v>
      </c>
      <c r="S166" s="143">
        <v>0</v>
      </c>
      <c r="T166" s="144">
        <f>S166*H166</f>
        <v>0</v>
      </c>
      <c r="AR166" s="145" t="s">
        <v>221</v>
      </c>
      <c r="AT166" s="145" t="s">
        <v>217</v>
      </c>
      <c r="AU166" s="145" t="s">
        <v>86</v>
      </c>
      <c r="AY166" s="15" t="s">
        <v>159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5" t="s">
        <v>84</v>
      </c>
      <c r="BK166" s="146">
        <f>ROUND(I166*H166,2)</f>
        <v>0</v>
      </c>
      <c r="BL166" s="15" t="s">
        <v>166</v>
      </c>
      <c r="BM166" s="145" t="s">
        <v>222</v>
      </c>
    </row>
    <row r="167" spans="2:65" s="1" customFormat="1" ht="11.25">
      <c r="B167" s="30"/>
      <c r="D167" s="147" t="s">
        <v>168</v>
      </c>
      <c r="F167" s="148" t="s">
        <v>219</v>
      </c>
      <c r="I167" s="149"/>
      <c r="L167" s="30"/>
      <c r="M167" s="150"/>
      <c r="T167" s="54"/>
      <c r="AT167" s="15" t="s">
        <v>168</v>
      </c>
      <c r="AU167" s="15" t="s">
        <v>86</v>
      </c>
    </row>
    <row r="168" spans="2:65" s="12" customFormat="1" ht="11.25">
      <c r="B168" s="151"/>
      <c r="D168" s="147" t="s">
        <v>170</v>
      </c>
      <c r="F168" s="153" t="s">
        <v>223</v>
      </c>
      <c r="H168" s="154">
        <v>1.4</v>
      </c>
      <c r="I168" s="155"/>
      <c r="L168" s="151"/>
      <c r="M168" s="156"/>
      <c r="T168" s="157"/>
      <c r="AT168" s="152" t="s">
        <v>170</v>
      </c>
      <c r="AU168" s="152" t="s">
        <v>86</v>
      </c>
      <c r="AV168" s="12" t="s">
        <v>86</v>
      </c>
      <c r="AW168" s="12" t="s">
        <v>4</v>
      </c>
      <c r="AX168" s="12" t="s">
        <v>84</v>
      </c>
      <c r="AY168" s="152" t="s">
        <v>159</v>
      </c>
    </row>
    <row r="169" spans="2:65" s="1" customFormat="1" ht="24.2" customHeight="1">
      <c r="B169" s="30"/>
      <c r="C169" s="134" t="s">
        <v>224</v>
      </c>
      <c r="D169" s="134" t="s">
        <v>161</v>
      </c>
      <c r="E169" s="135" t="s">
        <v>225</v>
      </c>
      <c r="F169" s="136" t="s">
        <v>226</v>
      </c>
      <c r="G169" s="137" t="s">
        <v>164</v>
      </c>
      <c r="H169" s="138">
        <v>34.200000000000003</v>
      </c>
      <c r="I169" s="139"/>
      <c r="J169" s="140">
        <f>ROUND(I169*H169,2)</f>
        <v>0</v>
      </c>
      <c r="K169" s="136" t="s">
        <v>165</v>
      </c>
      <c r="L169" s="30"/>
      <c r="M169" s="141" t="s">
        <v>1</v>
      </c>
      <c r="N169" s="142" t="s">
        <v>41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166</v>
      </c>
      <c r="AT169" s="145" t="s">
        <v>161</v>
      </c>
      <c r="AU169" s="145" t="s">
        <v>86</v>
      </c>
      <c r="AY169" s="15" t="s">
        <v>159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5" t="s">
        <v>84</v>
      </c>
      <c r="BK169" s="146">
        <f>ROUND(I169*H169,2)</f>
        <v>0</v>
      </c>
      <c r="BL169" s="15" t="s">
        <v>166</v>
      </c>
      <c r="BM169" s="145" t="s">
        <v>227</v>
      </c>
    </row>
    <row r="170" spans="2:65" s="1" customFormat="1" ht="19.5">
      <c r="B170" s="30"/>
      <c r="D170" s="147" t="s">
        <v>168</v>
      </c>
      <c r="F170" s="148" t="s">
        <v>228</v>
      </c>
      <c r="I170" s="149"/>
      <c r="L170" s="30"/>
      <c r="M170" s="150"/>
      <c r="T170" s="54"/>
      <c r="AT170" s="15" t="s">
        <v>168</v>
      </c>
      <c r="AU170" s="15" t="s">
        <v>86</v>
      </c>
    </row>
    <row r="171" spans="2:65" s="12" customFormat="1" ht="11.25">
      <c r="B171" s="151"/>
      <c r="D171" s="147" t="s">
        <v>170</v>
      </c>
      <c r="E171" s="152" t="s">
        <v>1</v>
      </c>
      <c r="F171" s="153" t="s">
        <v>229</v>
      </c>
      <c r="H171" s="154">
        <v>20.9</v>
      </c>
      <c r="I171" s="155"/>
      <c r="L171" s="151"/>
      <c r="M171" s="156"/>
      <c r="T171" s="157"/>
      <c r="AT171" s="152" t="s">
        <v>170</v>
      </c>
      <c r="AU171" s="152" t="s">
        <v>86</v>
      </c>
      <c r="AV171" s="12" t="s">
        <v>86</v>
      </c>
      <c r="AW171" s="12" t="s">
        <v>32</v>
      </c>
      <c r="AX171" s="12" t="s">
        <v>76</v>
      </c>
      <c r="AY171" s="152" t="s">
        <v>159</v>
      </c>
    </row>
    <row r="172" spans="2:65" s="12" customFormat="1" ht="11.25">
      <c r="B172" s="151"/>
      <c r="D172" s="147" t="s">
        <v>170</v>
      </c>
      <c r="E172" s="152" t="s">
        <v>1</v>
      </c>
      <c r="F172" s="153" t="s">
        <v>230</v>
      </c>
      <c r="H172" s="154">
        <v>13.3</v>
      </c>
      <c r="I172" s="155"/>
      <c r="L172" s="151"/>
      <c r="M172" s="156"/>
      <c r="T172" s="157"/>
      <c r="AT172" s="152" t="s">
        <v>170</v>
      </c>
      <c r="AU172" s="152" t="s">
        <v>86</v>
      </c>
      <c r="AV172" s="12" t="s">
        <v>86</v>
      </c>
      <c r="AW172" s="12" t="s">
        <v>32</v>
      </c>
      <c r="AX172" s="12" t="s">
        <v>76</v>
      </c>
      <c r="AY172" s="152" t="s">
        <v>159</v>
      </c>
    </row>
    <row r="173" spans="2:65" s="13" customFormat="1" ht="11.25">
      <c r="B173" s="158"/>
      <c r="D173" s="147" t="s">
        <v>170</v>
      </c>
      <c r="E173" s="159" t="s">
        <v>1</v>
      </c>
      <c r="F173" s="160" t="s">
        <v>180</v>
      </c>
      <c r="H173" s="161">
        <v>34.200000000000003</v>
      </c>
      <c r="I173" s="162"/>
      <c r="L173" s="158"/>
      <c r="M173" s="163"/>
      <c r="T173" s="164"/>
      <c r="AT173" s="159" t="s">
        <v>170</v>
      </c>
      <c r="AU173" s="159" t="s">
        <v>86</v>
      </c>
      <c r="AV173" s="13" t="s">
        <v>166</v>
      </c>
      <c r="AW173" s="13" t="s">
        <v>32</v>
      </c>
      <c r="AX173" s="13" t="s">
        <v>84</v>
      </c>
      <c r="AY173" s="159" t="s">
        <v>159</v>
      </c>
    </row>
    <row r="174" spans="2:65" s="11" customFormat="1" ht="22.9" customHeight="1">
      <c r="B174" s="122"/>
      <c r="D174" s="123" t="s">
        <v>75</v>
      </c>
      <c r="E174" s="132" t="s">
        <v>86</v>
      </c>
      <c r="F174" s="132" t="s">
        <v>231</v>
      </c>
      <c r="I174" s="125"/>
      <c r="J174" s="133">
        <f>BK174</f>
        <v>0</v>
      </c>
      <c r="L174" s="122"/>
      <c r="M174" s="127"/>
      <c r="P174" s="128">
        <f>SUM(P175:P213)</f>
        <v>0</v>
      </c>
      <c r="R174" s="128">
        <f>SUM(R175:R213)</f>
        <v>70.063358399999998</v>
      </c>
      <c r="T174" s="129">
        <f>SUM(T175:T213)</f>
        <v>0</v>
      </c>
      <c r="AR174" s="123" t="s">
        <v>84</v>
      </c>
      <c r="AT174" s="130" t="s">
        <v>75</v>
      </c>
      <c r="AU174" s="130" t="s">
        <v>84</v>
      </c>
      <c r="AY174" s="123" t="s">
        <v>159</v>
      </c>
      <c r="BK174" s="131">
        <f>SUM(BK175:BK213)</f>
        <v>0</v>
      </c>
    </row>
    <row r="175" spans="2:65" s="1" customFormat="1" ht="44.25" customHeight="1">
      <c r="B175" s="30"/>
      <c r="C175" s="134" t="s">
        <v>232</v>
      </c>
      <c r="D175" s="134" t="s">
        <v>161</v>
      </c>
      <c r="E175" s="135" t="s">
        <v>233</v>
      </c>
      <c r="F175" s="136" t="s">
        <v>234</v>
      </c>
      <c r="G175" s="137" t="s">
        <v>235</v>
      </c>
      <c r="H175" s="138">
        <v>5.5</v>
      </c>
      <c r="I175" s="139"/>
      <c r="J175" s="140">
        <f>ROUND(I175*H175,2)</f>
        <v>0</v>
      </c>
      <c r="K175" s="136" t="s">
        <v>165</v>
      </c>
      <c r="L175" s="30"/>
      <c r="M175" s="141" t="s">
        <v>1</v>
      </c>
      <c r="N175" s="142" t="s">
        <v>41</v>
      </c>
      <c r="P175" s="143">
        <f>O175*H175</f>
        <v>0</v>
      </c>
      <c r="Q175" s="143">
        <v>0.2044</v>
      </c>
      <c r="R175" s="143">
        <f>Q175*H175</f>
        <v>1.1242000000000001</v>
      </c>
      <c r="S175" s="143">
        <v>0</v>
      </c>
      <c r="T175" s="144">
        <f>S175*H175</f>
        <v>0</v>
      </c>
      <c r="AR175" s="145" t="s">
        <v>166</v>
      </c>
      <c r="AT175" s="145" t="s">
        <v>161</v>
      </c>
      <c r="AU175" s="145" t="s">
        <v>86</v>
      </c>
      <c r="AY175" s="15" t="s">
        <v>159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5" t="s">
        <v>84</v>
      </c>
      <c r="BK175" s="146">
        <f>ROUND(I175*H175,2)</f>
        <v>0</v>
      </c>
      <c r="BL175" s="15" t="s">
        <v>166</v>
      </c>
      <c r="BM175" s="145" t="s">
        <v>236</v>
      </c>
    </row>
    <row r="176" spans="2:65" s="1" customFormat="1" ht="39">
      <c r="B176" s="30"/>
      <c r="D176" s="147" t="s">
        <v>168</v>
      </c>
      <c r="F176" s="148" t="s">
        <v>237</v>
      </c>
      <c r="I176" s="149"/>
      <c r="L176" s="30"/>
      <c r="M176" s="150"/>
      <c r="T176" s="54"/>
      <c r="AT176" s="15" t="s">
        <v>168</v>
      </c>
      <c r="AU176" s="15" t="s">
        <v>86</v>
      </c>
    </row>
    <row r="177" spans="2:65" s="1" customFormat="1" ht="24.2" customHeight="1">
      <c r="B177" s="30"/>
      <c r="C177" s="134" t="s">
        <v>238</v>
      </c>
      <c r="D177" s="134" t="s">
        <v>161</v>
      </c>
      <c r="E177" s="135" t="s">
        <v>239</v>
      </c>
      <c r="F177" s="136" t="s">
        <v>240</v>
      </c>
      <c r="G177" s="137" t="s">
        <v>175</v>
      </c>
      <c r="H177" s="138">
        <v>10.884</v>
      </c>
      <c r="I177" s="139"/>
      <c r="J177" s="140">
        <f>ROUND(I177*H177,2)</f>
        <v>0</v>
      </c>
      <c r="K177" s="136" t="s">
        <v>165</v>
      </c>
      <c r="L177" s="30"/>
      <c r="M177" s="141" t="s">
        <v>1</v>
      </c>
      <c r="N177" s="142" t="s">
        <v>41</v>
      </c>
      <c r="P177" s="143">
        <f>O177*H177</f>
        <v>0</v>
      </c>
      <c r="Q177" s="143">
        <v>2.16</v>
      </c>
      <c r="R177" s="143">
        <f>Q177*H177</f>
        <v>23.509440000000001</v>
      </c>
      <c r="S177" s="143">
        <v>0</v>
      </c>
      <c r="T177" s="144">
        <f>S177*H177</f>
        <v>0</v>
      </c>
      <c r="AR177" s="145" t="s">
        <v>166</v>
      </c>
      <c r="AT177" s="145" t="s">
        <v>161</v>
      </c>
      <c r="AU177" s="145" t="s">
        <v>86</v>
      </c>
      <c r="AY177" s="15" t="s">
        <v>159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5" t="s">
        <v>84</v>
      </c>
      <c r="BK177" s="146">
        <f>ROUND(I177*H177,2)</f>
        <v>0</v>
      </c>
      <c r="BL177" s="15" t="s">
        <v>166</v>
      </c>
      <c r="BM177" s="145" t="s">
        <v>241</v>
      </c>
    </row>
    <row r="178" spans="2:65" s="1" customFormat="1" ht="19.5">
      <c r="B178" s="30"/>
      <c r="D178" s="147" t="s">
        <v>168</v>
      </c>
      <c r="F178" s="148" t="s">
        <v>242</v>
      </c>
      <c r="I178" s="149"/>
      <c r="L178" s="30"/>
      <c r="M178" s="150"/>
      <c r="T178" s="54"/>
      <c r="AT178" s="15" t="s">
        <v>168</v>
      </c>
      <c r="AU178" s="15" t="s">
        <v>86</v>
      </c>
    </row>
    <row r="179" spans="2:65" s="12" customFormat="1" ht="11.25">
      <c r="B179" s="151"/>
      <c r="D179" s="147" t="s">
        <v>170</v>
      </c>
      <c r="E179" s="152" t="s">
        <v>1</v>
      </c>
      <c r="F179" s="153" t="s">
        <v>243</v>
      </c>
      <c r="H179" s="154">
        <v>2.3380000000000001</v>
      </c>
      <c r="I179" s="155"/>
      <c r="L179" s="151"/>
      <c r="M179" s="156"/>
      <c r="T179" s="157"/>
      <c r="AT179" s="152" t="s">
        <v>170</v>
      </c>
      <c r="AU179" s="152" t="s">
        <v>86</v>
      </c>
      <c r="AV179" s="12" t="s">
        <v>86</v>
      </c>
      <c r="AW179" s="12" t="s">
        <v>32</v>
      </c>
      <c r="AX179" s="12" t="s">
        <v>76</v>
      </c>
      <c r="AY179" s="152" t="s">
        <v>159</v>
      </c>
    </row>
    <row r="180" spans="2:65" s="12" customFormat="1" ht="11.25">
      <c r="B180" s="151"/>
      <c r="D180" s="147" t="s">
        <v>170</v>
      </c>
      <c r="E180" s="152" t="s">
        <v>1</v>
      </c>
      <c r="F180" s="153" t="s">
        <v>244</v>
      </c>
      <c r="H180" s="154">
        <v>0.376</v>
      </c>
      <c r="I180" s="155"/>
      <c r="L180" s="151"/>
      <c r="M180" s="156"/>
      <c r="T180" s="157"/>
      <c r="AT180" s="152" t="s">
        <v>170</v>
      </c>
      <c r="AU180" s="152" t="s">
        <v>86</v>
      </c>
      <c r="AV180" s="12" t="s">
        <v>86</v>
      </c>
      <c r="AW180" s="12" t="s">
        <v>32</v>
      </c>
      <c r="AX180" s="12" t="s">
        <v>76</v>
      </c>
      <c r="AY180" s="152" t="s">
        <v>159</v>
      </c>
    </row>
    <row r="181" spans="2:65" s="12" customFormat="1" ht="11.25">
      <c r="B181" s="151"/>
      <c r="D181" s="147" t="s">
        <v>170</v>
      </c>
      <c r="E181" s="152" t="s">
        <v>1</v>
      </c>
      <c r="F181" s="153" t="s">
        <v>245</v>
      </c>
      <c r="H181" s="154">
        <v>4.18</v>
      </c>
      <c r="I181" s="155"/>
      <c r="L181" s="151"/>
      <c r="M181" s="156"/>
      <c r="T181" s="157"/>
      <c r="AT181" s="152" t="s">
        <v>170</v>
      </c>
      <c r="AU181" s="152" t="s">
        <v>86</v>
      </c>
      <c r="AV181" s="12" t="s">
        <v>86</v>
      </c>
      <c r="AW181" s="12" t="s">
        <v>32</v>
      </c>
      <c r="AX181" s="12" t="s">
        <v>76</v>
      </c>
      <c r="AY181" s="152" t="s">
        <v>159</v>
      </c>
    </row>
    <row r="182" spans="2:65" s="12" customFormat="1" ht="11.25">
      <c r="B182" s="151"/>
      <c r="D182" s="147" t="s">
        <v>170</v>
      </c>
      <c r="E182" s="152" t="s">
        <v>1</v>
      </c>
      <c r="F182" s="153" t="s">
        <v>246</v>
      </c>
      <c r="H182" s="154">
        <v>3.99</v>
      </c>
      <c r="I182" s="155"/>
      <c r="L182" s="151"/>
      <c r="M182" s="156"/>
      <c r="T182" s="157"/>
      <c r="AT182" s="152" t="s">
        <v>170</v>
      </c>
      <c r="AU182" s="152" t="s">
        <v>86</v>
      </c>
      <c r="AV182" s="12" t="s">
        <v>86</v>
      </c>
      <c r="AW182" s="12" t="s">
        <v>32</v>
      </c>
      <c r="AX182" s="12" t="s">
        <v>76</v>
      </c>
      <c r="AY182" s="152" t="s">
        <v>159</v>
      </c>
    </row>
    <row r="183" spans="2:65" s="13" customFormat="1" ht="11.25">
      <c r="B183" s="158"/>
      <c r="D183" s="147" t="s">
        <v>170</v>
      </c>
      <c r="E183" s="159" t="s">
        <v>1</v>
      </c>
      <c r="F183" s="160" t="s">
        <v>180</v>
      </c>
      <c r="H183" s="161">
        <v>10.884</v>
      </c>
      <c r="I183" s="162"/>
      <c r="L183" s="158"/>
      <c r="M183" s="163"/>
      <c r="T183" s="164"/>
      <c r="AT183" s="159" t="s">
        <v>170</v>
      </c>
      <c r="AU183" s="159" t="s">
        <v>86</v>
      </c>
      <c r="AV183" s="13" t="s">
        <v>166</v>
      </c>
      <c r="AW183" s="13" t="s">
        <v>32</v>
      </c>
      <c r="AX183" s="13" t="s">
        <v>84</v>
      </c>
      <c r="AY183" s="159" t="s">
        <v>159</v>
      </c>
    </row>
    <row r="184" spans="2:65" s="1" customFormat="1" ht="16.5" customHeight="1">
      <c r="B184" s="30"/>
      <c r="C184" s="134" t="s">
        <v>166</v>
      </c>
      <c r="D184" s="134" t="s">
        <v>161</v>
      </c>
      <c r="E184" s="135" t="s">
        <v>247</v>
      </c>
      <c r="F184" s="136" t="s">
        <v>248</v>
      </c>
      <c r="G184" s="137" t="s">
        <v>175</v>
      </c>
      <c r="H184" s="138">
        <v>5.3</v>
      </c>
      <c r="I184" s="139"/>
      <c r="J184" s="140">
        <f>ROUND(I184*H184,2)</f>
        <v>0</v>
      </c>
      <c r="K184" s="136" t="s">
        <v>165</v>
      </c>
      <c r="L184" s="30"/>
      <c r="M184" s="141" t="s">
        <v>1</v>
      </c>
      <c r="N184" s="142" t="s">
        <v>41</v>
      </c>
      <c r="P184" s="143">
        <f>O184*H184</f>
        <v>0</v>
      </c>
      <c r="Q184" s="143">
        <v>2.5018699999999998</v>
      </c>
      <c r="R184" s="143">
        <f>Q184*H184</f>
        <v>13.259910999999999</v>
      </c>
      <c r="S184" s="143">
        <v>0</v>
      </c>
      <c r="T184" s="144">
        <f>S184*H184</f>
        <v>0</v>
      </c>
      <c r="AR184" s="145" t="s">
        <v>166</v>
      </c>
      <c r="AT184" s="145" t="s">
        <v>161</v>
      </c>
      <c r="AU184" s="145" t="s">
        <v>86</v>
      </c>
      <c r="AY184" s="15" t="s">
        <v>159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5" t="s">
        <v>84</v>
      </c>
      <c r="BK184" s="146">
        <f>ROUND(I184*H184,2)</f>
        <v>0</v>
      </c>
      <c r="BL184" s="15" t="s">
        <v>166</v>
      </c>
      <c r="BM184" s="145" t="s">
        <v>249</v>
      </c>
    </row>
    <row r="185" spans="2:65" s="1" customFormat="1" ht="19.5">
      <c r="B185" s="30"/>
      <c r="D185" s="147" t="s">
        <v>168</v>
      </c>
      <c r="F185" s="148" t="s">
        <v>250</v>
      </c>
      <c r="I185" s="149"/>
      <c r="L185" s="30"/>
      <c r="M185" s="150"/>
      <c r="T185" s="54"/>
      <c r="AT185" s="15" t="s">
        <v>168</v>
      </c>
      <c r="AU185" s="15" t="s">
        <v>86</v>
      </c>
    </row>
    <row r="186" spans="2:65" s="12" customFormat="1" ht="11.25">
      <c r="B186" s="151"/>
      <c r="D186" s="147" t="s">
        <v>170</v>
      </c>
      <c r="E186" s="152" t="s">
        <v>1</v>
      </c>
      <c r="F186" s="153" t="s">
        <v>251</v>
      </c>
      <c r="H186" s="154">
        <v>5.3</v>
      </c>
      <c r="I186" s="155"/>
      <c r="L186" s="151"/>
      <c r="M186" s="156"/>
      <c r="T186" s="157"/>
      <c r="AT186" s="152" t="s">
        <v>170</v>
      </c>
      <c r="AU186" s="152" t="s">
        <v>86</v>
      </c>
      <c r="AV186" s="12" t="s">
        <v>86</v>
      </c>
      <c r="AW186" s="12" t="s">
        <v>32</v>
      </c>
      <c r="AX186" s="12" t="s">
        <v>76</v>
      </c>
      <c r="AY186" s="152" t="s">
        <v>159</v>
      </c>
    </row>
    <row r="187" spans="2:65" s="13" customFormat="1" ht="11.25">
      <c r="B187" s="158"/>
      <c r="D187" s="147" t="s">
        <v>170</v>
      </c>
      <c r="E187" s="159" t="s">
        <v>1</v>
      </c>
      <c r="F187" s="160" t="s">
        <v>180</v>
      </c>
      <c r="H187" s="161">
        <v>5.3</v>
      </c>
      <c r="I187" s="162"/>
      <c r="L187" s="158"/>
      <c r="M187" s="163"/>
      <c r="T187" s="164"/>
      <c r="AT187" s="159" t="s">
        <v>170</v>
      </c>
      <c r="AU187" s="159" t="s">
        <v>86</v>
      </c>
      <c r="AV187" s="13" t="s">
        <v>166</v>
      </c>
      <c r="AW187" s="13" t="s">
        <v>32</v>
      </c>
      <c r="AX187" s="13" t="s">
        <v>84</v>
      </c>
      <c r="AY187" s="159" t="s">
        <v>159</v>
      </c>
    </row>
    <row r="188" spans="2:65" s="1" customFormat="1" ht="16.5" customHeight="1">
      <c r="B188" s="30"/>
      <c r="C188" s="134" t="s">
        <v>252</v>
      </c>
      <c r="D188" s="134" t="s">
        <v>161</v>
      </c>
      <c r="E188" s="135" t="s">
        <v>253</v>
      </c>
      <c r="F188" s="136" t="s">
        <v>254</v>
      </c>
      <c r="G188" s="137" t="s">
        <v>164</v>
      </c>
      <c r="H188" s="138">
        <v>4.1219999999999999</v>
      </c>
      <c r="I188" s="139"/>
      <c r="J188" s="140">
        <f>ROUND(I188*H188,2)</f>
        <v>0</v>
      </c>
      <c r="K188" s="136" t="s">
        <v>165</v>
      </c>
      <c r="L188" s="30"/>
      <c r="M188" s="141" t="s">
        <v>1</v>
      </c>
      <c r="N188" s="142" t="s">
        <v>41</v>
      </c>
      <c r="P188" s="143">
        <f>O188*H188</f>
        <v>0</v>
      </c>
      <c r="Q188" s="143">
        <v>2.9399999999999999E-3</v>
      </c>
      <c r="R188" s="143">
        <f>Q188*H188</f>
        <v>1.211868E-2</v>
      </c>
      <c r="S188" s="143">
        <v>0</v>
      </c>
      <c r="T188" s="144">
        <f>S188*H188</f>
        <v>0</v>
      </c>
      <c r="AR188" s="145" t="s">
        <v>166</v>
      </c>
      <c r="AT188" s="145" t="s">
        <v>161</v>
      </c>
      <c r="AU188" s="145" t="s">
        <v>86</v>
      </c>
      <c r="AY188" s="15" t="s">
        <v>159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5" t="s">
        <v>84</v>
      </c>
      <c r="BK188" s="146">
        <f>ROUND(I188*H188,2)</f>
        <v>0</v>
      </c>
      <c r="BL188" s="15" t="s">
        <v>166</v>
      </c>
      <c r="BM188" s="145" t="s">
        <v>255</v>
      </c>
    </row>
    <row r="189" spans="2:65" s="1" customFormat="1" ht="11.25">
      <c r="B189" s="30"/>
      <c r="D189" s="147" t="s">
        <v>168</v>
      </c>
      <c r="F189" s="148" t="s">
        <v>256</v>
      </c>
      <c r="I189" s="149"/>
      <c r="L189" s="30"/>
      <c r="M189" s="150"/>
      <c r="T189" s="54"/>
      <c r="AT189" s="15" t="s">
        <v>168</v>
      </c>
      <c r="AU189" s="15" t="s">
        <v>86</v>
      </c>
    </row>
    <row r="190" spans="2:65" s="12" customFormat="1" ht="11.25">
      <c r="B190" s="151"/>
      <c r="D190" s="147" t="s">
        <v>170</v>
      </c>
      <c r="E190" s="152" t="s">
        <v>1</v>
      </c>
      <c r="F190" s="153" t="s">
        <v>257</v>
      </c>
      <c r="H190" s="154">
        <v>4.1219999999999999</v>
      </c>
      <c r="I190" s="155"/>
      <c r="L190" s="151"/>
      <c r="M190" s="156"/>
      <c r="T190" s="157"/>
      <c r="AT190" s="152" t="s">
        <v>170</v>
      </c>
      <c r="AU190" s="152" t="s">
        <v>86</v>
      </c>
      <c r="AV190" s="12" t="s">
        <v>86</v>
      </c>
      <c r="AW190" s="12" t="s">
        <v>32</v>
      </c>
      <c r="AX190" s="12" t="s">
        <v>84</v>
      </c>
      <c r="AY190" s="152" t="s">
        <v>159</v>
      </c>
    </row>
    <row r="191" spans="2:65" s="1" customFormat="1" ht="16.5" customHeight="1">
      <c r="B191" s="30"/>
      <c r="C191" s="134" t="s">
        <v>8</v>
      </c>
      <c r="D191" s="134" t="s">
        <v>161</v>
      </c>
      <c r="E191" s="135" t="s">
        <v>258</v>
      </c>
      <c r="F191" s="136" t="s">
        <v>259</v>
      </c>
      <c r="G191" s="137" t="s">
        <v>164</v>
      </c>
      <c r="H191" s="138">
        <v>4.1219999999999999</v>
      </c>
      <c r="I191" s="139"/>
      <c r="J191" s="140">
        <f>ROUND(I191*H191,2)</f>
        <v>0</v>
      </c>
      <c r="K191" s="136" t="s">
        <v>165</v>
      </c>
      <c r="L191" s="30"/>
      <c r="M191" s="141" t="s">
        <v>1</v>
      </c>
      <c r="N191" s="142" t="s">
        <v>41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166</v>
      </c>
      <c r="AT191" s="145" t="s">
        <v>161</v>
      </c>
      <c r="AU191" s="145" t="s">
        <v>86</v>
      </c>
      <c r="AY191" s="15" t="s">
        <v>159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5" t="s">
        <v>84</v>
      </c>
      <c r="BK191" s="146">
        <f>ROUND(I191*H191,2)</f>
        <v>0</v>
      </c>
      <c r="BL191" s="15" t="s">
        <v>166</v>
      </c>
      <c r="BM191" s="145" t="s">
        <v>260</v>
      </c>
    </row>
    <row r="192" spans="2:65" s="1" customFormat="1" ht="11.25">
      <c r="B192" s="30"/>
      <c r="D192" s="147" t="s">
        <v>168</v>
      </c>
      <c r="F192" s="148" t="s">
        <v>261</v>
      </c>
      <c r="I192" s="149"/>
      <c r="L192" s="30"/>
      <c r="M192" s="150"/>
      <c r="T192" s="54"/>
      <c r="AT192" s="15" t="s">
        <v>168</v>
      </c>
      <c r="AU192" s="15" t="s">
        <v>86</v>
      </c>
    </row>
    <row r="193" spans="2:65" s="1" customFormat="1" ht="16.5" customHeight="1">
      <c r="B193" s="30"/>
      <c r="C193" s="134" t="s">
        <v>262</v>
      </c>
      <c r="D193" s="134" t="s">
        <v>161</v>
      </c>
      <c r="E193" s="135" t="s">
        <v>263</v>
      </c>
      <c r="F193" s="136" t="s">
        <v>264</v>
      </c>
      <c r="G193" s="137" t="s">
        <v>196</v>
      </c>
      <c r="H193" s="138">
        <v>0.159</v>
      </c>
      <c r="I193" s="139"/>
      <c r="J193" s="140">
        <f>ROUND(I193*H193,2)</f>
        <v>0</v>
      </c>
      <c r="K193" s="136" t="s">
        <v>165</v>
      </c>
      <c r="L193" s="30"/>
      <c r="M193" s="141" t="s">
        <v>1</v>
      </c>
      <c r="N193" s="142" t="s">
        <v>41</v>
      </c>
      <c r="P193" s="143">
        <f>O193*H193</f>
        <v>0</v>
      </c>
      <c r="Q193" s="143">
        <v>1.06277</v>
      </c>
      <c r="R193" s="143">
        <f>Q193*H193</f>
        <v>0.16898043000000001</v>
      </c>
      <c r="S193" s="143">
        <v>0</v>
      </c>
      <c r="T193" s="144">
        <f>S193*H193</f>
        <v>0</v>
      </c>
      <c r="AR193" s="145" t="s">
        <v>166</v>
      </c>
      <c r="AT193" s="145" t="s">
        <v>161</v>
      </c>
      <c r="AU193" s="145" t="s">
        <v>86</v>
      </c>
      <c r="AY193" s="15" t="s">
        <v>159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5" t="s">
        <v>84</v>
      </c>
      <c r="BK193" s="146">
        <f>ROUND(I193*H193,2)</f>
        <v>0</v>
      </c>
      <c r="BL193" s="15" t="s">
        <v>166</v>
      </c>
      <c r="BM193" s="145" t="s">
        <v>265</v>
      </c>
    </row>
    <row r="194" spans="2:65" s="1" customFormat="1" ht="11.25">
      <c r="B194" s="30"/>
      <c r="D194" s="147" t="s">
        <v>168</v>
      </c>
      <c r="F194" s="148" t="s">
        <v>266</v>
      </c>
      <c r="I194" s="149"/>
      <c r="L194" s="30"/>
      <c r="M194" s="150"/>
      <c r="T194" s="54"/>
      <c r="AT194" s="15" t="s">
        <v>168</v>
      </c>
      <c r="AU194" s="15" t="s">
        <v>86</v>
      </c>
    </row>
    <row r="195" spans="2:65" s="12" customFormat="1" ht="11.25">
      <c r="B195" s="151"/>
      <c r="D195" s="147" t="s">
        <v>170</v>
      </c>
      <c r="E195" s="152" t="s">
        <v>1</v>
      </c>
      <c r="F195" s="153" t="s">
        <v>267</v>
      </c>
      <c r="H195" s="154">
        <v>0.159</v>
      </c>
      <c r="I195" s="155"/>
      <c r="L195" s="151"/>
      <c r="M195" s="156"/>
      <c r="T195" s="157"/>
      <c r="AT195" s="152" t="s">
        <v>170</v>
      </c>
      <c r="AU195" s="152" t="s">
        <v>86</v>
      </c>
      <c r="AV195" s="12" t="s">
        <v>86</v>
      </c>
      <c r="AW195" s="12" t="s">
        <v>32</v>
      </c>
      <c r="AX195" s="12" t="s">
        <v>76</v>
      </c>
      <c r="AY195" s="152" t="s">
        <v>159</v>
      </c>
    </row>
    <row r="196" spans="2:65" s="13" customFormat="1" ht="11.25">
      <c r="B196" s="158"/>
      <c r="D196" s="147" t="s">
        <v>170</v>
      </c>
      <c r="E196" s="159" t="s">
        <v>1</v>
      </c>
      <c r="F196" s="160" t="s">
        <v>180</v>
      </c>
      <c r="H196" s="161">
        <v>0.159</v>
      </c>
      <c r="I196" s="162"/>
      <c r="L196" s="158"/>
      <c r="M196" s="163"/>
      <c r="T196" s="164"/>
      <c r="AT196" s="159" t="s">
        <v>170</v>
      </c>
      <c r="AU196" s="159" t="s">
        <v>86</v>
      </c>
      <c r="AV196" s="13" t="s">
        <v>166</v>
      </c>
      <c r="AW196" s="13" t="s">
        <v>32</v>
      </c>
      <c r="AX196" s="13" t="s">
        <v>84</v>
      </c>
      <c r="AY196" s="159" t="s">
        <v>159</v>
      </c>
    </row>
    <row r="197" spans="2:65" s="1" customFormat="1" ht="16.5" customHeight="1">
      <c r="B197" s="30"/>
      <c r="C197" s="134" t="s">
        <v>268</v>
      </c>
      <c r="D197" s="134" t="s">
        <v>161</v>
      </c>
      <c r="E197" s="135" t="s">
        <v>269</v>
      </c>
      <c r="F197" s="136" t="s">
        <v>270</v>
      </c>
      <c r="G197" s="137" t="s">
        <v>175</v>
      </c>
      <c r="H197" s="138">
        <v>11.93</v>
      </c>
      <c r="I197" s="139"/>
      <c r="J197" s="140">
        <f>ROUND(I197*H197,2)</f>
        <v>0</v>
      </c>
      <c r="K197" s="136" t="s">
        <v>165</v>
      </c>
      <c r="L197" s="30"/>
      <c r="M197" s="141" t="s">
        <v>1</v>
      </c>
      <c r="N197" s="142" t="s">
        <v>41</v>
      </c>
      <c r="P197" s="143">
        <f>O197*H197</f>
        <v>0</v>
      </c>
      <c r="Q197" s="143">
        <v>2.5018699999999998</v>
      </c>
      <c r="R197" s="143">
        <f>Q197*H197</f>
        <v>29.847309099999997</v>
      </c>
      <c r="S197" s="143">
        <v>0</v>
      </c>
      <c r="T197" s="144">
        <f>S197*H197</f>
        <v>0</v>
      </c>
      <c r="AR197" s="145" t="s">
        <v>166</v>
      </c>
      <c r="AT197" s="145" t="s">
        <v>161</v>
      </c>
      <c r="AU197" s="145" t="s">
        <v>86</v>
      </c>
      <c r="AY197" s="15" t="s">
        <v>159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5" t="s">
        <v>84</v>
      </c>
      <c r="BK197" s="146">
        <f>ROUND(I197*H197,2)</f>
        <v>0</v>
      </c>
      <c r="BL197" s="15" t="s">
        <v>166</v>
      </c>
      <c r="BM197" s="145" t="s">
        <v>271</v>
      </c>
    </row>
    <row r="198" spans="2:65" s="1" customFormat="1" ht="19.5">
      <c r="B198" s="30"/>
      <c r="D198" s="147" t="s">
        <v>168</v>
      </c>
      <c r="F198" s="148" t="s">
        <v>272</v>
      </c>
      <c r="I198" s="149"/>
      <c r="L198" s="30"/>
      <c r="M198" s="150"/>
      <c r="T198" s="54"/>
      <c r="AT198" s="15" t="s">
        <v>168</v>
      </c>
      <c r="AU198" s="15" t="s">
        <v>86</v>
      </c>
    </row>
    <row r="199" spans="2:65" s="12" customFormat="1" ht="11.25">
      <c r="B199" s="151"/>
      <c r="D199" s="147" t="s">
        <v>170</v>
      </c>
      <c r="E199" s="152" t="s">
        <v>1</v>
      </c>
      <c r="F199" s="153" t="s">
        <v>273</v>
      </c>
      <c r="H199" s="154">
        <v>10.519</v>
      </c>
      <c r="I199" s="155"/>
      <c r="L199" s="151"/>
      <c r="M199" s="156"/>
      <c r="T199" s="157"/>
      <c r="AT199" s="152" t="s">
        <v>170</v>
      </c>
      <c r="AU199" s="152" t="s">
        <v>86</v>
      </c>
      <c r="AV199" s="12" t="s">
        <v>86</v>
      </c>
      <c r="AW199" s="12" t="s">
        <v>32</v>
      </c>
      <c r="AX199" s="12" t="s">
        <v>76</v>
      </c>
      <c r="AY199" s="152" t="s">
        <v>159</v>
      </c>
    </row>
    <row r="200" spans="2:65" s="12" customFormat="1" ht="11.25">
      <c r="B200" s="151"/>
      <c r="D200" s="147" t="s">
        <v>170</v>
      </c>
      <c r="E200" s="152" t="s">
        <v>1</v>
      </c>
      <c r="F200" s="153" t="s">
        <v>186</v>
      </c>
      <c r="H200" s="154">
        <v>1.411</v>
      </c>
      <c r="I200" s="155"/>
      <c r="L200" s="151"/>
      <c r="M200" s="156"/>
      <c r="T200" s="157"/>
      <c r="AT200" s="152" t="s">
        <v>170</v>
      </c>
      <c r="AU200" s="152" t="s">
        <v>86</v>
      </c>
      <c r="AV200" s="12" t="s">
        <v>86</v>
      </c>
      <c r="AW200" s="12" t="s">
        <v>32</v>
      </c>
      <c r="AX200" s="12" t="s">
        <v>76</v>
      </c>
      <c r="AY200" s="152" t="s">
        <v>159</v>
      </c>
    </row>
    <row r="201" spans="2:65" s="13" customFormat="1" ht="11.25">
      <c r="B201" s="158"/>
      <c r="D201" s="147" t="s">
        <v>170</v>
      </c>
      <c r="E201" s="159" t="s">
        <v>1</v>
      </c>
      <c r="F201" s="160" t="s">
        <v>180</v>
      </c>
      <c r="H201" s="161">
        <v>11.93</v>
      </c>
      <c r="I201" s="162"/>
      <c r="L201" s="158"/>
      <c r="M201" s="163"/>
      <c r="T201" s="164"/>
      <c r="AT201" s="159" t="s">
        <v>170</v>
      </c>
      <c r="AU201" s="159" t="s">
        <v>86</v>
      </c>
      <c r="AV201" s="13" t="s">
        <v>166</v>
      </c>
      <c r="AW201" s="13" t="s">
        <v>32</v>
      </c>
      <c r="AX201" s="13" t="s">
        <v>84</v>
      </c>
      <c r="AY201" s="159" t="s">
        <v>159</v>
      </c>
    </row>
    <row r="202" spans="2:65" s="1" customFormat="1" ht="16.5" customHeight="1">
      <c r="B202" s="30"/>
      <c r="C202" s="134" t="s">
        <v>274</v>
      </c>
      <c r="D202" s="134" t="s">
        <v>161</v>
      </c>
      <c r="E202" s="135" t="s">
        <v>275</v>
      </c>
      <c r="F202" s="136" t="s">
        <v>276</v>
      </c>
      <c r="G202" s="137" t="s">
        <v>164</v>
      </c>
      <c r="H202" s="138">
        <v>40.906999999999996</v>
      </c>
      <c r="I202" s="139"/>
      <c r="J202" s="140">
        <f>ROUND(I202*H202,2)</f>
        <v>0</v>
      </c>
      <c r="K202" s="136" t="s">
        <v>165</v>
      </c>
      <c r="L202" s="30"/>
      <c r="M202" s="141" t="s">
        <v>1</v>
      </c>
      <c r="N202" s="142" t="s">
        <v>41</v>
      </c>
      <c r="P202" s="143">
        <f>O202*H202</f>
        <v>0</v>
      </c>
      <c r="Q202" s="143">
        <v>2.6900000000000001E-3</v>
      </c>
      <c r="R202" s="143">
        <f>Q202*H202</f>
        <v>0.11003982999999999</v>
      </c>
      <c r="S202" s="143">
        <v>0</v>
      </c>
      <c r="T202" s="144">
        <f>S202*H202</f>
        <v>0</v>
      </c>
      <c r="AR202" s="145" t="s">
        <v>166</v>
      </c>
      <c r="AT202" s="145" t="s">
        <v>161</v>
      </c>
      <c r="AU202" s="145" t="s">
        <v>86</v>
      </c>
      <c r="AY202" s="15" t="s">
        <v>159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5" t="s">
        <v>84</v>
      </c>
      <c r="BK202" s="146">
        <f>ROUND(I202*H202,2)</f>
        <v>0</v>
      </c>
      <c r="BL202" s="15" t="s">
        <v>166</v>
      </c>
      <c r="BM202" s="145" t="s">
        <v>277</v>
      </c>
    </row>
    <row r="203" spans="2:65" s="1" customFormat="1" ht="11.25">
      <c r="B203" s="30"/>
      <c r="D203" s="147" t="s">
        <v>168</v>
      </c>
      <c r="F203" s="148" t="s">
        <v>278</v>
      </c>
      <c r="I203" s="149"/>
      <c r="L203" s="30"/>
      <c r="M203" s="150"/>
      <c r="T203" s="54"/>
      <c r="AT203" s="15" t="s">
        <v>168</v>
      </c>
      <c r="AU203" s="15" t="s">
        <v>86</v>
      </c>
    </row>
    <row r="204" spans="2:65" s="12" customFormat="1" ht="11.25">
      <c r="B204" s="151"/>
      <c r="D204" s="147" t="s">
        <v>170</v>
      </c>
      <c r="E204" s="152" t="s">
        <v>1</v>
      </c>
      <c r="F204" s="153" t="s">
        <v>279</v>
      </c>
      <c r="H204" s="154">
        <v>40.906999999999996</v>
      </c>
      <c r="I204" s="155"/>
      <c r="L204" s="151"/>
      <c r="M204" s="156"/>
      <c r="T204" s="157"/>
      <c r="AT204" s="152" t="s">
        <v>170</v>
      </c>
      <c r="AU204" s="152" t="s">
        <v>86</v>
      </c>
      <c r="AV204" s="12" t="s">
        <v>86</v>
      </c>
      <c r="AW204" s="12" t="s">
        <v>32</v>
      </c>
      <c r="AX204" s="12" t="s">
        <v>76</v>
      </c>
      <c r="AY204" s="152" t="s">
        <v>159</v>
      </c>
    </row>
    <row r="205" spans="2:65" s="13" customFormat="1" ht="11.25">
      <c r="B205" s="158"/>
      <c r="D205" s="147" t="s">
        <v>170</v>
      </c>
      <c r="E205" s="159" t="s">
        <v>1</v>
      </c>
      <c r="F205" s="160" t="s">
        <v>180</v>
      </c>
      <c r="H205" s="161">
        <v>40.906999999999996</v>
      </c>
      <c r="I205" s="162"/>
      <c r="L205" s="158"/>
      <c r="M205" s="163"/>
      <c r="T205" s="164"/>
      <c r="AT205" s="159" t="s">
        <v>170</v>
      </c>
      <c r="AU205" s="159" t="s">
        <v>86</v>
      </c>
      <c r="AV205" s="13" t="s">
        <v>166</v>
      </c>
      <c r="AW205" s="13" t="s">
        <v>32</v>
      </c>
      <c r="AX205" s="13" t="s">
        <v>84</v>
      </c>
      <c r="AY205" s="159" t="s">
        <v>159</v>
      </c>
    </row>
    <row r="206" spans="2:65" s="1" customFormat="1" ht="16.5" customHeight="1">
      <c r="B206" s="30"/>
      <c r="C206" s="134" t="s">
        <v>280</v>
      </c>
      <c r="D206" s="134" t="s">
        <v>161</v>
      </c>
      <c r="E206" s="135" t="s">
        <v>281</v>
      </c>
      <c r="F206" s="136" t="s">
        <v>282</v>
      </c>
      <c r="G206" s="137" t="s">
        <v>164</v>
      </c>
      <c r="H206" s="138">
        <v>40.906999999999996</v>
      </c>
      <c r="I206" s="139"/>
      <c r="J206" s="140">
        <f>ROUND(I206*H206,2)</f>
        <v>0</v>
      </c>
      <c r="K206" s="136" t="s">
        <v>165</v>
      </c>
      <c r="L206" s="30"/>
      <c r="M206" s="141" t="s">
        <v>1</v>
      </c>
      <c r="N206" s="142" t="s">
        <v>41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166</v>
      </c>
      <c r="AT206" s="145" t="s">
        <v>161</v>
      </c>
      <c r="AU206" s="145" t="s">
        <v>86</v>
      </c>
      <c r="AY206" s="15" t="s">
        <v>159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5" t="s">
        <v>84</v>
      </c>
      <c r="BK206" s="146">
        <f>ROUND(I206*H206,2)</f>
        <v>0</v>
      </c>
      <c r="BL206" s="15" t="s">
        <v>166</v>
      </c>
      <c r="BM206" s="145" t="s">
        <v>283</v>
      </c>
    </row>
    <row r="207" spans="2:65" s="1" customFormat="1" ht="11.25">
      <c r="B207" s="30"/>
      <c r="D207" s="147" t="s">
        <v>168</v>
      </c>
      <c r="F207" s="148" t="s">
        <v>284</v>
      </c>
      <c r="I207" s="149"/>
      <c r="L207" s="30"/>
      <c r="M207" s="150"/>
      <c r="T207" s="54"/>
      <c r="AT207" s="15" t="s">
        <v>168</v>
      </c>
      <c r="AU207" s="15" t="s">
        <v>86</v>
      </c>
    </row>
    <row r="208" spans="2:65" s="1" customFormat="1" ht="33" customHeight="1">
      <c r="B208" s="30"/>
      <c r="C208" s="134" t="s">
        <v>285</v>
      </c>
      <c r="D208" s="134" t="s">
        <v>161</v>
      </c>
      <c r="E208" s="135" t="s">
        <v>286</v>
      </c>
      <c r="F208" s="136" t="s">
        <v>287</v>
      </c>
      <c r="G208" s="137" t="s">
        <v>164</v>
      </c>
      <c r="H208" s="138">
        <v>0.99199999999999999</v>
      </c>
      <c r="I208" s="139"/>
      <c r="J208" s="140">
        <f>ROUND(I208*H208,2)</f>
        <v>0</v>
      </c>
      <c r="K208" s="136" t="s">
        <v>165</v>
      </c>
      <c r="L208" s="30"/>
      <c r="M208" s="141" t="s">
        <v>1</v>
      </c>
      <c r="N208" s="142" t="s">
        <v>41</v>
      </c>
      <c r="P208" s="143">
        <f>O208*H208</f>
        <v>0</v>
      </c>
      <c r="Q208" s="143">
        <v>0.37678</v>
      </c>
      <c r="R208" s="143">
        <f>Q208*H208</f>
        <v>0.37376576</v>
      </c>
      <c r="S208" s="143">
        <v>0</v>
      </c>
      <c r="T208" s="144">
        <f>S208*H208</f>
        <v>0</v>
      </c>
      <c r="AR208" s="145" t="s">
        <v>166</v>
      </c>
      <c r="AT208" s="145" t="s">
        <v>161</v>
      </c>
      <c r="AU208" s="145" t="s">
        <v>86</v>
      </c>
      <c r="AY208" s="15" t="s">
        <v>159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5" t="s">
        <v>84</v>
      </c>
      <c r="BK208" s="146">
        <f>ROUND(I208*H208,2)</f>
        <v>0</v>
      </c>
      <c r="BL208" s="15" t="s">
        <v>166</v>
      </c>
      <c r="BM208" s="145" t="s">
        <v>288</v>
      </c>
    </row>
    <row r="209" spans="2:65" s="1" customFormat="1" ht="29.25">
      <c r="B209" s="30"/>
      <c r="D209" s="147" t="s">
        <v>168</v>
      </c>
      <c r="F209" s="148" t="s">
        <v>289</v>
      </c>
      <c r="I209" s="149"/>
      <c r="L209" s="30"/>
      <c r="M209" s="150"/>
      <c r="T209" s="54"/>
      <c r="AT209" s="15" t="s">
        <v>168</v>
      </c>
      <c r="AU209" s="15" t="s">
        <v>86</v>
      </c>
    </row>
    <row r="210" spans="2:65" s="12" customFormat="1" ht="11.25">
      <c r="B210" s="151"/>
      <c r="D210" s="147" t="s">
        <v>170</v>
      </c>
      <c r="E210" s="152" t="s">
        <v>1</v>
      </c>
      <c r="F210" s="153" t="s">
        <v>290</v>
      </c>
      <c r="H210" s="154">
        <v>0.99199999999999999</v>
      </c>
      <c r="I210" s="155"/>
      <c r="L210" s="151"/>
      <c r="M210" s="156"/>
      <c r="T210" s="157"/>
      <c r="AT210" s="152" t="s">
        <v>170</v>
      </c>
      <c r="AU210" s="152" t="s">
        <v>86</v>
      </c>
      <c r="AV210" s="12" t="s">
        <v>86</v>
      </c>
      <c r="AW210" s="12" t="s">
        <v>32</v>
      </c>
      <c r="AX210" s="12" t="s">
        <v>84</v>
      </c>
      <c r="AY210" s="152" t="s">
        <v>159</v>
      </c>
    </row>
    <row r="211" spans="2:65" s="1" customFormat="1" ht="33" customHeight="1">
      <c r="B211" s="30"/>
      <c r="C211" s="134" t="s">
        <v>291</v>
      </c>
      <c r="D211" s="134" t="s">
        <v>161</v>
      </c>
      <c r="E211" s="135" t="s">
        <v>292</v>
      </c>
      <c r="F211" s="136" t="s">
        <v>293</v>
      </c>
      <c r="G211" s="137" t="s">
        <v>164</v>
      </c>
      <c r="H211" s="138">
        <v>3.016</v>
      </c>
      <c r="I211" s="139"/>
      <c r="J211" s="140">
        <f>ROUND(I211*H211,2)</f>
        <v>0</v>
      </c>
      <c r="K211" s="136" t="s">
        <v>165</v>
      </c>
      <c r="L211" s="30"/>
      <c r="M211" s="141" t="s">
        <v>1</v>
      </c>
      <c r="N211" s="142" t="s">
        <v>41</v>
      </c>
      <c r="P211" s="143">
        <f>O211*H211</f>
        <v>0</v>
      </c>
      <c r="Q211" s="143">
        <v>0.54959999999999998</v>
      </c>
      <c r="R211" s="143">
        <f>Q211*H211</f>
        <v>1.6575936</v>
      </c>
      <c r="S211" s="143">
        <v>0</v>
      </c>
      <c r="T211" s="144">
        <f>S211*H211</f>
        <v>0</v>
      </c>
      <c r="AR211" s="145" t="s">
        <v>166</v>
      </c>
      <c r="AT211" s="145" t="s">
        <v>161</v>
      </c>
      <c r="AU211" s="145" t="s">
        <v>86</v>
      </c>
      <c r="AY211" s="15" t="s">
        <v>159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5" t="s">
        <v>84</v>
      </c>
      <c r="BK211" s="146">
        <f>ROUND(I211*H211,2)</f>
        <v>0</v>
      </c>
      <c r="BL211" s="15" t="s">
        <v>166</v>
      </c>
      <c r="BM211" s="145" t="s">
        <v>294</v>
      </c>
    </row>
    <row r="212" spans="2:65" s="1" customFormat="1" ht="29.25">
      <c r="B212" s="30"/>
      <c r="D212" s="147" t="s">
        <v>168</v>
      </c>
      <c r="F212" s="148" t="s">
        <v>295</v>
      </c>
      <c r="I212" s="149"/>
      <c r="L212" s="30"/>
      <c r="M212" s="150"/>
      <c r="T212" s="54"/>
      <c r="AT212" s="15" t="s">
        <v>168</v>
      </c>
      <c r="AU212" s="15" t="s">
        <v>86</v>
      </c>
    </row>
    <row r="213" spans="2:65" s="12" customFormat="1" ht="11.25">
      <c r="B213" s="151"/>
      <c r="D213" s="147" t="s">
        <v>170</v>
      </c>
      <c r="E213" s="152" t="s">
        <v>1</v>
      </c>
      <c r="F213" s="153" t="s">
        <v>296</v>
      </c>
      <c r="H213" s="154">
        <v>3.016</v>
      </c>
      <c r="I213" s="155"/>
      <c r="L213" s="151"/>
      <c r="M213" s="156"/>
      <c r="T213" s="157"/>
      <c r="AT213" s="152" t="s">
        <v>170</v>
      </c>
      <c r="AU213" s="152" t="s">
        <v>86</v>
      </c>
      <c r="AV213" s="12" t="s">
        <v>86</v>
      </c>
      <c r="AW213" s="12" t="s">
        <v>32</v>
      </c>
      <c r="AX213" s="12" t="s">
        <v>84</v>
      </c>
      <c r="AY213" s="152" t="s">
        <v>159</v>
      </c>
    </row>
    <row r="214" spans="2:65" s="11" customFormat="1" ht="22.9" customHeight="1">
      <c r="B214" s="122"/>
      <c r="D214" s="123" t="s">
        <v>75</v>
      </c>
      <c r="E214" s="132" t="s">
        <v>238</v>
      </c>
      <c r="F214" s="132" t="s">
        <v>297</v>
      </c>
      <c r="I214" s="125"/>
      <c r="J214" s="133">
        <f>BK214</f>
        <v>0</v>
      </c>
      <c r="L214" s="122"/>
      <c r="M214" s="127"/>
      <c r="P214" s="128">
        <f>SUM(P215:P217)</f>
        <v>0</v>
      </c>
      <c r="R214" s="128">
        <f>SUM(R215:R217)</f>
        <v>0.45623249999999999</v>
      </c>
      <c r="T214" s="129">
        <f>SUM(T215:T217)</f>
        <v>0</v>
      </c>
      <c r="AR214" s="123" t="s">
        <v>84</v>
      </c>
      <c r="AT214" s="130" t="s">
        <v>75</v>
      </c>
      <c r="AU214" s="130" t="s">
        <v>84</v>
      </c>
      <c r="AY214" s="123" t="s">
        <v>159</v>
      </c>
      <c r="BK214" s="131">
        <f>SUM(BK215:BK217)</f>
        <v>0</v>
      </c>
    </row>
    <row r="215" spans="2:65" s="1" customFormat="1" ht="24.2" customHeight="1">
      <c r="B215" s="30"/>
      <c r="C215" s="134" t="s">
        <v>298</v>
      </c>
      <c r="D215" s="134" t="s">
        <v>161</v>
      </c>
      <c r="E215" s="135" t="s">
        <v>299</v>
      </c>
      <c r="F215" s="136" t="s">
        <v>300</v>
      </c>
      <c r="G215" s="137" t="s">
        <v>175</v>
      </c>
      <c r="H215" s="138">
        <v>0.24299999999999999</v>
      </c>
      <c r="I215" s="139"/>
      <c r="J215" s="140">
        <f>ROUND(I215*H215,2)</f>
        <v>0</v>
      </c>
      <c r="K215" s="136" t="s">
        <v>165</v>
      </c>
      <c r="L215" s="30"/>
      <c r="M215" s="141" t="s">
        <v>1</v>
      </c>
      <c r="N215" s="142" t="s">
        <v>41</v>
      </c>
      <c r="P215" s="143">
        <f>O215*H215</f>
        <v>0</v>
      </c>
      <c r="Q215" s="143">
        <v>1.8774999999999999</v>
      </c>
      <c r="R215" s="143">
        <f>Q215*H215</f>
        <v>0.45623249999999999</v>
      </c>
      <c r="S215" s="143">
        <v>0</v>
      </c>
      <c r="T215" s="144">
        <f>S215*H215</f>
        <v>0</v>
      </c>
      <c r="AR215" s="145" t="s">
        <v>166</v>
      </c>
      <c r="AT215" s="145" t="s">
        <v>161</v>
      </c>
      <c r="AU215" s="145" t="s">
        <v>86</v>
      </c>
      <c r="AY215" s="15" t="s">
        <v>159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5" t="s">
        <v>84</v>
      </c>
      <c r="BK215" s="146">
        <f>ROUND(I215*H215,2)</f>
        <v>0</v>
      </c>
      <c r="BL215" s="15" t="s">
        <v>166</v>
      </c>
      <c r="BM215" s="145" t="s">
        <v>301</v>
      </c>
    </row>
    <row r="216" spans="2:65" s="1" customFormat="1" ht="19.5">
      <c r="B216" s="30"/>
      <c r="D216" s="147" t="s">
        <v>168</v>
      </c>
      <c r="F216" s="148" t="s">
        <v>302</v>
      </c>
      <c r="I216" s="149"/>
      <c r="L216" s="30"/>
      <c r="M216" s="150"/>
      <c r="T216" s="54"/>
      <c r="AT216" s="15" t="s">
        <v>168</v>
      </c>
      <c r="AU216" s="15" t="s">
        <v>86</v>
      </c>
    </row>
    <row r="217" spans="2:65" s="12" customFormat="1" ht="11.25">
      <c r="B217" s="151"/>
      <c r="D217" s="147" t="s">
        <v>170</v>
      </c>
      <c r="E217" s="152" t="s">
        <v>1</v>
      </c>
      <c r="F217" s="153" t="s">
        <v>303</v>
      </c>
      <c r="H217" s="154">
        <v>0.24299999999999999</v>
      </c>
      <c r="I217" s="155"/>
      <c r="L217" s="151"/>
      <c r="M217" s="156"/>
      <c r="T217" s="157"/>
      <c r="AT217" s="152" t="s">
        <v>170</v>
      </c>
      <c r="AU217" s="152" t="s">
        <v>86</v>
      </c>
      <c r="AV217" s="12" t="s">
        <v>86</v>
      </c>
      <c r="AW217" s="12" t="s">
        <v>32</v>
      </c>
      <c r="AX217" s="12" t="s">
        <v>84</v>
      </c>
      <c r="AY217" s="152" t="s">
        <v>159</v>
      </c>
    </row>
    <row r="218" spans="2:65" s="11" customFormat="1" ht="22.9" customHeight="1">
      <c r="B218" s="122"/>
      <c r="D218" s="123" t="s">
        <v>75</v>
      </c>
      <c r="E218" s="132" t="s">
        <v>274</v>
      </c>
      <c r="F218" s="132" t="s">
        <v>304</v>
      </c>
      <c r="I218" s="125"/>
      <c r="J218" s="133">
        <f>BK218</f>
        <v>0</v>
      </c>
      <c r="L218" s="122"/>
      <c r="M218" s="127"/>
      <c r="P218" s="128">
        <f>SUM(P219:P223)</f>
        <v>0</v>
      </c>
      <c r="R218" s="128">
        <f>SUM(R219:R223)</f>
        <v>0</v>
      </c>
      <c r="T218" s="129">
        <f>SUM(T219:T223)</f>
        <v>0</v>
      </c>
      <c r="AR218" s="123" t="s">
        <v>84</v>
      </c>
      <c r="AT218" s="130" t="s">
        <v>75</v>
      </c>
      <c r="AU218" s="130" t="s">
        <v>84</v>
      </c>
      <c r="AY218" s="123" t="s">
        <v>159</v>
      </c>
      <c r="BK218" s="131">
        <f>SUM(BK219:BK223)</f>
        <v>0</v>
      </c>
    </row>
    <row r="219" spans="2:65" s="1" customFormat="1" ht="21.75" customHeight="1">
      <c r="B219" s="30"/>
      <c r="C219" s="134" t="s">
        <v>305</v>
      </c>
      <c r="D219" s="134" t="s">
        <v>161</v>
      </c>
      <c r="E219" s="135" t="s">
        <v>306</v>
      </c>
      <c r="F219" s="136" t="s">
        <v>307</v>
      </c>
      <c r="G219" s="137" t="s">
        <v>164</v>
      </c>
      <c r="H219" s="138">
        <v>13.3</v>
      </c>
      <c r="I219" s="139"/>
      <c r="J219" s="140">
        <f>ROUND(I219*H219,2)</f>
        <v>0</v>
      </c>
      <c r="K219" s="136" t="s">
        <v>165</v>
      </c>
      <c r="L219" s="30"/>
      <c r="M219" s="141" t="s">
        <v>1</v>
      </c>
      <c r="N219" s="142" t="s">
        <v>41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166</v>
      </c>
      <c r="AT219" s="145" t="s">
        <v>161</v>
      </c>
      <c r="AU219" s="145" t="s">
        <v>86</v>
      </c>
      <c r="AY219" s="15" t="s">
        <v>159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5" t="s">
        <v>84</v>
      </c>
      <c r="BK219" s="146">
        <f>ROUND(I219*H219,2)</f>
        <v>0</v>
      </c>
      <c r="BL219" s="15" t="s">
        <v>166</v>
      </c>
      <c r="BM219" s="145" t="s">
        <v>308</v>
      </c>
    </row>
    <row r="220" spans="2:65" s="1" customFormat="1" ht="19.5">
      <c r="B220" s="30"/>
      <c r="D220" s="147" t="s">
        <v>168</v>
      </c>
      <c r="F220" s="148" t="s">
        <v>309</v>
      </c>
      <c r="I220" s="149"/>
      <c r="L220" s="30"/>
      <c r="M220" s="150"/>
      <c r="T220" s="54"/>
      <c r="AT220" s="15" t="s">
        <v>168</v>
      </c>
      <c r="AU220" s="15" t="s">
        <v>86</v>
      </c>
    </row>
    <row r="221" spans="2:65" s="1" customFormat="1" ht="19.5">
      <c r="B221" s="30"/>
      <c r="D221" s="147" t="s">
        <v>310</v>
      </c>
      <c r="F221" s="175" t="s">
        <v>311</v>
      </c>
      <c r="I221" s="149"/>
      <c r="L221" s="30"/>
      <c r="M221" s="150"/>
      <c r="T221" s="54"/>
      <c r="AT221" s="15" t="s">
        <v>310</v>
      </c>
      <c r="AU221" s="15" t="s">
        <v>86</v>
      </c>
    </row>
    <row r="222" spans="2:65" s="1" customFormat="1" ht="21.75" customHeight="1">
      <c r="B222" s="30"/>
      <c r="C222" s="134" t="s">
        <v>312</v>
      </c>
      <c r="D222" s="134" t="s">
        <v>161</v>
      </c>
      <c r="E222" s="135" t="s">
        <v>313</v>
      </c>
      <c r="F222" s="136" t="s">
        <v>314</v>
      </c>
      <c r="G222" s="137" t="s">
        <v>164</v>
      </c>
      <c r="H222" s="138">
        <v>13.3</v>
      </c>
      <c r="I222" s="139"/>
      <c r="J222" s="140">
        <f>ROUND(I222*H222,2)</f>
        <v>0</v>
      </c>
      <c r="K222" s="136" t="s">
        <v>165</v>
      </c>
      <c r="L222" s="30"/>
      <c r="M222" s="141" t="s">
        <v>1</v>
      </c>
      <c r="N222" s="142" t="s">
        <v>41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166</v>
      </c>
      <c r="AT222" s="145" t="s">
        <v>161</v>
      </c>
      <c r="AU222" s="145" t="s">
        <v>86</v>
      </c>
      <c r="AY222" s="15" t="s">
        <v>159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5" t="s">
        <v>84</v>
      </c>
      <c r="BK222" s="146">
        <f>ROUND(I222*H222,2)</f>
        <v>0</v>
      </c>
      <c r="BL222" s="15" t="s">
        <v>166</v>
      </c>
      <c r="BM222" s="145" t="s">
        <v>315</v>
      </c>
    </row>
    <row r="223" spans="2:65" s="1" customFormat="1" ht="19.5">
      <c r="B223" s="30"/>
      <c r="D223" s="147" t="s">
        <v>168</v>
      </c>
      <c r="F223" s="148" t="s">
        <v>316</v>
      </c>
      <c r="I223" s="149"/>
      <c r="L223" s="30"/>
      <c r="M223" s="150"/>
      <c r="T223" s="54"/>
      <c r="AT223" s="15" t="s">
        <v>168</v>
      </c>
      <c r="AU223" s="15" t="s">
        <v>86</v>
      </c>
    </row>
    <row r="224" spans="2:65" s="11" customFormat="1" ht="22.9" customHeight="1">
      <c r="B224" s="122"/>
      <c r="D224" s="123" t="s">
        <v>75</v>
      </c>
      <c r="E224" s="132" t="s">
        <v>280</v>
      </c>
      <c r="F224" s="132" t="s">
        <v>317</v>
      </c>
      <c r="I224" s="125"/>
      <c r="J224" s="133">
        <f>BK224</f>
        <v>0</v>
      </c>
      <c r="L224" s="122"/>
      <c r="M224" s="127"/>
      <c r="P224" s="128">
        <f>SUM(P225:P238)</f>
        <v>0</v>
      </c>
      <c r="R224" s="128">
        <f>SUM(R225:R238)</f>
        <v>8.3053833999999984</v>
      </c>
      <c r="T224" s="129">
        <f>SUM(T225:T238)</f>
        <v>0</v>
      </c>
      <c r="AR224" s="123" t="s">
        <v>84</v>
      </c>
      <c r="AT224" s="130" t="s">
        <v>75</v>
      </c>
      <c r="AU224" s="130" t="s">
        <v>84</v>
      </c>
      <c r="AY224" s="123" t="s">
        <v>159</v>
      </c>
      <c r="BK224" s="131">
        <f>SUM(BK225:BK238)</f>
        <v>0</v>
      </c>
    </row>
    <row r="225" spans="2:65" s="1" customFormat="1" ht="33" customHeight="1">
      <c r="B225" s="30"/>
      <c r="C225" s="134" t="s">
        <v>318</v>
      </c>
      <c r="D225" s="134" t="s">
        <v>161</v>
      </c>
      <c r="E225" s="135" t="s">
        <v>319</v>
      </c>
      <c r="F225" s="136" t="s">
        <v>320</v>
      </c>
      <c r="G225" s="137" t="s">
        <v>175</v>
      </c>
      <c r="H225" s="138">
        <v>3.2869999999999999</v>
      </c>
      <c r="I225" s="139"/>
      <c r="J225" s="140">
        <f>ROUND(I225*H225,2)</f>
        <v>0</v>
      </c>
      <c r="K225" s="136" t="s">
        <v>165</v>
      </c>
      <c r="L225" s="30"/>
      <c r="M225" s="141" t="s">
        <v>1</v>
      </c>
      <c r="N225" s="142" t="s">
        <v>41</v>
      </c>
      <c r="P225" s="143">
        <f>O225*H225</f>
        <v>0</v>
      </c>
      <c r="Q225" s="143">
        <v>2.5018699999999998</v>
      </c>
      <c r="R225" s="143">
        <f>Q225*H225</f>
        <v>8.2236466899999989</v>
      </c>
      <c r="S225" s="143">
        <v>0</v>
      </c>
      <c r="T225" s="144">
        <f>S225*H225</f>
        <v>0</v>
      </c>
      <c r="AR225" s="145" t="s">
        <v>166</v>
      </c>
      <c r="AT225" s="145" t="s">
        <v>161</v>
      </c>
      <c r="AU225" s="145" t="s">
        <v>86</v>
      </c>
      <c r="AY225" s="15" t="s">
        <v>159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5" t="s">
        <v>84</v>
      </c>
      <c r="BK225" s="146">
        <f>ROUND(I225*H225,2)</f>
        <v>0</v>
      </c>
      <c r="BL225" s="15" t="s">
        <v>166</v>
      </c>
      <c r="BM225" s="145" t="s">
        <v>321</v>
      </c>
    </row>
    <row r="226" spans="2:65" s="1" customFormat="1" ht="19.5">
      <c r="B226" s="30"/>
      <c r="D226" s="147" t="s">
        <v>168</v>
      </c>
      <c r="F226" s="148" t="s">
        <v>322</v>
      </c>
      <c r="I226" s="149"/>
      <c r="L226" s="30"/>
      <c r="M226" s="150"/>
      <c r="T226" s="54"/>
      <c r="AT226" s="15" t="s">
        <v>168</v>
      </c>
      <c r="AU226" s="15" t="s">
        <v>86</v>
      </c>
    </row>
    <row r="227" spans="2:65" s="12" customFormat="1" ht="11.25">
      <c r="B227" s="151"/>
      <c r="D227" s="147" t="s">
        <v>170</v>
      </c>
      <c r="E227" s="152" t="s">
        <v>1</v>
      </c>
      <c r="F227" s="153" t="s">
        <v>323</v>
      </c>
      <c r="H227" s="154">
        <v>3.2869999999999999</v>
      </c>
      <c r="I227" s="155"/>
      <c r="L227" s="151"/>
      <c r="M227" s="156"/>
      <c r="T227" s="157"/>
      <c r="AT227" s="152" t="s">
        <v>170</v>
      </c>
      <c r="AU227" s="152" t="s">
        <v>86</v>
      </c>
      <c r="AV227" s="12" t="s">
        <v>86</v>
      </c>
      <c r="AW227" s="12" t="s">
        <v>32</v>
      </c>
      <c r="AX227" s="12" t="s">
        <v>84</v>
      </c>
      <c r="AY227" s="152" t="s">
        <v>159</v>
      </c>
    </row>
    <row r="228" spans="2:65" s="1" customFormat="1" ht="24.2" customHeight="1">
      <c r="B228" s="30"/>
      <c r="C228" s="134" t="s">
        <v>324</v>
      </c>
      <c r="D228" s="134" t="s">
        <v>161</v>
      </c>
      <c r="E228" s="135" t="s">
        <v>325</v>
      </c>
      <c r="F228" s="136" t="s">
        <v>326</v>
      </c>
      <c r="G228" s="137" t="s">
        <v>175</v>
      </c>
      <c r="H228" s="138">
        <v>3.2869999999999999</v>
      </c>
      <c r="I228" s="139"/>
      <c r="J228" s="140">
        <f>ROUND(I228*H228,2)</f>
        <v>0</v>
      </c>
      <c r="K228" s="136" t="s">
        <v>165</v>
      </c>
      <c r="L228" s="30"/>
      <c r="M228" s="141" t="s">
        <v>1</v>
      </c>
      <c r="N228" s="142" t="s">
        <v>41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166</v>
      </c>
      <c r="AT228" s="145" t="s">
        <v>161</v>
      </c>
      <c r="AU228" s="145" t="s">
        <v>86</v>
      </c>
      <c r="AY228" s="15" t="s">
        <v>159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5" t="s">
        <v>84</v>
      </c>
      <c r="BK228" s="146">
        <f>ROUND(I228*H228,2)</f>
        <v>0</v>
      </c>
      <c r="BL228" s="15" t="s">
        <v>166</v>
      </c>
      <c r="BM228" s="145" t="s">
        <v>327</v>
      </c>
    </row>
    <row r="229" spans="2:65" s="1" customFormat="1" ht="19.5">
      <c r="B229" s="30"/>
      <c r="D229" s="147" t="s">
        <v>168</v>
      </c>
      <c r="F229" s="148" t="s">
        <v>328</v>
      </c>
      <c r="I229" s="149"/>
      <c r="L229" s="30"/>
      <c r="M229" s="150"/>
      <c r="T229" s="54"/>
      <c r="AT229" s="15" t="s">
        <v>168</v>
      </c>
      <c r="AU229" s="15" t="s">
        <v>86</v>
      </c>
    </row>
    <row r="230" spans="2:65" s="1" customFormat="1" ht="16.5" customHeight="1">
      <c r="B230" s="30"/>
      <c r="C230" s="134" t="s">
        <v>329</v>
      </c>
      <c r="D230" s="134" t="s">
        <v>161</v>
      </c>
      <c r="E230" s="135" t="s">
        <v>330</v>
      </c>
      <c r="F230" s="136" t="s">
        <v>331</v>
      </c>
      <c r="G230" s="137" t="s">
        <v>196</v>
      </c>
      <c r="H230" s="138">
        <v>6.6000000000000003E-2</v>
      </c>
      <c r="I230" s="139"/>
      <c r="J230" s="140">
        <f>ROUND(I230*H230,2)</f>
        <v>0</v>
      </c>
      <c r="K230" s="136" t="s">
        <v>165</v>
      </c>
      <c r="L230" s="30"/>
      <c r="M230" s="141" t="s">
        <v>1</v>
      </c>
      <c r="N230" s="142" t="s">
        <v>41</v>
      </c>
      <c r="P230" s="143">
        <f>O230*H230</f>
        <v>0</v>
      </c>
      <c r="Q230" s="143">
        <v>1.06277</v>
      </c>
      <c r="R230" s="143">
        <f>Q230*H230</f>
        <v>7.0142820000000008E-2</v>
      </c>
      <c r="S230" s="143">
        <v>0</v>
      </c>
      <c r="T230" s="144">
        <f>S230*H230</f>
        <v>0</v>
      </c>
      <c r="AR230" s="145" t="s">
        <v>166</v>
      </c>
      <c r="AT230" s="145" t="s">
        <v>161</v>
      </c>
      <c r="AU230" s="145" t="s">
        <v>86</v>
      </c>
      <c r="AY230" s="15" t="s">
        <v>159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5" t="s">
        <v>84</v>
      </c>
      <c r="BK230" s="146">
        <f>ROUND(I230*H230,2)</f>
        <v>0</v>
      </c>
      <c r="BL230" s="15" t="s">
        <v>166</v>
      </c>
      <c r="BM230" s="145" t="s">
        <v>332</v>
      </c>
    </row>
    <row r="231" spans="2:65" s="1" customFormat="1" ht="11.25">
      <c r="B231" s="30"/>
      <c r="D231" s="147" t="s">
        <v>168</v>
      </c>
      <c r="F231" s="148" t="s">
        <v>333</v>
      </c>
      <c r="I231" s="149"/>
      <c r="L231" s="30"/>
      <c r="M231" s="150"/>
      <c r="T231" s="54"/>
      <c r="AT231" s="15" t="s">
        <v>168</v>
      </c>
      <c r="AU231" s="15" t="s">
        <v>86</v>
      </c>
    </row>
    <row r="232" spans="2:65" s="12" customFormat="1" ht="11.25">
      <c r="B232" s="151"/>
      <c r="D232" s="147" t="s">
        <v>170</v>
      </c>
      <c r="E232" s="152" t="s">
        <v>1</v>
      </c>
      <c r="F232" s="153" t="s">
        <v>334</v>
      </c>
      <c r="H232" s="154">
        <v>6.6000000000000003E-2</v>
      </c>
      <c r="I232" s="155"/>
      <c r="L232" s="151"/>
      <c r="M232" s="156"/>
      <c r="T232" s="157"/>
      <c r="AT232" s="152" t="s">
        <v>170</v>
      </c>
      <c r="AU232" s="152" t="s">
        <v>86</v>
      </c>
      <c r="AV232" s="12" t="s">
        <v>86</v>
      </c>
      <c r="AW232" s="12" t="s">
        <v>32</v>
      </c>
      <c r="AX232" s="12" t="s">
        <v>84</v>
      </c>
      <c r="AY232" s="152" t="s">
        <v>159</v>
      </c>
    </row>
    <row r="233" spans="2:65" s="1" customFormat="1" ht="16.5" customHeight="1">
      <c r="B233" s="30"/>
      <c r="C233" s="134" t="s">
        <v>335</v>
      </c>
      <c r="D233" s="134" t="s">
        <v>161</v>
      </c>
      <c r="E233" s="135" t="s">
        <v>336</v>
      </c>
      <c r="F233" s="136" t="s">
        <v>337</v>
      </c>
      <c r="G233" s="137" t="s">
        <v>164</v>
      </c>
      <c r="H233" s="138">
        <v>21.911999999999999</v>
      </c>
      <c r="I233" s="139"/>
      <c r="J233" s="140">
        <f>ROUND(I233*H233,2)</f>
        <v>0</v>
      </c>
      <c r="K233" s="136" t="s">
        <v>165</v>
      </c>
      <c r="L233" s="30"/>
      <c r="M233" s="141" t="s">
        <v>1</v>
      </c>
      <c r="N233" s="142" t="s">
        <v>41</v>
      </c>
      <c r="P233" s="143">
        <f>O233*H233</f>
        <v>0</v>
      </c>
      <c r="Q233" s="143">
        <v>1.2999999999999999E-4</v>
      </c>
      <c r="R233" s="143">
        <f>Q233*H233</f>
        <v>2.8485599999999995E-3</v>
      </c>
      <c r="S233" s="143">
        <v>0</v>
      </c>
      <c r="T233" s="144">
        <f>S233*H233</f>
        <v>0</v>
      </c>
      <c r="AR233" s="145" t="s">
        <v>166</v>
      </c>
      <c r="AT233" s="145" t="s">
        <v>161</v>
      </c>
      <c r="AU233" s="145" t="s">
        <v>86</v>
      </c>
      <c r="AY233" s="15" t="s">
        <v>159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5" t="s">
        <v>84</v>
      </c>
      <c r="BK233" s="146">
        <f>ROUND(I233*H233,2)</f>
        <v>0</v>
      </c>
      <c r="BL233" s="15" t="s">
        <v>166</v>
      </c>
      <c r="BM233" s="145" t="s">
        <v>338</v>
      </c>
    </row>
    <row r="234" spans="2:65" s="1" customFormat="1" ht="19.5">
      <c r="B234" s="30"/>
      <c r="D234" s="147" t="s">
        <v>168</v>
      </c>
      <c r="F234" s="148" t="s">
        <v>339</v>
      </c>
      <c r="I234" s="149"/>
      <c r="L234" s="30"/>
      <c r="M234" s="150"/>
      <c r="T234" s="54"/>
      <c r="AT234" s="15" t="s">
        <v>168</v>
      </c>
      <c r="AU234" s="15" t="s">
        <v>86</v>
      </c>
    </row>
    <row r="235" spans="2:65" s="12" customFormat="1" ht="11.25">
      <c r="B235" s="151"/>
      <c r="D235" s="147" t="s">
        <v>170</v>
      </c>
      <c r="E235" s="152" t="s">
        <v>1</v>
      </c>
      <c r="F235" s="153" t="s">
        <v>340</v>
      </c>
      <c r="H235" s="154">
        <v>21.911999999999999</v>
      </c>
      <c r="I235" s="155"/>
      <c r="L235" s="151"/>
      <c r="M235" s="156"/>
      <c r="T235" s="157"/>
      <c r="AT235" s="152" t="s">
        <v>170</v>
      </c>
      <c r="AU235" s="152" t="s">
        <v>86</v>
      </c>
      <c r="AV235" s="12" t="s">
        <v>86</v>
      </c>
      <c r="AW235" s="12" t="s">
        <v>32</v>
      </c>
      <c r="AX235" s="12" t="s">
        <v>84</v>
      </c>
      <c r="AY235" s="152" t="s">
        <v>159</v>
      </c>
    </row>
    <row r="236" spans="2:65" s="1" customFormat="1" ht="16.5" customHeight="1">
      <c r="B236" s="30"/>
      <c r="C236" s="134" t="s">
        <v>341</v>
      </c>
      <c r="D236" s="134" t="s">
        <v>161</v>
      </c>
      <c r="E236" s="135" t="s">
        <v>342</v>
      </c>
      <c r="F236" s="136" t="s">
        <v>343</v>
      </c>
      <c r="G236" s="137" t="s">
        <v>164</v>
      </c>
      <c r="H236" s="138">
        <v>26.501000000000001</v>
      </c>
      <c r="I236" s="139"/>
      <c r="J236" s="140">
        <f>ROUND(I236*H236,2)</f>
        <v>0</v>
      </c>
      <c r="K236" s="136" t="s">
        <v>165</v>
      </c>
      <c r="L236" s="30"/>
      <c r="M236" s="141" t="s">
        <v>1</v>
      </c>
      <c r="N236" s="142" t="s">
        <v>41</v>
      </c>
      <c r="P236" s="143">
        <f>O236*H236</f>
        <v>0</v>
      </c>
      <c r="Q236" s="143">
        <v>3.3E-4</v>
      </c>
      <c r="R236" s="143">
        <f>Q236*H236</f>
        <v>8.7453300000000008E-3</v>
      </c>
      <c r="S236" s="143">
        <v>0</v>
      </c>
      <c r="T236" s="144">
        <f>S236*H236</f>
        <v>0</v>
      </c>
      <c r="AR236" s="145" t="s">
        <v>166</v>
      </c>
      <c r="AT236" s="145" t="s">
        <v>161</v>
      </c>
      <c r="AU236" s="145" t="s">
        <v>86</v>
      </c>
      <c r="AY236" s="15" t="s">
        <v>159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5" t="s">
        <v>84</v>
      </c>
      <c r="BK236" s="146">
        <f>ROUND(I236*H236,2)</f>
        <v>0</v>
      </c>
      <c r="BL236" s="15" t="s">
        <v>166</v>
      </c>
      <c r="BM236" s="145" t="s">
        <v>344</v>
      </c>
    </row>
    <row r="237" spans="2:65" s="1" customFormat="1" ht="11.25">
      <c r="B237" s="30"/>
      <c r="D237" s="147" t="s">
        <v>168</v>
      </c>
      <c r="F237" s="148" t="s">
        <v>345</v>
      </c>
      <c r="I237" s="149"/>
      <c r="L237" s="30"/>
      <c r="M237" s="150"/>
      <c r="T237" s="54"/>
      <c r="AT237" s="15" t="s">
        <v>168</v>
      </c>
      <c r="AU237" s="15" t="s">
        <v>86</v>
      </c>
    </row>
    <row r="238" spans="2:65" s="12" customFormat="1" ht="11.25">
      <c r="B238" s="151"/>
      <c r="D238" s="147" t="s">
        <v>170</v>
      </c>
      <c r="E238" s="152" t="s">
        <v>1</v>
      </c>
      <c r="F238" s="153" t="s">
        <v>346</v>
      </c>
      <c r="H238" s="154">
        <v>26.501000000000001</v>
      </c>
      <c r="I238" s="155"/>
      <c r="L238" s="151"/>
      <c r="M238" s="156"/>
      <c r="T238" s="157"/>
      <c r="AT238" s="152" t="s">
        <v>170</v>
      </c>
      <c r="AU238" s="152" t="s">
        <v>86</v>
      </c>
      <c r="AV238" s="12" t="s">
        <v>86</v>
      </c>
      <c r="AW238" s="12" t="s">
        <v>32</v>
      </c>
      <c r="AX238" s="12" t="s">
        <v>84</v>
      </c>
      <c r="AY238" s="152" t="s">
        <v>159</v>
      </c>
    </row>
    <row r="239" spans="2:65" s="11" customFormat="1" ht="22.9" customHeight="1">
      <c r="B239" s="122"/>
      <c r="D239" s="123" t="s">
        <v>75</v>
      </c>
      <c r="E239" s="132" t="s">
        <v>221</v>
      </c>
      <c r="F239" s="132" t="s">
        <v>347</v>
      </c>
      <c r="I239" s="125"/>
      <c r="J239" s="133">
        <f>BK239</f>
        <v>0</v>
      </c>
      <c r="L239" s="122"/>
      <c r="M239" s="127"/>
      <c r="P239" s="128">
        <f>SUM(P240:P245)</f>
        <v>0</v>
      </c>
      <c r="R239" s="128">
        <f>SUM(R240:R245)</f>
        <v>4.2930000000000003E-2</v>
      </c>
      <c r="T239" s="129">
        <f>SUM(T240:T245)</f>
        <v>0</v>
      </c>
      <c r="AR239" s="123" t="s">
        <v>84</v>
      </c>
      <c r="AT239" s="130" t="s">
        <v>75</v>
      </c>
      <c r="AU239" s="130" t="s">
        <v>84</v>
      </c>
      <c r="AY239" s="123" t="s">
        <v>159</v>
      </c>
      <c r="BK239" s="131">
        <f>SUM(BK240:BK245)</f>
        <v>0</v>
      </c>
    </row>
    <row r="240" spans="2:65" s="1" customFormat="1" ht="24.2" customHeight="1">
      <c r="B240" s="30"/>
      <c r="C240" s="134" t="s">
        <v>348</v>
      </c>
      <c r="D240" s="134" t="s">
        <v>161</v>
      </c>
      <c r="E240" s="135" t="s">
        <v>349</v>
      </c>
      <c r="F240" s="136" t="s">
        <v>350</v>
      </c>
      <c r="G240" s="137" t="s">
        <v>235</v>
      </c>
      <c r="H240" s="138">
        <v>30</v>
      </c>
      <c r="I240" s="139"/>
      <c r="J240" s="140">
        <f>ROUND(I240*H240,2)</f>
        <v>0</v>
      </c>
      <c r="K240" s="136" t="s">
        <v>1</v>
      </c>
      <c r="L240" s="30"/>
      <c r="M240" s="141" t="s">
        <v>1</v>
      </c>
      <c r="N240" s="142" t="s">
        <v>41</v>
      </c>
      <c r="P240" s="143">
        <f>O240*H240</f>
        <v>0</v>
      </c>
      <c r="Q240" s="143">
        <v>1.0000000000000001E-5</v>
      </c>
      <c r="R240" s="143">
        <f>Q240*H240</f>
        <v>3.0000000000000003E-4</v>
      </c>
      <c r="S240" s="143">
        <v>0</v>
      </c>
      <c r="T240" s="144">
        <f>S240*H240</f>
        <v>0</v>
      </c>
      <c r="AR240" s="145" t="s">
        <v>166</v>
      </c>
      <c r="AT240" s="145" t="s">
        <v>161</v>
      </c>
      <c r="AU240" s="145" t="s">
        <v>86</v>
      </c>
      <c r="AY240" s="15" t="s">
        <v>159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5" t="s">
        <v>84</v>
      </c>
      <c r="BK240" s="146">
        <f>ROUND(I240*H240,2)</f>
        <v>0</v>
      </c>
      <c r="BL240" s="15" t="s">
        <v>166</v>
      </c>
      <c r="BM240" s="145" t="s">
        <v>351</v>
      </c>
    </row>
    <row r="241" spans="2:65" s="1" customFormat="1" ht="19.5">
      <c r="B241" s="30"/>
      <c r="D241" s="147" t="s">
        <v>168</v>
      </c>
      <c r="F241" s="148" t="s">
        <v>352</v>
      </c>
      <c r="I241" s="149"/>
      <c r="L241" s="30"/>
      <c r="M241" s="150"/>
      <c r="T241" s="54"/>
      <c r="AT241" s="15" t="s">
        <v>168</v>
      </c>
      <c r="AU241" s="15" t="s">
        <v>86</v>
      </c>
    </row>
    <row r="242" spans="2:65" s="1" customFormat="1" ht="19.5">
      <c r="B242" s="30"/>
      <c r="D242" s="147" t="s">
        <v>310</v>
      </c>
      <c r="F242" s="175" t="s">
        <v>353</v>
      </c>
      <c r="I242" s="149"/>
      <c r="L242" s="30"/>
      <c r="M242" s="150"/>
      <c r="T242" s="54"/>
      <c r="AT242" s="15" t="s">
        <v>310</v>
      </c>
      <c r="AU242" s="15" t="s">
        <v>86</v>
      </c>
    </row>
    <row r="243" spans="2:65" s="1" customFormat="1" ht="24.2" customHeight="1">
      <c r="B243" s="30"/>
      <c r="C243" s="165" t="s">
        <v>354</v>
      </c>
      <c r="D243" s="165" t="s">
        <v>217</v>
      </c>
      <c r="E243" s="166" t="s">
        <v>355</v>
      </c>
      <c r="F243" s="167" t="s">
        <v>356</v>
      </c>
      <c r="G243" s="168" t="s">
        <v>235</v>
      </c>
      <c r="H243" s="169">
        <v>30.45</v>
      </c>
      <c r="I243" s="170"/>
      <c r="J243" s="171">
        <f>ROUND(I243*H243,2)</f>
        <v>0</v>
      </c>
      <c r="K243" s="167" t="s">
        <v>165</v>
      </c>
      <c r="L243" s="172"/>
      <c r="M243" s="173" t="s">
        <v>1</v>
      </c>
      <c r="N243" s="174" t="s">
        <v>41</v>
      </c>
      <c r="P243" s="143">
        <f>O243*H243</f>
        <v>0</v>
      </c>
      <c r="Q243" s="143">
        <v>1.4E-3</v>
      </c>
      <c r="R243" s="143">
        <f>Q243*H243</f>
        <v>4.2630000000000001E-2</v>
      </c>
      <c r="S243" s="143">
        <v>0</v>
      </c>
      <c r="T243" s="144">
        <f>S243*H243</f>
        <v>0</v>
      </c>
      <c r="AR243" s="145" t="s">
        <v>221</v>
      </c>
      <c r="AT243" s="145" t="s">
        <v>217</v>
      </c>
      <c r="AU243" s="145" t="s">
        <v>86</v>
      </c>
      <c r="AY243" s="15" t="s">
        <v>159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5" t="s">
        <v>84</v>
      </c>
      <c r="BK243" s="146">
        <f>ROUND(I243*H243,2)</f>
        <v>0</v>
      </c>
      <c r="BL243" s="15" t="s">
        <v>166</v>
      </c>
      <c r="BM243" s="145" t="s">
        <v>357</v>
      </c>
    </row>
    <row r="244" spans="2:65" s="1" customFormat="1" ht="11.25">
      <c r="B244" s="30"/>
      <c r="D244" s="147" t="s">
        <v>168</v>
      </c>
      <c r="F244" s="148" t="s">
        <v>356</v>
      </c>
      <c r="I244" s="149"/>
      <c r="L244" s="30"/>
      <c r="M244" s="150"/>
      <c r="T244" s="54"/>
      <c r="AT244" s="15" t="s">
        <v>168</v>
      </c>
      <c r="AU244" s="15" t="s">
        <v>86</v>
      </c>
    </row>
    <row r="245" spans="2:65" s="12" customFormat="1" ht="11.25">
      <c r="B245" s="151"/>
      <c r="D245" s="147" t="s">
        <v>170</v>
      </c>
      <c r="F245" s="153" t="s">
        <v>358</v>
      </c>
      <c r="H245" s="154">
        <v>30.45</v>
      </c>
      <c r="I245" s="155"/>
      <c r="L245" s="151"/>
      <c r="M245" s="156"/>
      <c r="T245" s="157"/>
      <c r="AT245" s="152" t="s">
        <v>170</v>
      </c>
      <c r="AU245" s="152" t="s">
        <v>86</v>
      </c>
      <c r="AV245" s="12" t="s">
        <v>86</v>
      </c>
      <c r="AW245" s="12" t="s">
        <v>4</v>
      </c>
      <c r="AX245" s="12" t="s">
        <v>84</v>
      </c>
      <c r="AY245" s="152" t="s">
        <v>159</v>
      </c>
    </row>
    <row r="246" spans="2:65" s="11" customFormat="1" ht="22.9" customHeight="1">
      <c r="B246" s="122"/>
      <c r="D246" s="123" t="s">
        <v>75</v>
      </c>
      <c r="E246" s="132" t="s">
        <v>172</v>
      </c>
      <c r="F246" s="132" t="s">
        <v>359</v>
      </c>
      <c r="I246" s="125"/>
      <c r="J246" s="133">
        <f>BK246</f>
        <v>0</v>
      </c>
      <c r="L246" s="122"/>
      <c r="M246" s="127"/>
      <c r="P246" s="128">
        <f>SUM(P247:P256)</f>
        <v>0</v>
      </c>
      <c r="R246" s="128">
        <f>SUM(R247:R256)</f>
        <v>2.6472249999999997</v>
      </c>
      <c r="T246" s="129">
        <f>SUM(T247:T256)</f>
        <v>0</v>
      </c>
      <c r="AR246" s="123" t="s">
        <v>84</v>
      </c>
      <c r="AT246" s="130" t="s">
        <v>75</v>
      </c>
      <c r="AU246" s="130" t="s">
        <v>84</v>
      </c>
      <c r="AY246" s="123" t="s">
        <v>159</v>
      </c>
      <c r="BK246" s="131">
        <f>SUM(BK247:BK256)</f>
        <v>0</v>
      </c>
    </row>
    <row r="247" spans="2:65" s="1" customFormat="1" ht="24.2" customHeight="1">
      <c r="B247" s="30"/>
      <c r="C247" s="134" t="s">
        <v>360</v>
      </c>
      <c r="D247" s="134" t="s">
        <v>161</v>
      </c>
      <c r="E247" s="135" t="s">
        <v>361</v>
      </c>
      <c r="F247" s="136" t="s">
        <v>362</v>
      </c>
      <c r="G247" s="137" t="s">
        <v>235</v>
      </c>
      <c r="H247" s="138">
        <v>5</v>
      </c>
      <c r="I247" s="139"/>
      <c r="J247" s="140">
        <f>ROUND(I247*H247,2)</f>
        <v>0</v>
      </c>
      <c r="K247" s="136" t="s">
        <v>165</v>
      </c>
      <c r="L247" s="30"/>
      <c r="M247" s="141" t="s">
        <v>1</v>
      </c>
      <c r="N247" s="142" t="s">
        <v>41</v>
      </c>
      <c r="P247" s="143">
        <f>O247*H247</f>
        <v>0</v>
      </c>
      <c r="Q247" s="143">
        <v>0.11808</v>
      </c>
      <c r="R247" s="143">
        <f>Q247*H247</f>
        <v>0.59040000000000004</v>
      </c>
      <c r="S247" s="143">
        <v>0</v>
      </c>
      <c r="T247" s="144">
        <f>S247*H247</f>
        <v>0</v>
      </c>
      <c r="AR247" s="145" t="s">
        <v>166</v>
      </c>
      <c r="AT247" s="145" t="s">
        <v>161</v>
      </c>
      <c r="AU247" s="145" t="s">
        <v>86</v>
      </c>
      <c r="AY247" s="15" t="s">
        <v>159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5" t="s">
        <v>84</v>
      </c>
      <c r="BK247" s="146">
        <f>ROUND(I247*H247,2)</f>
        <v>0</v>
      </c>
      <c r="BL247" s="15" t="s">
        <v>166</v>
      </c>
      <c r="BM247" s="145" t="s">
        <v>363</v>
      </c>
    </row>
    <row r="248" spans="2:65" s="1" customFormat="1" ht="39">
      <c r="B248" s="30"/>
      <c r="D248" s="147" t="s">
        <v>168</v>
      </c>
      <c r="F248" s="148" t="s">
        <v>364</v>
      </c>
      <c r="I248" s="149"/>
      <c r="L248" s="30"/>
      <c r="M248" s="150"/>
      <c r="T248" s="54"/>
      <c r="AT248" s="15" t="s">
        <v>168</v>
      </c>
      <c r="AU248" s="15" t="s">
        <v>86</v>
      </c>
    </row>
    <row r="249" spans="2:65" s="1" customFormat="1" ht="16.5" customHeight="1">
      <c r="B249" s="30"/>
      <c r="C249" s="165" t="s">
        <v>365</v>
      </c>
      <c r="D249" s="165" t="s">
        <v>217</v>
      </c>
      <c r="E249" s="166" t="s">
        <v>366</v>
      </c>
      <c r="F249" s="167" t="s">
        <v>367</v>
      </c>
      <c r="G249" s="168" t="s">
        <v>235</v>
      </c>
      <c r="H249" s="169">
        <v>5</v>
      </c>
      <c r="I249" s="170"/>
      <c r="J249" s="171">
        <f>ROUND(I249*H249,2)</f>
        <v>0</v>
      </c>
      <c r="K249" s="167" t="s">
        <v>165</v>
      </c>
      <c r="L249" s="172"/>
      <c r="M249" s="173" t="s">
        <v>1</v>
      </c>
      <c r="N249" s="174" t="s">
        <v>41</v>
      </c>
      <c r="P249" s="143">
        <f>O249*H249</f>
        <v>0</v>
      </c>
      <c r="Q249" s="143">
        <v>3.56E-2</v>
      </c>
      <c r="R249" s="143">
        <f>Q249*H249</f>
        <v>0.17799999999999999</v>
      </c>
      <c r="S249" s="143">
        <v>0</v>
      </c>
      <c r="T249" s="144">
        <f>S249*H249</f>
        <v>0</v>
      </c>
      <c r="AR249" s="145" t="s">
        <v>221</v>
      </c>
      <c r="AT249" s="145" t="s">
        <v>217</v>
      </c>
      <c r="AU249" s="145" t="s">
        <v>86</v>
      </c>
      <c r="AY249" s="15" t="s">
        <v>159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5" t="s">
        <v>84</v>
      </c>
      <c r="BK249" s="146">
        <f>ROUND(I249*H249,2)</f>
        <v>0</v>
      </c>
      <c r="BL249" s="15" t="s">
        <v>166</v>
      </c>
      <c r="BM249" s="145" t="s">
        <v>368</v>
      </c>
    </row>
    <row r="250" spans="2:65" s="1" customFormat="1" ht="11.25">
      <c r="B250" s="30"/>
      <c r="D250" s="147" t="s">
        <v>168</v>
      </c>
      <c r="F250" s="148" t="s">
        <v>367</v>
      </c>
      <c r="I250" s="149"/>
      <c r="L250" s="30"/>
      <c r="M250" s="150"/>
      <c r="T250" s="54"/>
      <c r="AT250" s="15" t="s">
        <v>168</v>
      </c>
      <c r="AU250" s="15" t="s">
        <v>86</v>
      </c>
    </row>
    <row r="251" spans="2:65" s="1" customFormat="1" ht="24.2" customHeight="1">
      <c r="B251" s="30"/>
      <c r="C251" s="134" t="s">
        <v>369</v>
      </c>
      <c r="D251" s="134" t="s">
        <v>161</v>
      </c>
      <c r="E251" s="135" t="s">
        <v>370</v>
      </c>
      <c r="F251" s="136" t="s">
        <v>371</v>
      </c>
      <c r="G251" s="137" t="s">
        <v>235</v>
      </c>
      <c r="H251" s="138">
        <v>6.5</v>
      </c>
      <c r="I251" s="139"/>
      <c r="J251" s="140">
        <f>ROUND(I251*H251,2)</f>
        <v>0</v>
      </c>
      <c r="K251" s="136" t="s">
        <v>165</v>
      </c>
      <c r="L251" s="30"/>
      <c r="M251" s="141" t="s">
        <v>1</v>
      </c>
      <c r="N251" s="142" t="s">
        <v>41</v>
      </c>
      <c r="P251" s="143">
        <f>O251*H251</f>
        <v>0</v>
      </c>
      <c r="Q251" s="143">
        <v>0.14760999999999999</v>
      </c>
      <c r="R251" s="143">
        <f>Q251*H251</f>
        <v>0.9594649999999999</v>
      </c>
      <c r="S251" s="143">
        <v>0</v>
      </c>
      <c r="T251" s="144">
        <f>S251*H251</f>
        <v>0</v>
      </c>
      <c r="AR251" s="145" t="s">
        <v>166</v>
      </c>
      <c r="AT251" s="145" t="s">
        <v>161</v>
      </c>
      <c r="AU251" s="145" t="s">
        <v>86</v>
      </c>
      <c r="AY251" s="15" t="s">
        <v>159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5" t="s">
        <v>84</v>
      </c>
      <c r="BK251" s="146">
        <f>ROUND(I251*H251,2)</f>
        <v>0</v>
      </c>
      <c r="BL251" s="15" t="s">
        <v>166</v>
      </c>
      <c r="BM251" s="145" t="s">
        <v>372</v>
      </c>
    </row>
    <row r="252" spans="2:65" s="1" customFormat="1" ht="39">
      <c r="B252" s="30"/>
      <c r="D252" s="147" t="s">
        <v>168</v>
      </c>
      <c r="F252" s="148" t="s">
        <v>373</v>
      </c>
      <c r="I252" s="149"/>
      <c r="L252" s="30"/>
      <c r="M252" s="150"/>
      <c r="T252" s="54"/>
      <c r="AT252" s="15" t="s">
        <v>168</v>
      </c>
      <c r="AU252" s="15" t="s">
        <v>86</v>
      </c>
    </row>
    <row r="253" spans="2:65" s="1" customFormat="1" ht="16.5" customHeight="1">
      <c r="B253" s="30"/>
      <c r="C253" s="165" t="s">
        <v>374</v>
      </c>
      <c r="D253" s="165" t="s">
        <v>217</v>
      </c>
      <c r="E253" s="166" t="s">
        <v>375</v>
      </c>
      <c r="F253" s="167" t="s">
        <v>376</v>
      </c>
      <c r="G253" s="168" t="s">
        <v>235</v>
      </c>
      <c r="H253" s="169">
        <v>6.5</v>
      </c>
      <c r="I253" s="170"/>
      <c r="J253" s="171">
        <f>ROUND(I253*H253,2)</f>
        <v>0</v>
      </c>
      <c r="K253" s="167" t="s">
        <v>165</v>
      </c>
      <c r="L253" s="172"/>
      <c r="M253" s="173" t="s">
        <v>1</v>
      </c>
      <c r="N253" s="174" t="s">
        <v>41</v>
      </c>
      <c r="P253" s="143">
        <f>O253*H253</f>
        <v>0</v>
      </c>
      <c r="Q253" s="143">
        <v>0.14044000000000001</v>
      </c>
      <c r="R253" s="143">
        <f>Q253*H253</f>
        <v>0.91286</v>
      </c>
      <c r="S253" s="143">
        <v>0</v>
      </c>
      <c r="T253" s="144">
        <f>S253*H253</f>
        <v>0</v>
      </c>
      <c r="AR253" s="145" t="s">
        <v>221</v>
      </c>
      <c r="AT253" s="145" t="s">
        <v>217</v>
      </c>
      <c r="AU253" s="145" t="s">
        <v>86</v>
      </c>
      <c r="AY253" s="15" t="s">
        <v>159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5" t="s">
        <v>84</v>
      </c>
      <c r="BK253" s="146">
        <f>ROUND(I253*H253,2)</f>
        <v>0</v>
      </c>
      <c r="BL253" s="15" t="s">
        <v>166</v>
      </c>
      <c r="BM253" s="145" t="s">
        <v>377</v>
      </c>
    </row>
    <row r="254" spans="2:65" s="1" customFormat="1" ht="11.25">
      <c r="B254" s="30"/>
      <c r="D254" s="147" t="s">
        <v>168</v>
      </c>
      <c r="F254" s="148" t="s">
        <v>376</v>
      </c>
      <c r="I254" s="149"/>
      <c r="L254" s="30"/>
      <c r="M254" s="150"/>
      <c r="T254" s="54"/>
      <c r="AT254" s="15" t="s">
        <v>168</v>
      </c>
      <c r="AU254" s="15" t="s">
        <v>86</v>
      </c>
    </row>
    <row r="255" spans="2:65" s="1" customFormat="1" ht="33" customHeight="1">
      <c r="B255" s="30"/>
      <c r="C255" s="134" t="s">
        <v>378</v>
      </c>
      <c r="D255" s="134" t="s">
        <v>161</v>
      </c>
      <c r="E255" s="135" t="s">
        <v>379</v>
      </c>
      <c r="F255" s="136" t="s">
        <v>380</v>
      </c>
      <c r="G255" s="137" t="s">
        <v>164</v>
      </c>
      <c r="H255" s="138">
        <v>50</v>
      </c>
      <c r="I255" s="139"/>
      <c r="J255" s="140">
        <f>ROUND(I255*H255,2)</f>
        <v>0</v>
      </c>
      <c r="K255" s="136" t="s">
        <v>165</v>
      </c>
      <c r="L255" s="30"/>
      <c r="M255" s="141" t="s">
        <v>1</v>
      </c>
      <c r="N255" s="142" t="s">
        <v>41</v>
      </c>
      <c r="P255" s="143">
        <f>O255*H255</f>
        <v>0</v>
      </c>
      <c r="Q255" s="143">
        <v>1.2999999999999999E-4</v>
      </c>
      <c r="R255" s="143">
        <f>Q255*H255</f>
        <v>6.4999999999999997E-3</v>
      </c>
      <c r="S255" s="143">
        <v>0</v>
      </c>
      <c r="T255" s="144">
        <f>S255*H255</f>
        <v>0</v>
      </c>
      <c r="AR255" s="145" t="s">
        <v>166</v>
      </c>
      <c r="AT255" s="145" t="s">
        <v>161</v>
      </c>
      <c r="AU255" s="145" t="s">
        <v>86</v>
      </c>
      <c r="AY255" s="15" t="s">
        <v>159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5" t="s">
        <v>84</v>
      </c>
      <c r="BK255" s="146">
        <f>ROUND(I255*H255,2)</f>
        <v>0</v>
      </c>
      <c r="BL255" s="15" t="s">
        <v>166</v>
      </c>
      <c r="BM255" s="145" t="s">
        <v>381</v>
      </c>
    </row>
    <row r="256" spans="2:65" s="1" customFormat="1" ht="19.5">
      <c r="B256" s="30"/>
      <c r="D256" s="147" t="s">
        <v>168</v>
      </c>
      <c r="F256" s="148" t="s">
        <v>382</v>
      </c>
      <c r="I256" s="149"/>
      <c r="L256" s="30"/>
      <c r="M256" s="150"/>
      <c r="T256" s="54"/>
      <c r="AT256" s="15" t="s">
        <v>168</v>
      </c>
      <c r="AU256" s="15" t="s">
        <v>86</v>
      </c>
    </row>
    <row r="257" spans="2:65" s="11" customFormat="1" ht="22.9" customHeight="1">
      <c r="B257" s="122"/>
      <c r="D257" s="123" t="s">
        <v>75</v>
      </c>
      <c r="E257" s="132" t="s">
        <v>383</v>
      </c>
      <c r="F257" s="132" t="s">
        <v>384</v>
      </c>
      <c r="I257" s="125"/>
      <c r="J257" s="133">
        <f>BK257</f>
        <v>0</v>
      </c>
      <c r="L257" s="122"/>
      <c r="M257" s="127"/>
      <c r="P257" s="128">
        <f>SUM(P258:P259)</f>
        <v>0</v>
      </c>
      <c r="R257" s="128">
        <f>SUM(R258:R259)</f>
        <v>0</v>
      </c>
      <c r="T257" s="129">
        <f>SUM(T258:T259)</f>
        <v>0</v>
      </c>
      <c r="AR257" s="123" t="s">
        <v>84</v>
      </c>
      <c r="AT257" s="130" t="s">
        <v>75</v>
      </c>
      <c r="AU257" s="130" t="s">
        <v>84</v>
      </c>
      <c r="AY257" s="123" t="s">
        <v>159</v>
      </c>
      <c r="BK257" s="131">
        <f>SUM(BK258:BK259)</f>
        <v>0</v>
      </c>
    </row>
    <row r="258" spans="2:65" s="1" customFormat="1" ht="24.2" customHeight="1">
      <c r="B258" s="30"/>
      <c r="C258" s="134" t="s">
        <v>385</v>
      </c>
      <c r="D258" s="134" t="s">
        <v>161</v>
      </c>
      <c r="E258" s="135" t="s">
        <v>386</v>
      </c>
      <c r="F258" s="136" t="s">
        <v>387</v>
      </c>
      <c r="G258" s="137" t="s">
        <v>196</v>
      </c>
      <c r="H258" s="138">
        <v>81.516999999999996</v>
      </c>
      <c r="I258" s="139"/>
      <c r="J258" s="140">
        <f>ROUND(I258*H258,2)</f>
        <v>0</v>
      </c>
      <c r="K258" s="136" t="s">
        <v>165</v>
      </c>
      <c r="L258" s="30"/>
      <c r="M258" s="141" t="s">
        <v>1</v>
      </c>
      <c r="N258" s="142" t="s">
        <v>41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166</v>
      </c>
      <c r="AT258" s="145" t="s">
        <v>161</v>
      </c>
      <c r="AU258" s="145" t="s">
        <v>86</v>
      </c>
      <c r="AY258" s="15" t="s">
        <v>159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5" t="s">
        <v>84</v>
      </c>
      <c r="BK258" s="146">
        <f>ROUND(I258*H258,2)</f>
        <v>0</v>
      </c>
      <c r="BL258" s="15" t="s">
        <v>166</v>
      </c>
      <c r="BM258" s="145" t="s">
        <v>388</v>
      </c>
    </row>
    <row r="259" spans="2:65" s="1" customFormat="1" ht="39">
      <c r="B259" s="30"/>
      <c r="D259" s="147" t="s">
        <v>168</v>
      </c>
      <c r="F259" s="148" t="s">
        <v>389</v>
      </c>
      <c r="I259" s="149"/>
      <c r="L259" s="30"/>
      <c r="M259" s="150"/>
      <c r="T259" s="54"/>
      <c r="AT259" s="15" t="s">
        <v>168</v>
      </c>
      <c r="AU259" s="15" t="s">
        <v>86</v>
      </c>
    </row>
    <row r="260" spans="2:65" s="11" customFormat="1" ht="25.9" customHeight="1">
      <c r="B260" s="122"/>
      <c r="D260" s="123" t="s">
        <v>75</v>
      </c>
      <c r="E260" s="124" t="s">
        <v>390</v>
      </c>
      <c r="F260" s="124" t="s">
        <v>391</v>
      </c>
      <c r="I260" s="125"/>
      <c r="J260" s="126">
        <f>BK260</f>
        <v>0</v>
      </c>
      <c r="L260" s="122"/>
      <c r="M260" s="127"/>
      <c r="P260" s="128">
        <f>P261+P279+P305+P308+P311+P372+P381+P400+P408+P441+P452</f>
        <v>0</v>
      </c>
      <c r="R260" s="128">
        <f>R261+R279+R305+R308+R311+R372+R381+R400+R408+R441+R452</f>
        <v>8.1126472199999995</v>
      </c>
      <c r="T260" s="129">
        <f>T261+T279+T305+T308+T311+T372+T381+T400+T408+T441+T452</f>
        <v>0</v>
      </c>
      <c r="AR260" s="123" t="s">
        <v>86</v>
      </c>
      <c r="AT260" s="130" t="s">
        <v>75</v>
      </c>
      <c r="AU260" s="130" t="s">
        <v>76</v>
      </c>
      <c r="AY260" s="123" t="s">
        <v>159</v>
      </c>
      <c r="BK260" s="131">
        <f>BK261+BK279+BK305+BK308+BK311+BK372+BK381+BK400+BK408+BK441+BK452</f>
        <v>0</v>
      </c>
    </row>
    <row r="261" spans="2:65" s="11" customFormat="1" ht="22.9" customHeight="1">
      <c r="B261" s="122"/>
      <c r="D261" s="123" t="s">
        <v>75</v>
      </c>
      <c r="E261" s="132" t="s">
        <v>392</v>
      </c>
      <c r="F261" s="132" t="s">
        <v>393</v>
      </c>
      <c r="I261" s="125"/>
      <c r="J261" s="133">
        <f>BK261</f>
        <v>0</v>
      </c>
      <c r="L261" s="122"/>
      <c r="M261" s="127"/>
      <c r="P261" s="128">
        <f>SUM(P262:P278)</f>
        <v>0</v>
      </c>
      <c r="R261" s="128">
        <f>SUM(R262:R278)</f>
        <v>0.36635040000000002</v>
      </c>
      <c r="T261" s="129">
        <f>SUM(T262:T278)</f>
        <v>0</v>
      </c>
      <c r="AR261" s="123" t="s">
        <v>86</v>
      </c>
      <c r="AT261" s="130" t="s">
        <v>75</v>
      </c>
      <c r="AU261" s="130" t="s">
        <v>84</v>
      </c>
      <c r="AY261" s="123" t="s">
        <v>159</v>
      </c>
      <c r="BK261" s="131">
        <f>SUM(BK262:BK278)</f>
        <v>0</v>
      </c>
    </row>
    <row r="262" spans="2:65" s="1" customFormat="1" ht="24.2" customHeight="1">
      <c r="B262" s="30"/>
      <c r="C262" s="134" t="s">
        <v>394</v>
      </c>
      <c r="D262" s="134" t="s">
        <v>161</v>
      </c>
      <c r="E262" s="135" t="s">
        <v>395</v>
      </c>
      <c r="F262" s="136" t="s">
        <v>396</v>
      </c>
      <c r="G262" s="137" t="s">
        <v>164</v>
      </c>
      <c r="H262" s="138">
        <v>26.501000000000001</v>
      </c>
      <c r="I262" s="139"/>
      <c r="J262" s="140">
        <f>ROUND(I262*H262,2)</f>
        <v>0</v>
      </c>
      <c r="K262" s="136" t="s">
        <v>165</v>
      </c>
      <c r="L262" s="30"/>
      <c r="M262" s="141" t="s">
        <v>1</v>
      </c>
      <c r="N262" s="142" t="s">
        <v>41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397</v>
      </c>
      <c r="AT262" s="145" t="s">
        <v>161</v>
      </c>
      <c r="AU262" s="145" t="s">
        <v>86</v>
      </c>
      <c r="AY262" s="15" t="s">
        <v>159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5" t="s">
        <v>84</v>
      </c>
      <c r="BK262" s="146">
        <f>ROUND(I262*H262,2)</f>
        <v>0</v>
      </c>
      <c r="BL262" s="15" t="s">
        <v>397</v>
      </c>
      <c r="BM262" s="145" t="s">
        <v>398</v>
      </c>
    </row>
    <row r="263" spans="2:65" s="1" customFormat="1" ht="19.5">
      <c r="B263" s="30"/>
      <c r="D263" s="147" t="s">
        <v>168</v>
      </c>
      <c r="F263" s="148" t="s">
        <v>399</v>
      </c>
      <c r="I263" s="149"/>
      <c r="L263" s="30"/>
      <c r="M263" s="150"/>
      <c r="T263" s="54"/>
      <c r="AT263" s="15" t="s">
        <v>168</v>
      </c>
      <c r="AU263" s="15" t="s">
        <v>86</v>
      </c>
    </row>
    <row r="264" spans="2:65" s="12" customFormat="1" ht="11.25">
      <c r="B264" s="151"/>
      <c r="D264" s="147" t="s">
        <v>170</v>
      </c>
      <c r="E264" s="152" t="s">
        <v>1</v>
      </c>
      <c r="F264" s="153" t="s">
        <v>346</v>
      </c>
      <c r="H264" s="154">
        <v>26.501000000000001</v>
      </c>
      <c r="I264" s="155"/>
      <c r="L264" s="151"/>
      <c r="M264" s="156"/>
      <c r="T264" s="157"/>
      <c r="AT264" s="152" t="s">
        <v>170</v>
      </c>
      <c r="AU264" s="152" t="s">
        <v>86</v>
      </c>
      <c r="AV264" s="12" t="s">
        <v>86</v>
      </c>
      <c r="AW264" s="12" t="s">
        <v>32</v>
      </c>
      <c r="AX264" s="12" t="s">
        <v>84</v>
      </c>
      <c r="AY264" s="152" t="s">
        <v>159</v>
      </c>
    </row>
    <row r="265" spans="2:65" s="1" customFormat="1" ht="16.5" customHeight="1">
      <c r="B265" s="30"/>
      <c r="C265" s="165" t="s">
        <v>397</v>
      </c>
      <c r="D265" s="165" t="s">
        <v>217</v>
      </c>
      <c r="E265" s="166" t="s">
        <v>400</v>
      </c>
      <c r="F265" s="167" t="s">
        <v>401</v>
      </c>
      <c r="G265" s="168" t="s">
        <v>196</v>
      </c>
      <c r="H265" s="169">
        <v>8.0000000000000002E-3</v>
      </c>
      <c r="I265" s="170"/>
      <c r="J265" s="171">
        <f>ROUND(I265*H265,2)</f>
        <v>0</v>
      </c>
      <c r="K265" s="167" t="s">
        <v>165</v>
      </c>
      <c r="L265" s="172"/>
      <c r="M265" s="173" t="s">
        <v>1</v>
      </c>
      <c r="N265" s="174" t="s">
        <v>41</v>
      </c>
      <c r="P265" s="143">
        <f>O265*H265</f>
        <v>0</v>
      </c>
      <c r="Q265" s="143">
        <v>1</v>
      </c>
      <c r="R265" s="143">
        <f>Q265*H265</f>
        <v>8.0000000000000002E-3</v>
      </c>
      <c r="S265" s="143">
        <v>0</v>
      </c>
      <c r="T265" s="144">
        <f>S265*H265</f>
        <v>0</v>
      </c>
      <c r="AR265" s="145" t="s">
        <v>216</v>
      </c>
      <c r="AT265" s="145" t="s">
        <v>217</v>
      </c>
      <c r="AU265" s="145" t="s">
        <v>86</v>
      </c>
      <c r="AY265" s="15" t="s">
        <v>159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5" t="s">
        <v>84</v>
      </c>
      <c r="BK265" s="146">
        <f>ROUND(I265*H265,2)</f>
        <v>0</v>
      </c>
      <c r="BL265" s="15" t="s">
        <v>397</v>
      </c>
      <c r="BM265" s="145" t="s">
        <v>402</v>
      </c>
    </row>
    <row r="266" spans="2:65" s="1" customFormat="1" ht="11.25">
      <c r="B266" s="30"/>
      <c r="D266" s="147" t="s">
        <v>168</v>
      </c>
      <c r="F266" s="148" t="s">
        <v>401</v>
      </c>
      <c r="I266" s="149"/>
      <c r="L266" s="30"/>
      <c r="M266" s="150"/>
      <c r="T266" s="54"/>
      <c r="AT266" s="15" t="s">
        <v>168</v>
      </c>
      <c r="AU266" s="15" t="s">
        <v>86</v>
      </c>
    </row>
    <row r="267" spans="2:65" s="12" customFormat="1" ht="11.25">
      <c r="B267" s="151"/>
      <c r="D267" s="147" t="s">
        <v>170</v>
      </c>
      <c r="F267" s="153" t="s">
        <v>403</v>
      </c>
      <c r="H267" s="154">
        <v>8.0000000000000002E-3</v>
      </c>
      <c r="I267" s="155"/>
      <c r="L267" s="151"/>
      <c r="M267" s="156"/>
      <c r="T267" s="157"/>
      <c r="AT267" s="152" t="s">
        <v>170</v>
      </c>
      <c r="AU267" s="152" t="s">
        <v>86</v>
      </c>
      <c r="AV267" s="12" t="s">
        <v>86</v>
      </c>
      <c r="AW267" s="12" t="s">
        <v>4</v>
      </c>
      <c r="AX267" s="12" t="s">
        <v>84</v>
      </c>
      <c r="AY267" s="152" t="s">
        <v>159</v>
      </c>
    </row>
    <row r="268" spans="2:65" s="1" customFormat="1" ht="33" customHeight="1">
      <c r="B268" s="30"/>
      <c r="C268" s="134" t="s">
        <v>404</v>
      </c>
      <c r="D268" s="134" t="s">
        <v>161</v>
      </c>
      <c r="E268" s="135" t="s">
        <v>405</v>
      </c>
      <c r="F268" s="136" t="s">
        <v>406</v>
      </c>
      <c r="G268" s="137" t="s">
        <v>164</v>
      </c>
      <c r="H268" s="138">
        <v>3.57</v>
      </c>
      <c r="I268" s="139"/>
      <c r="J268" s="140">
        <f>ROUND(I268*H268,2)</f>
        <v>0</v>
      </c>
      <c r="K268" s="136" t="s">
        <v>165</v>
      </c>
      <c r="L268" s="30"/>
      <c r="M268" s="141" t="s">
        <v>1</v>
      </c>
      <c r="N268" s="142" t="s">
        <v>41</v>
      </c>
      <c r="P268" s="143">
        <f>O268*H268</f>
        <v>0</v>
      </c>
      <c r="Q268" s="143">
        <v>1E-3</v>
      </c>
      <c r="R268" s="143">
        <f>Q268*H268</f>
        <v>3.5699999999999998E-3</v>
      </c>
      <c r="S268" s="143">
        <v>0</v>
      </c>
      <c r="T268" s="144">
        <f>S268*H268</f>
        <v>0</v>
      </c>
      <c r="AR268" s="145" t="s">
        <v>397</v>
      </c>
      <c r="AT268" s="145" t="s">
        <v>161</v>
      </c>
      <c r="AU268" s="145" t="s">
        <v>86</v>
      </c>
      <c r="AY268" s="15" t="s">
        <v>159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5" t="s">
        <v>84</v>
      </c>
      <c r="BK268" s="146">
        <f>ROUND(I268*H268,2)</f>
        <v>0</v>
      </c>
      <c r="BL268" s="15" t="s">
        <v>397</v>
      </c>
      <c r="BM268" s="145" t="s">
        <v>407</v>
      </c>
    </row>
    <row r="269" spans="2:65" s="1" customFormat="1" ht="19.5">
      <c r="B269" s="30"/>
      <c r="D269" s="147" t="s">
        <v>168</v>
      </c>
      <c r="F269" s="148" t="s">
        <v>408</v>
      </c>
      <c r="I269" s="149"/>
      <c r="L269" s="30"/>
      <c r="M269" s="150"/>
      <c r="T269" s="54"/>
      <c r="AT269" s="15" t="s">
        <v>168</v>
      </c>
      <c r="AU269" s="15" t="s">
        <v>86</v>
      </c>
    </row>
    <row r="270" spans="2:65" s="12" customFormat="1" ht="11.25">
      <c r="B270" s="151"/>
      <c r="D270" s="147" t="s">
        <v>170</v>
      </c>
      <c r="E270" s="152" t="s">
        <v>1</v>
      </c>
      <c r="F270" s="153" t="s">
        <v>409</v>
      </c>
      <c r="H270" s="154">
        <v>3.57</v>
      </c>
      <c r="I270" s="155"/>
      <c r="L270" s="151"/>
      <c r="M270" s="156"/>
      <c r="T270" s="157"/>
      <c r="AT270" s="152" t="s">
        <v>170</v>
      </c>
      <c r="AU270" s="152" t="s">
        <v>86</v>
      </c>
      <c r="AV270" s="12" t="s">
        <v>86</v>
      </c>
      <c r="AW270" s="12" t="s">
        <v>32</v>
      </c>
      <c r="AX270" s="12" t="s">
        <v>84</v>
      </c>
      <c r="AY270" s="152" t="s">
        <v>159</v>
      </c>
    </row>
    <row r="271" spans="2:65" s="1" customFormat="1" ht="24.2" customHeight="1">
      <c r="B271" s="30"/>
      <c r="C271" s="134" t="s">
        <v>410</v>
      </c>
      <c r="D271" s="134" t="s">
        <v>161</v>
      </c>
      <c r="E271" s="135" t="s">
        <v>411</v>
      </c>
      <c r="F271" s="136" t="s">
        <v>412</v>
      </c>
      <c r="G271" s="137" t="s">
        <v>164</v>
      </c>
      <c r="H271" s="138">
        <v>53.002000000000002</v>
      </c>
      <c r="I271" s="139"/>
      <c r="J271" s="140">
        <f>ROUND(I271*H271,2)</f>
        <v>0</v>
      </c>
      <c r="K271" s="136" t="s">
        <v>165</v>
      </c>
      <c r="L271" s="30"/>
      <c r="M271" s="141" t="s">
        <v>1</v>
      </c>
      <c r="N271" s="142" t="s">
        <v>41</v>
      </c>
      <c r="P271" s="143">
        <f>O271*H271</f>
        <v>0</v>
      </c>
      <c r="Q271" s="143">
        <v>4.0000000000000002E-4</v>
      </c>
      <c r="R271" s="143">
        <f>Q271*H271</f>
        <v>2.1200800000000002E-2</v>
      </c>
      <c r="S271" s="143">
        <v>0</v>
      </c>
      <c r="T271" s="144">
        <f>S271*H271</f>
        <v>0</v>
      </c>
      <c r="AR271" s="145" t="s">
        <v>397</v>
      </c>
      <c r="AT271" s="145" t="s">
        <v>161</v>
      </c>
      <c r="AU271" s="145" t="s">
        <v>86</v>
      </c>
      <c r="AY271" s="15" t="s">
        <v>159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5" t="s">
        <v>84</v>
      </c>
      <c r="BK271" s="146">
        <f>ROUND(I271*H271,2)</f>
        <v>0</v>
      </c>
      <c r="BL271" s="15" t="s">
        <v>397</v>
      </c>
      <c r="BM271" s="145" t="s">
        <v>413</v>
      </c>
    </row>
    <row r="272" spans="2:65" s="1" customFormat="1" ht="19.5">
      <c r="B272" s="30"/>
      <c r="D272" s="147" t="s">
        <v>168</v>
      </c>
      <c r="F272" s="148" t="s">
        <v>414</v>
      </c>
      <c r="I272" s="149"/>
      <c r="L272" s="30"/>
      <c r="M272" s="150"/>
      <c r="T272" s="54"/>
      <c r="AT272" s="15" t="s">
        <v>168</v>
      </c>
      <c r="AU272" s="15" t="s">
        <v>86</v>
      </c>
    </row>
    <row r="273" spans="2:65" s="12" customFormat="1" ht="11.25">
      <c r="B273" s="151"/>
      <c r="D273" s="147" t="s">
        <v>170</v>
      </c>
      <c r="E273" s="152" t="s">
        <v>1</v>
      </c>
      <c r="F273" s="153" t="s">
        <v>415</v>
      </c>
      <c r="H273" s="154">
        <v>53.002000000000002</v>
      </c>
      <c r="I273" s="155"/>
      <c r="L273" s="151"/>
      <c r="M273" s="156"/>
      <c r="T273" s="157"/>
      <c r="AT273" s="152" t="s">
        <v>170</v>
      </c>
      <c r="AU273" s="152" t="s">
        <v>86</v>
      </c>
      <c r="AV273" s="12" t="s">
        <v>86</v>
      </c>
      <c r="AW273" s="12" t="s">
        <v>32</v>
      </c>
      <c r="AX273" s="12" t="s">
        <v>84</v>
      </c>
      <c r="AY273" s="152" t="s">
        <v>159</v>
      </c>
    </row>
    <row r="274" spans="2:65" s="1" customFormat="1" ht="24.2" customHeight="1">
      <c r="B274" s="30"/>
      <c r="C274" s="165" t="s">
        <v>416</v>
      </c>
      <c r="D274" s="165" t="s">
        <v>217</v>
      </c>
      <c r="E274" s="166" t="s">
        <v>417</v>
      </c>
      <c r="F274" s="167" t="s">
        <v>418</v>
      </c>
      <c r="G274" s="168" t="s">
        <v>164</v>
      </c>
      <c r="H274" s="169">
        <v>61.774000000000001</v>
      </c>
      <c r="I274" s="170"/>
      <c r="J274" s="171">
        <f>ROUND(I274*H274,2)</f>
        <v>0</v>
      </c>
      <c r="K274" s="167" t="s">
        <v>1</v>
      </c>
      <c r="L274" s="172"/>
      <c r="M274" s="173" t="s">
        <v>1</v>
      </c>
      <c r="N274" s="174" t="s">
        <v>41</v>
      </c>
      <c r="P274" s="143">
        <f>O274*H274</f>
        <v>0</v>
      </c>
      <c r="Q274" s="143">
        <v>5.4000000000000003E-3</v>
      </c>
      <c r="R274" s="143">
        <f>Q274*H274</f>
        <v>0.33357960000000003</v>
      </c>
      <c r="S274" s="143">
        <v>0</v>
      </c>
      <c r="T274" s="144">
        <f>S274*H274</f>
        <v>0</v>
      </c>
      <c r="AR274" s="145" t="s">
        <v>216</v>
      </c>
      <c r="AT274" s="145" t="s">
        <v>217</v>
      </c>
      <c r="AU274" s="145" t="s">
        <v>86</v>
      </c>
      <c r="AY274" s="15" t="s">
        <v>159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5" t="s">
        <v>84</v>
      </c>
      <c r="BK274" s="146">
        <f>ROUND(I274*H274,2)</f>
        <v>0</v>
      </c>
      <c r="BL274" s="15" t="s">
        <v>397</v>
      </c>
      <c r="BM274" s="145" t="s">
        <v>419</v>
      </c>
    </row>
    <row r="275" spans="2:65" s="1" customFormat="1" ht="11.25">
      <c r="B275" s="30"/>
      <c r="D275" s="147" t="s">
        <v>168</v>
      </c>
      <c r="F275" s="148" t="s">
        <v>418</v>
      </c>
      <c r="I275" s="149"/>
      <c r="L275" s="30"/>
      <c r="M275" s="150"/>
      <c r="T275" s="54"/>
      <c r="AT275" s="15" t="s">
        <v>168</v>
      </c>
      <c r="AU275" s="15" t="s">
        <v>86</v>
      </c>
    </row>
    <row r="276" spans="2:65" s="12" customFormat="1" ht="11.25">
      <c r="B276" s="151"/>
      <c r="D276" s="147" t="s">
        <v>170</v>
      </c>
      <c r="F276" s="153" t="s">
        <v>420</v>
      </c>
      <c r="H276" s="154">
        <v>61.774000000000001</v>
      </c>
      <c r="I276" s="155"/>
      <c r="L276" s="151"/>
      <c r="M276" s="156"/>
      <c r="T276" s="157"/>
      <c r="AT276" s="152" t="s">
        <v>170</v>
      </c>
      <c r="AU276" s="152" t="s">
        <v>86</v>
      </c>
      <c r="AV276" s="12" t="s">
        <v>86</v>
      </c>
      <c r="AW276" s="12" t="s">
        <v>4</v>
      </c>
      <c r="AX276" s="12" t="s">
        <v>84</v>
      </c>
      <c r="AY276" s="152" t="s">
        <v>159</v>
      </c>
    </row>
    <row r="277" spans="2:65" s="1" customFormat="1" ht="33" customHeight="1">
      <c r="B277" s="30"/>
      <c r="C277" s="134" t="s">
        <v>421</v>
      </c>
      <c r="D277" s="134" t="s">
        <v>161</v>
      </c>
      <c r="E277" s="135" t="s">
        <v>422</v>
      </c>
      <c r="F277" s="136" t="s">
        <v>423</v>
      </c>
      <c r="G277" s="137" t="s">
        <v>196</v>
      </c>
      <c r="H277" s="138">
        <v>0.36599999999999999</v>
      </c>
      <c r="I277" s="139"/>
      <c r="J277" s="140">
        <f>ROUND(I277*H277,2)</f>
        <v>0</v>
      </c>
      <c r="K277" s="136" t="s">
        <v>165</v>
      </c>
      <c r="L277" s="30"/>
      <c r="M277" s="141" t="s">
        <v>1</v>
      </c>
      <c r="N277" s="142" t="s">
        <v>41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397</v>
      </c>
      <c r="AT277" s="145" t="s">
        <v>161</v>
      </c>
      <c r="AU277" s="145" t="s">
        <v>86</v>
      </c>
      <c r="AY277" s="15" t="s">
        <v>159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5" t="s">
        <v>84</v>
      </c>
      <c r="BK277" s="146">
        <f>ROUND(I277*H277,2)</f>
        <v>0</v>
      </c>
      <c r="BL277" s="15" t="s">
        <v>397</v>
      </c>
      <c r="BM277" s="145" t="s">
        <v>424</v>
      </c>
    </row>
    <row r="278" spans="2:65" s="1" customFormat="1" ht="29.25">
      <c r="B278" s="30"/>
      <c r="D278" s="147" t="s">
        <v>168</v>
      </c>
      <c r="F278" s="148" t="s">
        <v>425</v>
      </c>
      <c r="I278" s="149"/>
      <c r="L278" s="30"/>
      <c r="M278" s="150"/>
      <c r="T278" s="54"/>
      <c r="AT278" s="15" t="s">
        <v>168</v>
      </c>
      <c r="AU278" s="15" t="s">
        <v>86</v>
      </c>
    </row>
    <row r="279" spans="2:65" s="11" customFormat="1" ht="22.9" customHeight="1">
      <c r="B279" s="122"/>
      <c r="D279" s="123" t="s">
        <v>75</v>
      </c>
      <c r="E279" s="132" t="s">
        <v>426</v>
      </c>
      <c r="F279" s="132" t="s">
        <v>427</v>
      </c>
      <c r="I279" s="125"/>
      <c r="J279" s="133">
        <f>BK279</f>
        <v>0</v>
      </c>
      <c r="L279" s="122"/>
      <c r="M279" s="127"/>
      <c r="P279" s="128">
        <f>SUM(P280:P304)</f>
        <v>0</v>
      </c>
      <c r="R279" s="128">
        <f>SUM(R280:R304)</f>
        <v>0.20356675999999996</v>
      </c>
      <c r="T279" s="129">
        <f>SUM(T280:T304)</f>
        <v>0</v>
      </c>
      <c r="AR279" s="123" t="s">
        <v>86</v>
      </c>
      <c r="AT279" s="130" t="s">
        <v>75</v>
      </c>
      <c r="AU279" s="130" t="s">
        <v>84</v>
      </c>
      <c r="AY279" s="123" t="s">
        <v>159</v>
      </c>
      <c r="BK279" s="131">
        <f>SUM(BK280:BK304)</f>
        <v>0</v>
      </c>
    </row>
    <row r="280" spans="2:65" s="1" customFormat="1" ht="24.2" customHeight="1">
      <c r="B280" s="30"/>
      <c r="C280" s="134" t="s">
        <v>428</v>
      </c>
      <c r="D280" s="134" t="s">
        <v>161</v>
      </c>
      <c r="E280" s="135" t="s">
        <v>429</v>
      </c>
      <c r="F280" s="136" t="s">
        <v>430</v>
      </c>
      <c r="G280" s="137" t="s">
        <v>164</v>
      </c>
      <c r="H280" s="138">
        <v>21.911999999999999</v>
      </c>
      <c r="I280" s="139"/>
      <c r="J280" s="140">
        <f>ROUND(I280*H280,2)</f>
        <v>0</v>
      </c>
      <c r="K280" s="136" t="s">
        <v>165</v>
      </c>
      <c r="L280" s="30"/>
      <c r="M280" s="141" t="s">
        <v>1</v>
      </c>
      <c r="N280" s="142" t="s">
        <v>41</v>
      </c>
      <c r="P280" s="143">
        <f>O280*H280</f>
        <v>0</v>
      </c>
      <c r="Q280" s="143">
        <v>0</v>
      </c>
      <c r="R280" s="143">
        <f>Q280*H280</f>
        <v>0</v>
      </c>
      <c r="S280" s="143">
        <v>0</v>
      </c>
      <c r="T280" s="144">
        <f>S280*H280</f>
        <v>0</v>
      </c>
      <c r="AR280" s="145" t="s">
        <v>397</v>
      </c>
      <c r="AT280" s="145" t="s">
        <v>161</v>
      </c>
      <c r="AU280" s="145" t="s">
        <v>86</v>
      </c>
      <c r="AY280" s="15" t="s">
        <v>159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5" t="s">
        <v>84</v>
      </c>
      <c r="BK280" s="146">
        <f>ROUND(I280*H280,2)</f>
        <v>0</v>
      </c>
      <c r="BL280" s="15" t="s">
        <v>397</v>
      </c>
      <c r="BM280" s="145" t="s">
        <v>431</v>
      </c>
    </row>
    <row r="281" spans="2:65" s="1" customFormat="1" ht="29.25">
      <c r="B281" s="30"/>
      <c r="D281" s="147" t="s">
        <v>168</v>
      </c>
      <c r="F281" s="148" t="s">
        <v>432</v>
      </c>
      <c r="I281" s="149"/>
      <c r="L281" s="30"/>
      <c r="M281" s="150"/>
      <c r="T281" s="54"/>
      <c r="AT281" s="15" t="s">
        <v>168</v>
      </c>
      <c r="AU281" s="15" t="s">
        <v>86</v>
      </c>
    </row>
    <row r="282" spans="2:65" s="1" customFormat="1" ht="24.2" customHeight="1">
      <c r="B282" s="30"/>
      <c r="C282" s="165" t="s">
        <v>433</v>
      </c>
      <c r="D282" s="165" t="s">
        <v>217</v>
      </c>
      <c r="E282" s="166" t="s">
        <v>434</v>
      </c>
      <c r="F282" s="167" t="s">
        <v>435</v>
      </c>
      <c r="G282" s="168" t="s">
        <v>164</v>
      </c>
      <c r="H282" s="169">
        <v>23.007999999999999</v>
      </c>
      <c r="I282" s="170"/>
      <c r="J282" s="171">
        <f>ROUND(I282*H282,2)</f>
        <v>0</v>
      </c>
      <c r="K282" s="167" t="s">
        <v>165</v>
      </c>
      <c r="L282" s="172"/>
      <c r="M282" s="173" t="s">
        <v>1</v>
      </c>
      <c r="N282" s="174" t="s">
        <v>41</v>
      </c>
      <c r="P282" s="143">
        <f>O282*H282</f>
        <v>0</v>
      </c>
      <c r="Q282" s="143">
        <v>4.1999999999999997E-3</v>
      </c>
      <c r="R282" s="143">
        <f>Q282*H282</f>
        <v>9.6633599999999986E-2</v>
      </c>
      <c r="S282" s="143">
        <v>0</v>
      </c>
      <c r="T282" s="144">
        <f>S282*H282</f>
        <v>0</v>
      </c>
      <c r="AR282" s="145" t="s">
        <v>216</v>
      </c>
      <c r="AT282" s="145" t="s">
        <v>217</v>
      </c>
      <c r="AU282" s="145" t="s">
        <v>86</v>
      </c>
      <c r="AY282" s="15" t="s">
        <v>159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5" t="s">
        <v>84</v>
      </c>
      <c r="BK282" s="146">
        <f>ROUND(I282*H282,2)</f>
        <v>0</v>
      </c>
      <c r="BL282" s="15" t="s">
        <v>397</v>
      </c>
      <c r="BM282" s="145" t="s">
        <v>436</v>
      </c>
    </row>
    <row r="283" spans="2:65" s="1" customFormat="1" ht="11.25">
      <c r="B283" s="30"/>
      <c r="D283" s="147" t="s">
        <v>168</v>
      </c>
      <c r="F283" s="148" t="s">
        <v>435</v>
      </c>
      <c r="I283" s="149"/>
      <c r="L283" s="30"/>
      <c r="M283" s="150"/>
      <c r="T283" s="54"/>
      <c r="AT283" s="15" t="s">
        <v>168</v>
      </c>
      <c r="AU283" s="15" t="s">
        <v>86</v>
      </c>
    </row>
    <row r="284" spans="2:65" s="12" customFormat="1" ht="11.25">
      <c r="B284" s="151"/>
      <c r="D284" s="147" t="s">
        <v>170</v>
      </c>
      <c r="F284" s="153" t="s">
        <v>437</v>
      </c>
      <c r="H284" s="154">
        <v>23.007999999999999</v>
      </c>
      <c r="I284" s="155"/>
      <c r="L284" s="151"/>
      <c r="M284" s="156"/>
      <c r="T284" s="157"/>
      <c r="AT284" s="152" t="s">
        <v>170</v>
      </c>
      <c r="AU284" s="152" t="s">
        <v>86</v>
      </c>
      <c r="AV284" s="12" t="s">
        <v>86</v>
      </c>
      <c r="AW284" s="12" t="s">
        <v>4</v>
      </c>
      <c r="AX284" s="12" t="s">
        <v>84</v>
      </c>
      <c r="AY284" s="152" t="s">
        <v>159</v>
      </c>
    </row>
    <row r="285" spans="2:65" s="1" customFormat="1" ht="37.9" customHeight="1">
      <c r="B285" s="30"/>
      <c r="C285" s="134" t="s">
        <v>7</v>
      </c>
      <c r="D285" s="134" t="s">
        <v>161</v>
      </c>
      <c r="E285" s="135" t="s">
        <v>438</v>
      </c>
      <c r="F285" s="136" t="s">
        <v>439</v>
      </c>
      <c r="G285" s="137" t="s">
        <v>164</v>
      </c>
      <c r="H285" s="138">
        <v>21.911999999999999</v>
      </c>
      <c r="I285" s="139"/>
      <c r="J285" s="140">
        <f>ROUND(I285*H285,2)</f>
        <v>0</v>
      </c>
      <c r="K285" s="136" t="s">
        <v>165</v>
      </c>
      <c r="L285" s="30"/>
      <c r="M285" s="141" t="s">
        <v>1</v>
      </c>
      <c r="N285" s="142" t="s">
        <v>41</v>
      </c>
      <c r="P285" s="143">
        <f>O285*H285</f>
        <v>0</v>
      </c>
      <c r="Q285" s="143">
        <v>3.0000000000000001E-5</v>
      </c>
      <c r="R285" s="143">
        <f>Q285*H285</f>
        <v>6.5735999999999995E-4</v>
      </c>
      <c r="S285" s="143">
        <v>0</v>
      </c>
      <c r="T285" s="144">
        <f>S285*H285</f>
        <v>0</v>
      </c>
      <c r="AR285" s="145" t="s">
        <v>397</v>
      </c>
      <c r="AT285" s="145" t="s">
        <v>161</v>
      </c>
      <c r="AU285" s="145" t="s">
        <v>86</v>
      </c>
      <c r="AY285" s="15" t="s">
        <v>159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5" t="s">
        <v>84</v>
      </c>
      <c r="BK285" s="146">
        <f>ROUND(I285*H285,2)</f>
        <v>0</v>
      </c>
      <c r="BL285" s="15" t="s">
        <v>397</v>
      </c>
      <c r="BM285" s="145" t="s">
        <v>440</v>
      </c>
    </row>
    <row r="286" spans="2:65" s="1" customFormat="1" ht="19.5">
      <c r="B286" s="30"/>
      <c r="D286" s="147" t="s">
        <v>168</v>
      </c>
      <c r="F286" s="148" t="s">
        <v>441</v>
      </c>
      <c r="I286" s="149"/>
      <c r="L286" s="30"/>
      <c r="M286" s="150"/>
      <c r="T286" s="54"/>
      <c r="AT286" s="15" t="s">
        <v>168</v>
      </c>
      <c r="AU286" s="15" t="s">
        <v>86</v>
      </c>
    </row>
    <row r="287" spans="2:65" s="12" customFormat="1" ht="11.25">
      <c r="B287" s="151"/>
      <c r="D287" s="147" t="s">
        <v>170</v>
      </c>
      <c r="E287" s="152" t="s">
        <v>1</v>
      </c>
      <c r="F287" s="153" t="s">
        <v>340</v>
      </c>
      <c r="H287" s="154">
        <v>21.911999999999999</v>
      </c>
      <c r="I287" s="155"/>
      <c r="L287" s="151"/>
      <c r="M287" s="156"/>
      <c r="T287" s="157"/>
      <c r="AT287" s="152" t="s">
        <v>170</v>
      </c>
      <c r="AU287" s="152" t="s">
        <v>86</v>
      </c>
      <c r="AV287" s="12" t="s">
        <v>86</v>
      </c>
      <c r="AW287" s="12" t="s">
        <v>32</v>
      </c>
      <c r="AX287" s="12" t="s">
        <v>84</v>
      </c>
      <c r="AY287" s="152" t="s">
        <v>159</v>
      </c>
    </row>
    <row r="288" spans="2:65" s="1" customFormat="1" ht="24.2" customHeight="1">
      <c r="B288" s="30"/>
      <c r="C288" s="165" t="s">
        <v>442</v>
      </c>
      <c r="D288" s="165" t="s">
        <v>217</v>
      </c>
      <c r="E288" s="166" t="s">
        <v>443</v>
      </c>
      <c r="F288" s="167" t="s">
        <v>444</v>
      </c>
      <c r="G288" s="168" t="s">
        <v>164</v>
      </c>
      <c r="H288" s="169">
        <v>23.664999999999999</v>
      </c>
      <c r="I288" s="170"/>
      <c r="J288" s="171">
        <f>ROUND(I288*H288,2)</f>
        <v>0</v>
      </c>
      <c r="K288" s="167" t="s">
        <v>165</v>
      </c>
      <c r="L288" s="172"/>
      <c r="M288" s="173" t="s">
        <v>1</v>
      </c>
      <c r="N288" s="174" t="s">
        <v>41</v>
      </c>
      <c r="P288" s="143">
        <f>O288*H288</f>
        <v>0</v>
      </c>
      <c r="Q288" s="143">
        <v>2.3999999999999998E-3</v>
      </c>
      <c r="R288" s="143">
        <f>Q288*H288</f>
        <v>5.6795999999999992E-2</v>
      </c>
      <c r="S288" s="143">
        <v>0</v>
      </c>
      <c r="T288" s="144">
        <f>S288*H288</f>
        <v>0</v>
      </c>
      <c r="AR288" s="145" t="s">
        <v>216</v>
      </c>
      <c r="AT288" s="145" t="s">
        <v>217</v>
      </c>
      <c r="AU288" s="145" t="s">
        <v>86</v>
      </c>
      <c r="AY288" s="15" t="s">
        <v>159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5" t="s">
        <v>84</v>
      </c>
      <c r="BK288" s="146">
        <f>ROUND(I288*H288,2)</f>
        <v>0</v>
      </c>
      <c r="BL288" s="15" t="s">
        <v>397</v>
      </c>
      <c r="BM288" s="145" t="s">
        <v>445</v>
      </c>
    </row>
    <row r="289" spans="2:65" s="1" customFormat="1" ht="19.5">
      <c r="B289" s="30"/>
      <c r="D289" s="147" t="s">
        <v>168</v>
      </c>
      <c r="F289" s="148" t="s">
        <v>444</v>
      </c>
      <c r="I289" s="149"/>
      <c r="L289" s="30"/>
      <c r="M289" s="150"/>
      <c r="T289" s="54"/>
      <c r="AT289" s="15" t="s">
        <v>168</v>
      </c>
      <c r="AU289" s="15" t="s">
        <v>86</v>
      </c>
    </row>
    <row r="290" spans="2:65" s="12" customFormat="1" ht="11.25">
      <c r="B290" s="151"/>
      <c r="D290" s="147" t="s">
        <v>170</v>
      </c>
      <c r="F290" s="153" t="s">
        <v>446</v>
      </c>
      <c r="H290" s="154">
        <v>23.664999999999999</v>
      </c>
      <c r="I290" s="155"/>
      <c r="L290" s="151"/>
      <c r="M290" s="156"/>
      <c r="T290" s="157"/>
      <c r="AT290" s="152" t="s">
        <v>170</v>
      </c>
      <c r="AU290" s="152" t="s">
        <v>86</v>
      </c>
      <c r="AV290" s="12" t="s">
        <v>86</v>
      </c>
      <c r="AW290" s="12" t="s">
        <v>4</v>
      </c>
      <c r="AX290" s="12" t="s">
        <v>84</v>
      </c>
      <c r="AY290" s="152" t="s">
        <v>159</v>
      </c>
    </row>
    <row r="291" spans="2:65" s="1" customFormat="1" ht="33" customHeight="1">
      <c r="B291" s="30"/>
      <c r="C291" s="134" t="s">
        <v>447</v>
      </c>
      <c r="D291" s="134" t="s">
        <v>161</v>
      </c>
      <c r="E291" s="135" t="s">
        <v>448</v>
      </c>
      <c r="F291" s="136" t="s">
        <v>449</v>
      </c>
      <c r="G291" s="137" t="s">
        <v>164</v>
      </c>
      <c r="H291" s="138">
        <v>17.251999999999999</v>
      </c>
      <c r="I291" s="139"/>
      <c r="J291" s="140">
        <f>ROUND(I291*H291,2)</f>
        <v>0</v>
      </c>
      <c r="K291" s="136" t="s">
        <v>165</v>
      </c>
      <c r="L291" s="30"/>
      <c r="M291" s="141" t="s">
        <v>1</v>
      </c>
      <c r="N291" s="142" t="s">
        <v>41</v>
      </c>
      <c r="P291" s="143">
        <f>O291*H291</f>
        <v>0</v>
      </c>
      <c r="Q291" s="143">
        <v>5.0000000000000002E-5</v>
      </c>
      <c r="R291" s="143">
        <f>Q291*H291</f>
        <v>8.6259999999999993E-4</v>
      </c>
      <c r="S291" s="143">
        <v>0</v>
      </c>
      <c r="T291" s="144">
        <f>S291*H291</f>
        <v>0</v>
      </c>
      <c r="AR291" s="145" t="s">
        <v>397</v>
      </c>
      <c r="AT291" s="145" t="s">
        <v>161</v>
      </c>
      <c r="AU291" s="145" t="s">
        <v>86</v>
      </c>
      <c r="AY291" s="15" t="s">
        <v>159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5" t="s">
        <v>84</v>
      </c>
      <c r="BK291" s="146">
        <f>ROUND(I291*H291,2)</f>
        <v>0</v>
      </c>
      <c r="BL291" s="15" t="s">
        <v>397</v>
      </c>
      <c r="BM291" s="145" t="s">
        <v>450</v>
      </c>
    </row>
    <row r="292" spans="2:65" s="1" customFormat="1" ht="29.25">
      <c r="B292" s="30"/>
      <c r="D292" s="147" t="s">
        <v>168</v>
      </c>
      <c r="F292" s="148" t="s">
        <v>451</v>
      </c>
      <c r="I292" s="149"/>
      <c r="L292" s="30"/>
      <c r="M292" s="150"/>
      <c r="T292" s="54"/>
      <c r="AT292" s="15" t="s">
        <v>168</v>
      </c>
      <c r="AU292" s="15" t="s">
        <v>86</v>
      </c>
    </row>
    <row r="293" spans="2:65" s="12" customFormat="1" ht="11.25">
      <c r="B293" s="151"/>
      <c r="D293" s="147" t="s">
        <v>170</v>
      </c>
      <c r="E293" s="152" t="s">
        <v>1</v>
      </c>
      <c r="F293" s="153" t="s">
        <v>452</v>
      </c>
      <c r="H293" s="154">
        <v>17.251999999999999</v>
      </c>
      <c r="I293" s="155"/>
      <c r="L293" s="151"/>
      <c r="M293" s="156"/>
      <c r="T293" s="157"/>
      <c r="AT293" s="152" t="s">
        <v>170</v>
      </c>
      <c r="AU293" s="152" t="s">
        <v>86</v>
      </c>
      <c r="AV293" s="12" t="s">
        <v>86</v>
      </c>
      <c r="AW293" s="12" t="s">
        <v>32</v>
      </c>
      <c r="AX293" s="12" t="s">
        <v>76</v>
      </c>
      <c r="AY293" s="152" t="s">
        <v>159</v>
      </c>
    </row>
    <row r="294" spans="2:65" s="13" customFormat="1" ht="11.25">
      <c r="B294" s="158"/>
      <c r="D294" s="147" t="s">
        <v>170</v>
      </c>
      <c r="E294" s="159" t="s">
        <v>1</v>
      </c>
      <c r="F294" s="160" t="s">
        <v>180</v>
      </c>
      <c r="H294" s="161">
        <v>17.251999999999999</v>
      </c>
      <c r="I294" s="162"/>
      <c r="L294" s="158"/>
      <c r="M294" s="163"/>
      <c r="T294" s="164"/>
      <c r="AT294" s="159" t="s">
        <v>170</v>
      </c>
      <c r="AU294" s="159" t="s">
        <v>86</v>
      </c>
      <c r="AV294" s="13" t="s">
        <v>166</v>
      </c>
      <c r="AW294" s="13" t="s">
        <v>32</v>
      </c>
      <c r="AX294" s="13" t="s">
        <v>84</v>
      </c>
      <c r="AY294" s="159" t="s">
        <v>159</v>
      </c>
    </row>
    <row r="295" spans="2:65" s="1" customFormat="1" ht="24.2" customHeight="1">
      <c r="B295" s="30"/>
      <c r="C295" s="165" t="s">
        <v>221</v>
      </c>
      <c r="D295" s="165" t="s">
        <v>217</v>
      </c>
      <c r="E295" s="166" t="s">
        <v>443</v>
      </c>
      <c r="F295" s="167" t="s">
        <v>444</v>
      </c>
      <c r="G295" s="168" t="s">
        <v>164</v>
      </c>
      <c r="H295" s="169">
        <v>18.632000000000001</v>
      </c>
      <c r="I295" s="170"/>
      <c r="J295" s="171">
        <f>ROUND(I295*H295,2)</f>
        <v>0</v>
      </c>
      <c r="K295" s="167" t="s">
        <v>165</v>
      </c>
      <c r="L295" s="172"/>
      <c r="M295" s="173" t="s">
        <v>1</v>
      </c>
      <c r="N295" s="174" t="s">
        <v>41</v>
      </c>
      <c r="P295" s="143">
        <f>O295*H295</f>
        <v>0</v>
      </c>
      <c r="Q295" s="143">
        <v>2.3999999999999998E-3</v>
      </c>
      <c r="R295" s="143">
        <f>Q295*H295</f>
        <v>4.4716800000000001E-2</v>
      </c>
      <c r="S295" s="143">
        <v>0</v>
      </c>
      <c r="T295" s="144">
        <f>S295*H295</f>
        <v>0</v>
      </c>
      <c r="AR295" s="145" t="s">
        <v>216</v>
      </c>
      <c r="AT295" s="145" t="s">
        <v>217</v>
      </c>
      <c r="AU295" s="145" t="s">
        <v>86</v>
      </c>
      <c r="AY295" s="15" t="s">
        <v>159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5" t="s">
        <v>84</v>
      </c>
      <c r="BK295" s="146">
        <f>ROUND(I295*H295,2)</f>
        <v>0</v>
      </c>
      <c r="BL295" s="15" t="s">
        <v>397</v>
      </c>
      <c r="BM295" s="145" t="s">
        <v>453</v>
      </c>
    </row>
    <row r="296" spans="2:65" s="1" customFormat="1" ht="19.5">
      <c r="B296" s="30"/>
      <c r="D296" s="147" t="s">
        <v>168</v>
      </c>
      <c r="F296" s="148" t="s">
        <v>444</v>
      </c>
      <c r="I296" s="149"/>
      <c r="L296" s="30"/>
      <c r="M296" s="150"/>
      <c r="T296" s="54"/>
      <c r="AT296" s="15" t="s">
        <v>168</v>
      </c>
      <c r="AU296" s="15" t="s">
        <v>86</v>
      </c>
    </row>
    <row r="297" spans="2:65" s="12" customFormat="1" ht="11.25">
      <c r="B297" s="151"/>
      <c r="D297" s="147" t="s">
        <v>170</v>
      </c>
      <c r="F297" s="153" t="s">
        <v>454</v>
      </c>
      <c r="H297" s="154">
        <v>18.632000000000001</v>
      </c>
      <c r="I297" s="155"/>
      <c r="L297" s="151"/>
      <c r="M297" s="156"/>
      <c r="T297" s="157"/>
      <c r="AT297" s="152" t="s">
        <v>170</v>
      </c>
      <c r="AU297" s="152" t="s">
        <v>86</v>
      </c>
      <c r="AV297" s="12" t="s">
        <v>86</v>
      </c>
      <c r="AW297" s="12" t="s">
        <v>4</v>
      </c>
      <c r="AX297" s="12" t="s">
        <v>84</v>
      </c>
      <c r="AY297" s="152" t="s">
        <v>159</v>
      </c>
    </row>
    <row r="298" spans="2:65" s="1" customFormat="1" ht="24.2" customHeight="1">
      <c r="B298" s="30"/>
      <c r="C298" s="134" t="s">
        <v>455</v>
      </c>
      <c r="D298" s="134" t="s">
        <v>161</v>
      </c>
      <c r="E298" s="135" t="s">
        <v>456</v>
      </c>
      <c r="F298" s="136" t="s">
        <v>457</v>
      </c>
      <c r="G298" s="137" t="s">
        <v>164</v>
      </c>
      <c r="H298" s="138">
        <v>21.911999999999999</v>
      </c>
      <c r="I298" s="139"/>
      <c r="J298" s="140">
        <f>ROUND(I298*H298,2)</f>
        <v>0</v>
      </c>
      <c r="K298" s="136" t="s">
        <v>165</v>
      </c>
      <c r="L298" s="30"/>
      <c r="M298" s="141" t="s">
        <v>1</v>
      </c>
      <c r="N298" s="142" t="s">
        <v>41</v>
      </c>
      <c r="P298" s="143">
        <f>O298*H298</f>
        <v>0</v>
      </c>
      <c r="Q298" s="143">
        <v>1.0000000000000001E-5</v>
      </c>
      <c r="R298" s="143">
        <f>Q298*H298</f>
        <v>2.1912E-4</v>
      </c>
      <c r="S298" s="143">
        <v>0</v>
      </c>
      <c r="T298" s="144">
        <f>S298*H298</f>
        <v>0</v>
      </c>
      <c r="AR298" s="145" t="s">
        <v>397</v>
      </c>
      <c r="AT298" s="145" t="s">
        <v>161</v>
      </c>
      <c r="AU298" s="145" t="s">
        <v>86</v>
      </c>
      <c r="AY298" s="15" t="s">
        <v>159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5" t="s">
        <v>84</v>
      </c>
      <c r="BK298" s="146">
        <f>ROUND(I298*H298,2)</f>
        <v>0</v>
      </c>
      <c r="BL298" s="15" t="s">
        <v>397</v>
      </c>
      <c r="BM298" s="145" t="s">
        <v>458</v>
      </c>
    </row>
    <row r="299" spans="2:65" s="1" customFormat="1" ht="29.25">
      <c r="B299" s="30"/>
      <c r="D299" s="147" t="s">
        <v>168</v>
      </c>
      <c r="F299" s="148" t="s">
        <v>459</v>
      </c>
      <c r="I299" s="149"/>
      <c r="L299" s="30"/>
      <c r="M299" s="150"/>
      <c r="T299" s="54"/>
      <c r="AT299" s="15" t="s">
        <v>168</v>
      </c>
      <c r="AU299" s="15" t="s">
        <v>86</v>
      </c>
    </row>
    <row r="300" spans="2:65" s="1" customFormat="1" ht="24.2" customHeight="1">
      <c r="B300" s="30"/>
      <c r="C300" s="165" t="s">
        <v>460</v>
      </c>
      <c r="D300" s="165" t="s">
        <v>217</v>
      </c>
      <c r="E300" s="166" t="s">
        <v>461</v>
      </c>
      <c r="F300" s="167" t="s">
        <v>462</v>
      </c>
      <c r="G300" s="168" t="s">
        <v>164</v>
      </c>
      <c r="H300" s="169">
        <v>23.007999999999999</v>
      </c>
      <c r="I300" s="170"/>
      <c r="J300" s="171">
        <f>ROUND(I300*H300,2)</f>
        <v>0</v>
      </c>
      <c r="K300" s="167" t="s">
        <v>165</v>
      </c>
      <c r="L300" s="172"/>
      <c r="M300" s="173" t="s">
        <v>1</v>
      </c>
      <c r="N300" s="174" t="s">
        <v>41</v>
      </c>
      <c r="P300" s="143">
        <f>O300*H300</f>
        <v>0</v>
      </c>
      <c r="Q300" s="143">
        <v>1.6000000000000001E-4</v>
      </c>
      <c r="R300" s="143">
        <f>Q300*H300</f>
        <v>3.6812800000000003E-3</v>
      </c>
      <c r="S300" s="143">
        <v>0</v>
      </c>
      <c r="T300" s="144">
        <f>S300*H300</f>
        <v>0</v>
      </c>
      <c r="AR300" s="145" t="s">
        <v>216</v>
      </c>
      <c r="AT300" s="145" t="s">
        <v>217</v>
      </c>
      <c r="AU300" s="145" t="s">
        <v>86</v>
      </c>
      <c r="AY300" s="15" t="s">
        <v>159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5" t="s">
        <v>84</v>
      </c>
      <c r="BK300" s="146">
        <f>ROUND(I300*H300,2)</f>
        <v>0</v>
      </c>
      <c r="BL300" s="15" t="s">
        <v>397</v>
      </c>
      <c r="BM300" s="145" t="s">
        <v>463</v>
      </c>
    </row>
    <row r="301" spans="2:65" s="1" customFormat="1" ht="11.25">
      <c r="B301" s="30"/>
      <c r="D301" s="147" t="s">
        <v>168</v>
      </c>
      <c r="F301" s="148" t="s">
        <v>462</v>
      </c>
      <c r="I301" s="149"/>
      <c r="L301" s="30"/>
      <c r="M301" s="150"/>
      <c r="T301" s="54"/>
      <c r="AT301" s="15" t="s">
        <v>168</v>
      </c>
      <c r="AU301" s="15" t="s">
        <v>86</v>
      </c>
    </row>
    <row r="302" spans="2:65" s="12" customFormat="1" ht="11.25">
      <c r="B302" s="151"/>
      <c r="D302" s="147" t="s">
        <v>170</v>
      </c>
      <c r="F302" s="153" t="s">
        <v>437</v>
      </c>
      <c r="H302" s="154">
        <v>23.007999999999999</v>
      </c>
      <c r="I302" s="155"/>
      <c r="L302" s="151"/>
      <c r="M302" s="156"/>
      <c r="T302" s="157"/>
      <c r="AT302" s="152" t="s">
        <v>170</v>
      </c>
      <c r="AU302" s="152" t="s">
        <v>86</v>
      </c>
      <c r="AV302" s="12" t="s">
        <v>86</v>
      </c>
      <c r="AW302" s="12" t="s">
        <v>4</v>
      </c>
      <c r="AX302" s="12" t="s">
        <v>84</v>
      </c>
      <c r="AY302" s="152" t="s">
        <v>159</v>
      </c>
    </row>
    <row r="303" spans="2:65" s="1" customFormat="1" ht="24.2" customHeight="1">
      <c r="B303" s="30"/>
      <c r="C303" s="134" t="s">
        <v>464</v>
      </c>
      <c r="D303" s="134" t="s">
        <v>161</v>
      </c>
      <c r="E303" s="135" t="s">
        <v>465</v>
      </c>
      <c r="F303" s="136" t="s">
        <v>466</v>
      </c>
      <c r="G303" s="137" t="s">
        <v>196</v>
      </c>
      <c r="H303" s="138">
        <v>0.20399999999999999</v>
      </c>
      <c r="I303" s="139"/>
      <c r="J303" s="140">
        <f>ROUND(I303*H303,2)</f>
        <v>0</v>
      </c>
      <c r="K303" s="136" t="s">
        <v>165</v>
      </c>
      <c r="L303" s="30"/>
      <c r="M303" s="141" t="s">
        <v>1</v>
      </c>
      <c r="N303" s="142" t="s">
        <v>41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397</v>
      </c>
      <c r="AT303" s="145" t="s">
        <v>161</v>
      </c>
      <c r="AU303" s="145" t="s">
        <v>86</v>
      </c>
      <c r="AY303" s="15" t="s">
        <v>159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5" t="s">
        <v>84</v>
      </c>
      <c r="BK303" s="146">
        <f>ROUND(I303*H303,2)</f>
        <v>0</v>
      </c>
      <c r="BL303" s="15" t="s">
        <v>397</v>
      </c>
      <c r="BM303" s="145" t="s">
        <v>467</v>
      </c>
    </row>
    <row r="304" spans="2:65" s="1" customFormat="1" ht="29.25">
      <c r="B304" s="30"/>
      <c r="D304" s="147" t="s">
        <v>168</v>
      </c>
      <c r="F304" s="148" t="s">
        <v>468</v>
      </c>
      <c r="I304" s="149"/>
      <c r="L304" s="30"/>
      <c r="M304" s="150"/>
      <c r="T304" s="54"/>
      <c r="AT304" s="15" t="s">
        <v>168</v>
      </c>
      <c r="AU304" s="15" t="s">
        <v>86</v>
      </c>
    </row>
    <row r="305" spans="2:65" s="11" customFormat="1" ht="22.9" customHeight="1">
      <c r="B305" s="122"/>
      <c r="D305" s="123" t="s">
        <v>75</v>
      </c>
      <c r="E305" s="132" t="s">
        <v>469</v>
      </c>
      <c r="F305" s="132" t="s">
        <v>470</v>
      </c>
      <c r="I305" s="125"/>
      <c r="J305" s="133">
        <f>BK305</f>
        <v>0</v>
      </c>
      <c r="L305" s="122"/>
      <c r="M305" s="127"/>
      <c r="P305" s="128">
        <f>SUM(P306:P307)</f>
        <v>0</v>
      </c>
      <c r="R305" s="128">
        <f>SUM(R306:R307)</f>
        <v>3.2699999999999999E-3</v>
      </c>
      <c r="T305" s="129">
        <f>SUM(T306:T307)</f>
        <v>0</v>
      </c>
      <c r="AR305" s="123" t="s">
        <v>86</v>
      </c>
      <c r="AT305" s="130" t="s">
        <v>75</v>
      </c>
      <c r="AU305" s="130" t="s">
        <v>84</v>
      </c>
      <c r="AY305" s="123" t="s">
        <v>159</v>
      </c>
      <c r="BK305" s="131">
        <f>SUM(BK306:BK307)</f>
        <v>0</v>
      </c>
    </row>
    <row r="306" spans="2:65" s="1" customFormat="1" ht="24.2" customHeight="1">
      <c r="B306" s="30"/>
      <c r="C306" s="134" t="s">
        <v>471</v>
      </c>
      <c r="D306" s="134" t="s">
        <v>161</v>
      </c>
      <c r="E306" s="135" t="s">
        <v>472</v>
      </c>
      <c r="F306" s="136" t="s">
        <v>473</v>
      </c>
      <c r="G306" s="137" t="s">
        <v>474</v>
      </c>
      <c r="H306" s="138">
        <v>1</v>
      </c>
      <c r="I306" s="139"/>
      <c r="J306" s="140">
        <f>ROUND(I306*H306,2)</f>
        <v>0</v>
      </c>
      <c r="K306" s="136" t="s">
        <v>165</v>
      </c>
      <c r="L306" s="30"/>
      <c r="M306" s="141" t="s">
        <v>1</v>
      </c>
      <c r="N306" s="142" t="s">
        <v>41</v>
      </c>
      <c r="P306" s="143">
        <f>O306*H306</f>
        <v>0</v>
      </c>
      <c r="Q306" s="143">
        <v>3.2699999999999999E-3</v>
      </c>
      <c r="R306" s="143">
        <f>Q306*H306</f>
        <v>3.2699999999999999E-3</v>
      </c>
      <c r="S306" s="143">
        <v>0</v>
      </c>
      <c r="T306" s="144">
        <f>S306*H306</f>
        <v>0</v>
      </c>
      <c r="AR306" s="145" t="s">
        <v>397</v>
      </c>
      <c r="AT306" s="145" t="s">
        <v>161</v>
      </c>
      <c r="AU306" s="145" t="s">
        <v>86</v>
      </c>
      <c r="AY306" s="15" t="s">
        <v>159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5" t="s">
        <v>84</v>
      </c>
      <c r="BK306" s="146">
        <f>ROUND(I306*H306,2)</f>
        <v>0</v>
      </c>
      <c r="BL306" s="15" t="s">
        <v>397</v>
      </c>
      <c r="BM306" s="145" t="s">
        <v>475</v>
      </c>
    </row>
    <row r="307" spans="2:65" s="1" customFormat="1" ht="19.5">
      <c r="B307" s="30"/>
      <c r="D307" s="147" t="s">
        <v>168</v>
      </c>
      <c r="F307" s="148" t="s">
        <v>476</v>
      </c>
      <c r="I307" s="149"/>
      <c r="L307" s="30"/>
      <c r="M307" s="150"/>
      <c r="T307" s="54"/>
      <c r="AT307" s="15" t="s">
        <v>168</v>
      </c>
      <c r="AU307" s="15" t="s">
        <v>86</v>
      </c>
    </row>
    <row r="308" spans="2:65" s="11" customFormat="1" ht="22.9" customHeight="1">
      <c r="B308" s="122"/>
      <c r="D308" s="123" t="s">
        <v>75</v>
      </c>
      <c r="E308" s="132" t="s">
        <v>477</v>
      </c>
      <c r="F308" s="132" t="s">
        <v>478</v>
      </c>
      <c r="I308" s="125"/>
      <c r="J308" s="133">
        <f>BK308</f>
        <v>0</v>
      </c>
      <c r="L308" s="122"/>
      <c r="M308" s="127"/>
      <c r="P308" s="128">
        <f>SUM(P309:P310)</f>
        <v>0</v>
      </c>
      <c r="R308" s="128">
        <f>SUM(R309:R310)</f>
        <v>2.0000000000000001E-4</v>
      </c>
      <c r="T308" s="129">
        <f>SUM(T309:T310)</f>
        <v>0</v>
      </c>
      <c r="AR308" s="123" t="s">
        <v>86</v>
      </c>
      <c r="AT308" s="130" t="s">
        <v>75</v>
      </c>
      <c r="AU308" s="130" t="s">
        <v>84</v>
      </c>
      <c r="AY308" s="123" t="s">
        <v>159</v>
      </c>
      <c r="BK308" s="131">
        <f>SUM(BK309:BK310)</f>
        <v>0</v>
      </c>
    </row>
    <row r="309" spans="2:65" s="1" customFormat="1" ht="16.5" customHeight="1">
      <c r="B309" s="30"/>
      <c r="C309" s="134" t="s">
        <v>479</v>
      </c>
      <c r="D309" s="134" t="s">
        <v>161</v>
      </c>
      <c r="E309" s="135" t="s">
        <v>480</v>
      </c>
      <c r="F309" s="136" t="s">
        <v>481</v>
      </c>
      <c r="G309" s="137" t="s">
        <v>482</v>
      </c>
      <c r="H309" s="138">
        <v>1</v>
      </c>
      <c r="I309" s="139"/>
      <c r="J309" s="140">
        <f>ROUND(I309*H309,2)</f>
        <v>0</v>
      </c>
      <c r="K309" s="136" t="s">
        <v>1</v>
      </c>
      <c r="L309" s="30"/>
      <c r="M309" s="141" t="s">
        <v>1</v>
      </c>
      <c r="N309" s="142" t="s">
        <v>41</v>
      </c>
      <c r="P309" s="143">
        <f>O309*H309</f>
        <v>0</v>
      </c>
      <c r="Q309" s="143">
        <v>2.0000000000000001E-4</v>
      </c>
      <c r="R309" s="143">
        <f>Q309*H309</f>
        <v>2.0000000000000001E-4</v>
      </c>
      <c r="S309" s="143">
        <v>0</v>
      </c>
      <c r="T309" s="144">
        <f>S309*H309</f>
        <v>0</v>
      </c>
      <c r="AR309" s="145" t="s">
        <v>397</v>
      </c>
      <c r="AT309" s="145" t="s">
        <v>161</v>
      </c>
      <c r="AU309" s="145" t="s">
        <v>86</v>
      </c>
      <c r="AY309" s="15" t="s">
        <v>159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5" t="s">
        <v>84</v>
      </c>
      <c r="BK309" s="146">
        <f>ROUND(I309*H309,2)</f>
        <v>0</v>
      </c>
      <c r="BL309" s="15" t="s">
        <v>397</v>
      </c>
      <c r="BM309" s="145" t="s">
        <v>483</v>
      </c>
    </row>
    <row r="310" spans="2:65" s="1" customFormat="1" ht="11.25">
      <c r="B310" s="30"/>
      <c r="D310" s="147" t="s">
        <v>168</v>
      </c>
      <c r="F310" s="148" t="s">
        <v>481</v>
      </c>
      <c r="I310" s="149"/>
      <c r="L310" s="30"/>
      <c r="M310" s="150"/>
      <c r="T310" s="54"/>
      <c r="AT310" s="15" t="s">
        <v>168</v>
      </c>
      <c r="AU310" s="15" t="s">
        <v>86</v>
      </c>
    </row>
    <row r="311" spans="2:65" s="11" customFormat="1" ht="22.9" customHeight="1">
      <c r="B311" s="122"/>
      <c r="D311" s="123" t="s">
        <v>75</v>
      </c>
      <c r="E311" s="132" t="s">
        <v>484</v>
      </c>
      <c r="F311" s="132" t="s">
        <v>485</v>
      </c>
      <c r="I311" s="125"/>
      <c r="J311" s="133">
        <f>BK311</f>
        <v>0</v>
      </c>
      <c r="L311" s="122"/>
      <c r="M311" s="127"/>
      <c r="P311" s="128">
        <f>SUM(P312:P371)</f>
        <v>0</v>
      </c>
      <c r="R311" s="128">
        <f>SUM(R312:R371)</f>
        <v>6.4020977600000002</v>
      </c>
      <c r="T311" s="129">
        <f>SUM(T312:T371)</f>
        <v>0</v>
      </c>
      <c r="AR311" s="123" t="s">
        <v>86</v>
      </c>
      <c r="AT311" s="130" t="s">
        <v>75</v>
      </c>
      <c r="AU311" s="130" t="s">
        <v>84</v>
      </c>
      <c r="AY311" s="123" t="s">
        <v>159</v>
      </c>
      <c r="BK311" s="131">
        <f>SUM(BK312:BK371)</f>
        <v>0</v>
      </c>
    </row>
    <row r="312" spans="2:65" s="1" customFormat="1" ht="24.2" customHeight="1">
      <c r="B312" s="30"/>
      <c r="C312" s="134" t="s">
        <v>486</v>
      </c>
      <c r="D312" s="134" t="s">
        <v>161</v>
      </c>
      <c r="E312" s="135" t="s">
        <v>487</v>
      </c>
      <c r="F312" s="136" t="s">
        <v>488</v>
      </c>
      <c r="G312" s="137" t="s">
        <v>175</v>
      </c>
      <c r="H312" s="138">
        <v>1.399</v>
      </c>
      <c r="I312" s="139"/>
      <c r="J312" s="140">
        <f>ROUND(I312*H312,2)</f>
        <v>0</v>
      </c>
      <c r="K312" s="136" t="s">
        <v>165</v>
      </c>
      <c r="L312" s="30"/>
      <c r="M312" s="141" t="s">
        <v>1</v>
      </c>
      <c r="N312" s="142" t="s">
        <v>41</v>
      </c>
      <c r="P312" s="143">
        <f>O312*H312</f>
        <v>0</v>
      </c>
      <c r="Q312" s="143">
        <v>1.2199999999999999E-3</v>
      </c>
      <c r="R312" s="143">
        <f>Q312*H312</f>
        <v>1.70678E-3</v>
      </c>
      <c r="S312" s="143">
        <v>0</v>
      </c>
      <c r="T312" s="144">
        <f>S312*H312</f>
        <v>0</v>
      </c>
      <c r="AR312" s="145" t="s">
        <v>397</v>
      </c>
      <c r="AT312" s="145" t="s">
        <v>161</v>
      </c>
      <c r="AU312" s="145" t="s">
        <v>86</v>
      </c>
      <c r="AY312" s="15" t="s">
        <v>159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5" t="s">
        <v>84</v>
      </c>
      <c r="BK312" s="146">
        <f>ROUND(I312*H312,2)</f>
        <v>0</v>
      </c>
      <c r="BL312" s="15" t="s">
        <v>397</v>
      </c>
      <c r="BM312" s="145" t="s">
        <v>489</v>
      </c>
    </row>
    <row r="313" spans="2:65" s="1" customFormat="1" ht="19.5">
      <c r="B313" s="30"/>
      <c r="D313" s="147" t="s">
        <v>168</v>
      </c>
      <c r="F313" s="148" t="s">
        <v>490</v>
      </c>
      <c r="I313" s="149"/>
      <c r="L313" s="30"/>
      <c r="M313" s="150"/>
      <c r="T313" s="54"/>
      <c r="AT313" s="15" t="s">
        <v>168</v>
      </c>
      <c r="AU313" s="15" t="s">
        <v>86</v>
      </c>
    </row>
    <row r="314" spans="2:65" s="12" customFormat="1" ht="11.25">
      <c r="B314" s="151"/>
      <c r="D314" s="147" t="s">
        <v>170</v>
      </c>
      <c r="E314" s="152" t="s">
        <v>1</v>
      </c>
      <c r="F314" s="153" t="s">
        <v>491</v>
      </c>
      <c r="H314" s="154">
        <v>1.399</v>
      </c>
      <c r="I314" s="155"/>
      <c r="L314" s="151"/>
      <c r="M314" s="156"/>
      <c r="T314" s="157"/>
      <c r="AT314" s="152" t="s">
        <v>170</v>
      </c>
      <c r="AU314" s="152" t="s">
        <v>86</v>
      </c>
      <c r="AV314" s="12" t="s">
        <v>86</v>
      </c>
      <c r="AW314" s="12" t="s">
        <v>32</v>
      </c>
      <c r="AX314" s="12" t="s">
        <v>84</v>
      </c>
      <c r="AY314" s="152" t="s">
        <v>159</v>
      </c>
    </row>
    <row r="315" spans="2:65" s="1" customFormat="1" ht="16.5" customHeight="1">
      <c r="B315" s="30"/>
      <c r="C315" s="134" t="s">
        <v>492</v>
      </c>
      <c r="D315" s="134" t="s">
        <v>161</v>
      </c>
      <c r="E315" s="135" t="s">
        <v>493</v>
      </c>
      <c r="F315" s="136" t="s">
        <v>494</v>
      </c>
      <c r="G315" s="137" t="s">
        <v>164</v>
      </c>
      <c r="H315" s="138">
        <v>26.658999999999999</v>
      </c>
      <c r="I315" s="139"/>
      <c r="J315" s="140">
        <f>ROUND(I315*H315,2)</f>
        <v>0</v>
      </c>
      <c r="K315" s="136" t="s">
        <v>1</v>
      </c>
      <c r="L315" s="30"/>
      <c r="M315" s="141" t="s">
        <v>1</v>
      </c>
      <c r="N315" s="142" t="s">
        <v>41</v>
      </c>
      <c r="P315" s="143">
        <f>O315*H315</f>
        <v>0</v>
      </c>
      <c r="Q315" s="143">
        <v>0.2</v>
      </c>
      <c r="R315" s="143">
        <f>Q315*H315</f>
        <v>5.3318000000000003</v>
      </c>
      <c r="S315" s="143">
        <v>0</v>
      </c>
      <c r="T315" s="144">
        <f>S315*H315</f>
        <v>0</v>
      </c>
      <c r="AR315" s="145" t="s">
        <v>397</v>
      </c>
      <c r="AT315" s="145" t="s">
        <v>161</v>
      </c>
      <c r="AU315" s="145" t="s">
        <v>86</v>
      </c>
      <c r="AY315" s="15" t="s">
        <v>159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5" t="s">
        <v>84</v>
      </c>
      <c r="BK315" s="146">
        <f>ROUND(I315*H315,2)</f>
        <v>0</v>
      </c>
      <c r="BL315" s="15" t="s">
        <v>397</v>
      </c>
      <c r="BM315" s="145" t="s">
        <v>495</v>
      </c>
    </row>
    <row r="316" spans="2:65" s="1" customFormat="1" ht="11.25">
      <c r="B316" s="30"/>
      <c r="D316" s="147" t="s">
        <v>168</v>
      </c>
      <c r="F316" s="148" t="s">
        <v>494</v>
      </c>
      <c r="I316" s="149"/>
      <c r="L316" s="30"/>
      <c r="M316" s="150"/>
      <c r="T316" s="54"/>
      <c r="AT316" s="15" t="s">
        <v>168</v>
      </c>
      <c r="AU316" s="15" t="s">
        <v>86</v>
      </c>
    </row>
    <row r="317" spans="2:65" s="1" customFormat="1" ht="19.5">
      <c r="B317" s="30"/>
      <c r="D317" s="147" t="s">
        <v>310</v>
      </c>
      <c r="F317" s="175" t="s">
        <v>496</v>
      </c>
      <c r="I317" s="149"/>
      <c r="L317" s="30"/>
      <c r="M317" s="150"/>
      <c r="T317" s="54"/>
      <c r="AT317" s="15" t="s">
        <v>310</v>
      </c>
      <c r="AU317" s="15" t="s">
        <v>86</v>
      </c>
    </row>
    <row r="318" spans="2:65" s="12" customFormat="1" ht="11.25">
      <c r="B318" s="151"/>
      <c r="D318" s="147" t="s">
        <v>170</v>
      </c>
      <c r="E318" s="152" t="s">
        <v>1</v>
      </c>
      <c r="F318" s="153" t="s">
        <v>497</v>
      </c>
      <c r="H318" s="154">
        <v>15.004</v>
      </c>
      <c r="I318" s="155"/>
      <c r="L318" s="151"/>
      <c r="M318" s="156"/>
      <c r="T318" s="157"/>
      <c r="AT318" s="152" t="s">
        <v>170</v>
      </c>
      <c r="AU318" s="152" t="s">
        <v>86</v>
      </c>
      <c r="AV318" s="12" t="s">
        <v>86</v>
      </c>
      <c r="AW318" s="12" t="s">
        <v>32</v>
      </c>
      <c r="AX318" s="12" t="s">
        <v>76</v>
      </c>
      <c r="AY318" s="152" t="s">
        <v>159</v>
      </c>
    </row>
    <row r="319" spans="2:65" s="12" customFormat="1" ht="11.25">
      <c r="B319" s="151"/>
      <c r="D319" s="147" t="s">
        <v>170</v>
      </c>
      <c r="E319" s="152" t="s">
        <v>1</v>
      </c>
      <c r="F319" s="153" t="s">
        <v>498</v>
      </c>
      <c r="H319" s="154">
        <v>11.654999999999999</v>
      </c>
      <c r="I319" s="155"/>
      <c r="L319" s="151"/>
      <c r="M319" s="156"/>
      <c r="T319" s="157"/>
      <c r="AT319" s="152" t="s">
        <v>170</v>
      </c>
      <c r="AU319" s="152" t="s">
        <v>86</v>
      </c>
      <c r="AV319" s="12" t="s">
        <v>86</v>
      </c>
      <c r="AW319" s="12" t="s">
        <v>32</v>
      </c>
      <c r="AX319" s="12" t="s">
        <v>76</v>
      </c>
      <c r="AY319" s="152" t="s">
        <v>159</v>
      </c>
    </row>
    <row r="320" spans="2:65" s="13" customFormat="1" ht="11.25">
      <c r="B320" s="158"/>
      <c r="D320" s="147" t="s">
        <v>170</v>
      </c>
      <c r="E320" s="159" t="s">
        <v>1</v>
      </c>
      <c r="F320" s="160" t="s">
        <v>180</v>
      </c>
      <c r="H320" s="161">
        <v>26.658999999999999</v>
      </c>
      <c r="I320" s="162"/>
      <c r="L320" s="158"/>
      <c r="M320" s="163"/>
      <c r="T320" s="164"/>
      <c r="AT320" s="159" t="s">
        <v>170</v>
      </c>
      <c r="AU320" s="159" t="s">
        <v>86</v>
      </c>
      <c r="AV320" s="13" t="s">
        <v>166</v>
      </c>
      <c r="AW320" s="13" t="s">
        <v>32</v>
      </c>
      <c r="AX320" s="13" t="s">
        <v>84</v>
      </c>
      <c r="AY320" s="159" t="s">
        <v>159</v>
      </c>
    </row>
    <row r="321" spans="2:65" s="1" customFormat="1" ht="16.5" customHeight="1">
      <c r="B321" s="30"/>
      <c r="C321" s="134" t="s">
        <v>499</v>
      </c>
      <c r="D321" s="134" t="s">
        <v>161</v>
      </c>
      <c r="E321" s="135" t="s">
        <v>500</v>
      </c>
      <c r="F321" s="136" t="s">
        <v>501</v>
      </c>
      <c r="G321" s="137" t="s">
        <v>164</v>
      </c>
      <c r="H321" s="138">
        <v>22.895</v>
      </c>
      <c r="I321" s="139"/>
      <c r="J321" s="140">
        <f>ROUND(I321*H321,2)</f>
        <v>0</v>
      </c>
      <c r="K321" s="136" t="s">
        <v>1</v>
      </c>
      <c r="L321" s="30"/>
      <c r="M321" s="141" t="s">
        <v>1</v>
      </c>
      <c r="N321" s="142" t="s">
        <v>41</v>
      </c>
      <c r="P321" s="143">
        <f>O321*H321</f>
        <v>0</v>
      </c>
      <c r="Q321" s="143">
        <v>0</v>
      </c>
      <c r="R321" s="143">
        <f>Q321*H321</f>
        <v>0</v>
      </c>
      <c r="S321" s="143">
        <v>0</v>
      </c>
      <c r="T321" s="144">
        <f>S321*H321</f>
        <v>0</v>
      </c>
      <c r="AR321" s="145" t="s">
        <v>397</v>
      </c>
      <c r="AT321" s="145" t="s">
        <v>161</v>
      </c>
      <c r="AU321" s="145" t="s">
        <v>86</v>
      </c>
      <c r="AY321" s="15" t="s">
        <v>159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5" t="s">
        <v>84</v>
      </c>
      <c r="BK321" s="146">
        <f>ROUND(I321*H321,2)</f>
        <v>0</v>
      </c>
      <c r="BL321" s="15" t="s">
        <v>397</v>
      </c>
      <c r="BM321" s="145" t="s">
        <v>502</v>
      </c>
    </row>
    <row r="322" spans="2:65" s="1" customFormat="1" ht="11.25">
      <c r="B322" s="30"/>
      <c r="D322" s="147" t="s">
        <v>168</v>
      </c>
      <c r="F322" s="148" t="s">
        <v>501</v>
      </c>
      <c r="I322" s="149"/>
      <c r="L322" s="30"/>
      <c r="M322" s="150"/>
      <c r="T322" s="54"/>
      <c r="AT322" s="15" t="s">
        <v>168</v>
      </c>
      <c r="AU322" s="15" t="s">
        <v>86</v>
      </c>
    </row>
    <row r="323" spans="2:65" s="12" customFormat="1" ht="11.25">
      <c r="B323" s="151"/>
      <c r="D323" s="147" t="s">
        <v>170</v>
      </c>
      <c r="E323" s="152" t="s">
        <v>1</v>
      </c>
      <c r="F323" s="153" t="s">
        <v>503</v>
      </c>
      <c r="H323" s="154">
        <v>13.872</v>
      </c>
      <c r="I323" s="155"/>
      <c r="L323" s="151"/>
      <c r="M323" s="156"/>
      <c r="T323" s="157"/>
      <c r="AT323" s="152" t="s">
        <v>170</v>
      </c>
      <c r="AU323" s="152" t="s">
        <v>86</v>
      </c>
      <c r="AV323" s="12" t="s">
        <v>86</v>
      </c>
      <c r="AW323" s="12" t="s">
        <v>32</v>
      </c>
      <c r="AX323" s="12" t="s">
        <v>76</v>
      </c>
      <c r="AY323" s="152" t="s">
        <v>159</v>
      </c>
    </row>
    <row r="324" spans="2:65" s="12" customFormat="1" ht="11.25">
      <c r="B324" s="151"/>
      <c r="D324" s="147" t="s">
        <v>170</v>
      </c>
      <c r="E324" s="152" t="s">
        <v>1</v>
      </c>
      <c r="F324" s="153" t="s">
        <v>504</v>
      </c>
      <c r="H324" s="154">
        <v>2.1890000000000001</v>
      </c>
      <c r="I324" s="155"/>
      <c r="L324" s="151"/>
      <c r="M324" s="156"/>
      <c r="T324" s="157"/>
      <c r="AT324" s="152" t="s">
        <v>170</v>
      </c>
      <c r="AU324" s="152" t="s">
        <v>86</v>
      </c>
      <c r="AV324" s="12" t="s">
        <v>86</v>
      </c>
      <c r="AW324" s="12" t="s">
        <v>32</v>
      </c>
      <c r="AX324" s="12" t="s">
        <v>76</v>
      </c>
      <c r="AY324" s="152" t="s">
        <v>159</v>
      </c>
    </row>
    <row r="325" spans="2:65" s="12" customFormat="1" ht="11.25">
      <c r="B325" s="151"/>
      <c r="D325" s="147" t="s">
        <v>170</v>
      </c>
      <c r="E325" s="152" t="s">
        <v>1</v>
      </c>
      <c r="F325" s="153" t="s">
        <v>505</v>
      </c>
      <c r="H325" s="154">
        <v>6.8339999999999996</v>
      </c>
      <c r="I325" s="155"/>
      <c r="L325" s="151"/>
      <c r="M325" s="156"/>
      <c r="T325" s="157"/>
      <c r="AT325" s="152" t="s">
        <v>170</v>
      </c>
      <c r="AU325" s="152" t="s">
        <v>86</v>
      </c>
      <c r="AV325" s="12" t="s">
        <v>86</v>
      </c>
      <c r="AW325" s="12" t="s">
        <v>32</v>
      </c>
      <c r="AX325" s="12" t="s">
        <v>76</v>
      </c>
      <c r="AY325" s="152" t="s">
        <v>159</v>
      </c>
    </row>
    <row r="326" spans="2:65" s="13" customFormat="1" ht="11.25">
      <c r="B326" s="158"/>
      <c r="D326" s="147" t="s">
        <v>170</v>
      </c>
      <c r="E326" s="159" t="s">
        <v>1</v>
      </c>
      <c r="F326" s="160" t="s">
        <v>180</v>
      </c>
      <c r="H326" s="161">
        <v>22.895</v>
      </c>
      <c r="I326" s="162"/>
      <c r="L326" s="158"/>
      <c r="M326" s="163"/>
      <c r="T326" s="164"/>
      <c r="AT326" s="159" t="s">
        <v>170</v>
      </c>
      <c r="AU326" s="159" t="s">
        <v>86</v>
      </c>
      <c r="AV326" s="13" t="s">
        <v>166</v>
      </c>
      <c r="AW326" s="13" t="s">
        <v>32</v>
      </c>
      <c r="AX326" s="13" t="s">
        <v>84</v>
      </c>
      <c r="AY326" s="159" t="s">
        <v>159</v>
      </c>
    </row>
    <row r="327" spans="2:65" s="1" customFormat="1" ht="16.5" customHeight="1">
      <c r="B327" s="30"/>
      <c r="C327" s="134" t="s">
        <v>506</v>
      </c>
      <c r="D327" s="134" t="s">
        <v>161</v>
      </c>
      <c r="E327" s="135" t="s">
        <v>507</v>
      </c>
      <c r="F327" s="136" t="s">
        <v>508</v>
      </c>
      <c r="G327" s="137" t="s">
        <v>164</v>
      </c>
      <c r="H327" s="138">
        <v>8.43</v>
      </c>
      <c r="I327" s="139"/>
      <c r="J327" s="140">
        <f>ROUND(I327*H327,2)</f>
        <v>0</v>
      </c>
      <c r="K327" s="136" t="s">
        <v>1</v>
      </c>
      <c r="L327" s="30"/>
      <c r="M327" s="141" t="s">
        <v>1</v>
      </c>
      <c r="N327" s="142" t="s">
        <v>41</v>
      </c>
      <c r="P327" s="143">
        <f>O327*H327</f>
        <v>0</v>
      </c>
      <c r="Q327" s="143">
        <v>0</v>
      </c>
      <c r="R327" s="143">
        <f>Q327*H327</f>
        <v>0</v>
      </c>
      <c r="S327" s="143">
        <v>0</v>
      </c>
      <c r="T327" s="144">
        <f>S327*H327</f>
        <v>0</v>
      </c>
      <c r="AR327" s="145" t="s">
        <v>397</v>
      </c>
      <c r="AT327" s="145" t="s">
        <v>161</v>
      </c>
      <c r="AU327" s="145" t="s">
        <v>86</v>
      </c>
      <c r="AY327" s="15" t="s">
        <v>159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5" t="s">
        <v>84</v>
      </c>
      <c r="BK327" s="146">
        <f>ROUND(I327*H327,2)</f>
        <v>0</v>
      </c>
      <c r="BL327" s="15" t="s">
        <v>397</v>
      </c>
      <c r="BM327" s="145" t="s">
        <v>509</v>
      </c>
    </row>
    <row r="328" spans="2:65" s="1" customFormat="1" ht="11.25">
      <c r="B328" s="30"/>
      <c r="D328" s="147" t="s">
        <v>168</v>
      </c>
      <c r="F328" s="148" t="s">
        <v>508</v>
      </c>
      <c r="I328" s="149"/>
      <c r="L328" s="30"/>
      <c r="M328" s="150"/>
      <c r="T328" s="54"/>
      <c r="AT328" s="15" t="s">
        <v>168</v>
      </c>
      <c r="AU328" s="15" t="s">
        <v>86</v>
      </c>
    </row>
    <row r="329" spans="2:65" s="12" customFormat="1" ht="11.25">
      <c r="B329" s="151"/>
      <c r="D329" s="147" t="s">
        <v>170</v>
      </c>
      <c r="E329" s="152" t="s">
        <v>1</v>
      </c>
      <c r="F329" s="153" t="s">
        <v>510</v>
      </c>
      <c r="H329" s="154">
        <v>8.43</v>
      </c>
      <c r="I329" s="155"/>
      <c r="L329" s="151"/>
      <c r="M329" s="156"/>
      <c r="T329" s="157"/>
      <c r="AT329" s="152" t="s">
        <v>170</v>
      </c>
      <c r="AU329" s="152" t="s">
        <v>86</v>
      </c>
      <c r="AV329" s="12" t="s">
        <v>86</v>
      </c>
      <c r="AW329" s="12" t="s">
        <v>32</v>
      </c>
      <c r="AX329" s="12" t="s">
        <v>84</v>
      </c>
      <c r="AY329" s="152" t="s">
        <v>159</v>
      </c>
    </row>
    <row r="330" spans="2:65" s="1" customFormat="1" ht="16.5" customHeight="1">
      <c r="B330" s="30"/>
      <c r="C330" s="134" t="s">
        <v>511</v>
      </c>
      <c r="D330" s="134" t="s">
        <v>161</v>
      </c>
      <c r="E330" s="135" t="s">
        <v>512</v>
      </c>
      <c r="F330" s="136" t="s">
        <v>513</v>
      </c>
      <c r="G330" s="137" t="s">
        <v>164</v>
      </c>
      <c r="H330" s="138">
        <v>16.902999999999999</v>
      </c>
      <c r="I330" s="139"/>
      <c r="J330" s="140">
        <f>ROUND(I330*H330,2)</f>
        <v>0</v>
      </c>
      <c r="K330" s="136" t="s">
        <v>1</v>
      </c>
      <c r="L330" s="30"/>
      <c r="M330" s="141" t="s">
        <v>1</v>
      </c>
      <c r="N330" s="142" t="s">
        <v>41</v>
      </c>
      <c r="P330" s="143">
        <f>O330*H330</f>
        <v>0</v>
      </c>
      <c r="Q330" s="143">
        <v>0</v>
      </c>
      <c r="R330" s="143">
        <f>Q330*H330</f>
        <v>0</v>
      </c>
      <c r="S330" s="143">
        <v>0</v>
      </c>
      <c r="T330" s="144">
        <f>S330*H330</f>
        <v>0</v>
      </c>
      <c r="AR330" s="145" t="s">
        <v>397</v>
      </c>
      <c r="AT330" s="145" t="s">
        <v>161</v>
      </c>
      <c r="AU330" s="145" t="s">
        <v>86</v>
      </c>
      <c r="AY330" s="15" t="s">
        <v>159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5" t="s">
        <v>84</v>
      </c>
      <c r="BK330" s="146">
        <f>ROUND(I330*H330,2)</f>
        <v>0</v>
      </c>
      <c r="BL330" s="15" t="s">
        <v>397</v>
      </c>
      <c r="BM330" s="145" t="s">
        <v>514</v>
      </c>
    </row>
    <row r="331" spans="2:65" s="1" customFormat="1" ht="11.25">
      <c r="B331" s="30"/>
      <c r="D331" s="147" t="s">
        <v>168</v>
      </c>
      <c r="F331" s="148" t="s">
        <v>513</v>
      </c>
      <c r="I331" s="149"/>
      <c r="L331" s="30"/>
      <c r="M331" s="150"/>
      <c r="T331" s="54"/>
      <c r="AT331" s="15" t="s">
        <v>168</v>
      </c>
      <c r="AU331" s="15" t="s">
        <v>86</v>
      </c>
    </row>
    <row r="332" spans="2:65" s="12" customFormat="1" ht="11.25">
      <c r="B332" s="151"/>
      <c r="D332" s="147" t="s">
        <v>170</v>
      </c>
      <c r="E332" s="152" t="s">
        <v>1</v>
      </c>
      <c r="F332" s="153" t="s">
        <v>515</v>
      </c>
      <c r="H332" s="154">
        <v>16.902999999999999</v>
      </c>
      <c r="I332" s="155"/>
      <c r="L332" s="151"/>
      <c r="M332" s="156"/>
      <c r="T332" s="157"/>
      <c r="AT332" s="152" t="s">
        <v>170</v>
      </c>
      <c r="AU332" s="152" t="s">
        <v>86</v>
      </c>
      <c r="AV332" s="12" t="s">
        <v>86</v>
      </c>
      <c r="AW332" s="12" t="s">
        <v>32</v>
      </c>
      <c r="AX332" s="12" t="s">
        <v>84</v>
      </c>
      <c r="AY332" s="152" t="s">
        <v>159</v>
      </c>
    </row>
    <row r="333" spans="2:65" s="1" customFormat="1" ht="16.5" customHeight="1">
      <c r="B333" s="30"/>
      <c r="C333" s="134" t="s">
        <v>516</v>
      </c>
      <c r="D333" s="134" t="s">
        <v>161</v>
      </c>
      <c r="E333" s="135" t="s">
        <v>517</v>
      </c>
      <c r="F333" s="136" t="s">
        <v>518</v>
      </c>
      <c r="G333" s="137" t="s">
        <v>164</v>
      </c>
      <c r="H333" s="138">
        <v>12.603999999999999</v>
      </c>
      <c r="I333" s="139"/>
      <c r="J333" s="140">
        <f>ROUND(I333*H333,2)</f>
        <v>0</v>
      </c>
      <c r="K333" s="136" t="s">
        <v>1</v>
      </c>
      <c r="L333" s="30"/>
      <c r="M333" s="141" t="s">
        <v>1</v>
      </c>
      <c r="N333" s="142" t="s">
        <v>41</v>
      </c>
      <c r="P333" s="143">
        <f>O333*H333</f>
        <v>0</v>
      </c>
      <c r="Q333" s="143">
        <v>0</v>
      </c>
      <c r="R333" s="143">
        <f>Q333*H333</f>
        <v>0</v>
      </c>
      <c r="S333" s="143">
        <v>0</v>
      </c>
      <c r="T333" s="144">
        <f>S333*H333</f>
        <v>0</v>
      </c>
      <c r="AR333" s="145" t="s">
        <v>397</v>
      </c>
      <c r="AT333" s="145" t="s">
        <v>161</v>
      </c>
      <c r="AU333" s="145" t="s">
        <v>86</v>
      </c>
      <c r="AY333" s="15" t="s">
        <v>159</v>
      </c>
      <c r="BE333" s="146">
        <f>IF(N333="základní",J333,0)</f>
        <v>0</v>
      </c>
      <c r="BF333" s="146">
        <f>IF(N333="snížená",J333,0)</f>
        <v>0</v>
      </c>
      <c r="BG333" s="146">
        <f>IF(N333="zákl. přenesená",J333,0)</f>
        <v>0</v>
      </c>
      <c r="BH333" s="146">
        <f>IF(N333="sníž. přenesená",J333,0)</f>
        <v>0</v>
      </c>
      <c r="BI333" s="146">
        <f>IF(N333="nulová",J333,0)</f>
        <v>0</v>
      </c>
      <c r="BJ333" s="15" t="s">
        <v>84</v>
      </c>
      <c r="BK333" s="146">
        <f>ROUND(I333*H333,2)</f>
        <v>0</v>
      </c>
      <c r="BL333" s="15" t="s">
        <v>397</v>
      </c>
      <c r="BM333" s="145" t="s">
        <v>519</v>
      </c>
    </row>
    <row r="334" spans="2:65" s="1" customFormat="1" ht="11.25">
      <c r="B334" s="30"/>
      <c r="D334" s="147" t="s">
        <v>168</v>
      </c>
      <c r="F334" s="148" t="s">
        <v>518</v>
      </c>
      <c r="I334" s="149"/>
      <c r="L334" s="30"/>
      <c r="M334" s="150"/>
      <c r="T334" s="54"/>
      <c r="AT334" s="15" t="s">
        <v>168</v>
      </c>
      <c r="AU334" s="15" t="s">
        <v>86</v>
      </c>
    </row>
    <row r="335" spans="2:65" s="1" customFormat="1" ht="19.5">
      <c r="B335" s="30"/>
      <c r="D335" s="147" t="s">
        <v>310</v>
      </c>
      <c r="F335" s="175" t="s">
        <v>520</v>
      </c>
      <c r="I335" s="149"/>
      <c r="L335" s="30"/>
      <c r="M335" s="150"/>
      <c r="T335" s="54"/>
      <c r="AT335" s="15" t="s">
        <v>310</v>
      </c>
      <c r="AU335" s="15" t="s">
        <v>86</v>
      </c>
    </row>
    <row r="336" spans="2:65" s="12" customFormat="1" ht="11.25">
      <c r="B336" s="151"/>
      <c r="D336" s="147" t="s">
        <v>170</v>
      </c>
      <c r="E336" s="152" t="s">
        <v>1</v>
      </c>
      <c r="F336" s="153" t="s">
        <v>521</v>
      </c>
      <c r="H336" s="154">
        <v>17.178999999999998</v>
      </c>
      <c r="I336" s="155"/>
      <c r="L336" s="151"/>
      <c r="M336" s="156"/>
      <c r="T336" s="157"/>
      <c r="AT336" s="152" t="s">
        <v>170</v>
      </c>
      <c r="AU336" s="152" t="s">
        <v>86</v>
      </c>
      <c r="AV336" s="12" t="s">
        <v>86</v>
      </c>
      <c r="AW336" s="12" t="s">
        <v>32</v>
      </c>
      <c r="AX336" s="12" t="s">
        <v>76</v>
      </c>
      <c r="AY336" s="152" t="s">
        <v>159</v>
      </c>
    </row>
    <row r="337" spans="2:65" s="12" customFormat="1" ht="11.25">
      <c r="B337" s="151"/>
      <c r="D337" s="147" t="s">
        <v>170</v>
      </c>
      <c r="E337" s="152" t="s">
        <v>1</v>
      </c>
      <c r="F337" s="153" t="s">
        <v>522</v>
      </c>
      <c r="H337" s="154">
        <v>-4.5750000000000002</v>
      </c>
      <c r="I337" s="155"/>
      <c r="L337" s="151"/>
      <c r="M337" s="156"/>
      <c r="T337" s="157"/>
      <c r="AT337" s="152" t="s">
        <v>170</v>
      </c>
      <c r="AU337" s="152" t="s">
        <v>86</v>
      </c>
      <c r="AV337" s="12" t="s">
        <v>86</v>
      </c>
      <c r="AW337" s="12" t="s">
        <v>32</v>
      </c>
      <c r="AX337" s="12" t="s">
        <v>76</v>
      </c>
      <c r="AY337" s="152" t="s">
        <v>159</v>
      </c>
    </row>
    <row r="338" spans="2:65" s="13" customFormat="1" ht="11.25">
      <c r="B338" s="158"/>
      <c r="D338" s="147" t="s">
        <v>170</v>
      </c>
      <c r="E338" s="159" t="s">
        <v>1</v>
      </c>
      <c r="F338" s="160" t="s">
        <v>180</v>
      </c>
      <c r="H338" s="161">
        <v>12.603999999999999</v>
      </c>
      <c r="I338" s="162"/>
      <c r="L338" s="158"/>
      <c r="M338" s="163"/>
      <c r="T338" s="164"/>
      <c r="AT338" s="159" t="s">
        <v>170</v>
      </c>
      <c r="AU338" s="159" t="s">
        <v>86</v>
      </c>
      <c r="AV338" s="13" t="s">
        <v>166</v>
      </c>
      <c r="AW338" s="13" t="s">
        <v>32</v>
      </c>
      <c r="AX338" s="13" t="s">
        <v>84</v>
      </c>
      <c r="AY338" s="159" t="s">
        <v>159</v>
      </c>
    </row>
    <row r="339" spans="2:65" s="1" customFormat="1" ht="24.2" customHeight="1">
      <c r="B339" s="30"/>
      <c r="C339" s="134" t="s">
        <v>523</v>
      </c>
      <c r="D339" s="134" t="s">
        <v>161</v>
      </c>
      <c r="E339" s="135" t="s">
        <v>524</v>
      </c>
      <c r="F339" s="136" t="s">
        <v>525</v>
      </c>
      <c r="G339" s="137" t="s">
        <v>235</v>
      </c>
      <c r="H339" s="138">
        <v>12</v>
      </c>
      <c r="I339" s="139"/>
      <c r="J339" s="140">
        <f>ROUND(I339*H339,2)</f>
        <v>0</v>
      </c>
      <c r="K339" s="136" t="s">
        <v>165</v>
      </c>
      <c r="L339" s="30"/>
      <c r="M339" s="141" t="s">
        <v>1</v>
      </c>
      <c r="N339" s="142" t="s">
        <v>41</v>
      </c>
      <c r="P339" s="143">
        <f>O339*H339</f>
        <v>0</v>
      </c>
      <c r="Q339" s="143">
        <v>0</v>
      </c>
      <c r="R339" s="143">
        <f>Q339*H339</f>
        <v>0</v>
      </c>
      <c r="S339" s="143">
        <v>0</v>
      </c>
      <c r="T339" s="144">
        <f>S339*H339</f>
        <v>0</v>
      </c>
      <c r="AR339" s="145" t="s">
        <v>397</v>
      </c>
      <c r="AT339" s="145" t="s">
        <v>161</v>
      </c>
      <c r="AU339" s="145" t="s">
        <v>86</v>
      </c>
      <c r="AY339" s="15" t="s">
        <v>159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5" t="s">
        <v>84</v>
      </c>
      <c r="BK339" s="146">
        <f>ROUND(I339*H339,2)</f>
        <v>0</v>
      </c>
      <c r="BL339" s="15" t="s">
        <v>397</v>
      </c>
      <c r="BM339" s="145" t="s">
        <v>526</v>
      </c>
    </row>
    <row r="340" spans="2:65" s="1" customFormat="1" ht="29.25">
      <c r="B340" s="30"/>
      <c r="D340" s="147" t="s">
        <v>168</v>
      </c>
      <c r="F340" s="148" t="s">
        <v>527</v>
      </c>
      <c r="I340" s="149"/>
      <c r="L340" s="30"/>
      <c r="M340" s="150"/>
      <c r="T340" s="54"/>
      <c r="AT340" s="15" t="s">
        <v>168</v>
      </c>
      <c r="AU340" s="15" t="s">
        <v>86</v>
      </c>
    </row>
    <row r="341" spans="2:65" s="12" customFormat="1" ht="11.25">
      <c r="B341" s="151"/>
      <c r="D341" s="147" t="s">
        <v>170</v>
      </c>
      <c r="E341" s="152" t="s">
        <v>1</v>
      </c>
      <c r="F341" s="153" t="s">
        <v>8</v>
      </c>
      <c r="H341" s="154">
        <v>12</v>
      </c>
      <c r="I341" s="155"/>
      <c r="L341" s="151"/>
      <c r="M341" s="156"/>
      <c r="T341" s="157"/>
      <c r="AT341" s="152" t="s">
        <v>170</v>
      </c>
      <c r="AU341" s="152" t="s">
        <v>86</v>
      </c>
      <c r="AV341" s="12" t="s">
        <v>86</v>
      </c>
      <c r="AW341" s="12" t="s">
        <v>32</v>
      </c>
      <c r="AX341" s="12" t="s">
        <v>84</v>
      </c>
      <c r="AY341" s="152" t="s">
        <v>159</v>
      </c>
    </row>
    <row r="342" spans="2:65" s="1" customFormat="1" ht="24.2" customHeight="1">
      <c r="B342" s="30"/>
      <c r="C342" s="165" t="s">
        <v>528</v>
      </c>
      <c r="D342" s="165" t="s">
        <v>217</v>
      </c>
      <c r="E342" s="166" t="s">
        <v>529</v>
      </c>
      <c r="F342" s="167" t="s">
        <v>530</v>
      </c>
      <c r="G342" s="168" t="s">
        <v>175</v>
      </c>
      <c r="H342" s="169">
        <v>4.2999999999999997E-2</v>
      </c>
      <c r="I342" s="170"/>
      <c r="J342" s="171">
        <f>ROUND(I342*H342,2)</f>
        <v>0</v>
      </c>
      <c r="K342" s="167" t="s">
        <v>165</v>
      </c>
      <c r="L342" s="172"/>
      <c r="M342" s="173" t="s">
        <v>1</v>
      </c>
      <c r="N342" s="174" t="s">
        <v>41</v>
      </c>
      <c r="P342" s="143">
        <f>O342*H342</f>
        <v>0</v>
      </c>
      <c r="Q342" s="143">
        <v>0.55000000000000004</v>
      </c>
      <c r="R342" s="143">
        <f>Q342*H342</f>
        <v>2.3650000000000001E-2</v>
      </c>
      <c r="S342" s="143">
        <v>0</v>
      </c>
      <c r="T342" s="144">
        <f>S342*H342</f>
        <v>0</v>
      </c>
      <c r="AR342" s="145" t="s">
        <v>216</v>
      </c>
      <c r="AT342" s="145" t="s">
        <v>217</v>
      </c>
      <c r="AU342" s="145" t="s">
        <v>86</v>
      </c>
      <c r="AY342" s="15" t="s">
        <v>159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5" t="s">
        <v>84</v>
      </c>
      <c r="BK342" s="146">
        <f>ROUND(I342*H342,2)</f>
        <v>0</v>
      </c>
      <c r="BL342" s="15" t="s">
        <v>397</v>
      </c>
      <c r="BM342" s="145" t="s">
        <v>531</v>
      </c>
    </row>
    <row r="343" spans="2:65" s="1" customFormat="1" ht="11.25">
      <c r="B343" s="30"/>
      <c r="D343" s="147" t="s">
        <v>168</v>
      </c>
      <c r="F343" s="148" t="s">
        <v>530</v>
      </c>
      <c r="I343" s="149"/>
      <c r="L343" s="30"/>
      <c r="M343" s="150"/>
      <c r="T343" s="54"/>
      <c r="AT343" s="15" t="s">
        <v>168</v>
      </c>
      <c r="AU343" s="15" t="s">
        <v>86</v>
      </c>
    </row>
    <row r="344" spans="2:65" s="12" customFormat="1" ht="11.25">
      <c r="B344" s="151"/>
      <c r="D344" s="147" t="s">
        <v>170</v>
      </c>
      <c r="E344" s="152" t="s">
        <v>1</v>
      </c>
      <c r="F344" s="153" t="s">
        <v>532</v>
      </c>
      <c r="H344" s="154">
        <v>4.2999999999999997E-2</v>
      </c>
      <c r="I344" s="155"/>
      <c r="L344" s="151"/>
      <c r="M344" s="156"/>
      <c r="T344" s="157"/>
      <c r="AT344" s="152" t="s">
        <v>170</v>
      </c>
      <c r="AU344" s="152" t="s">
        <v>86</v>
      </c>
      <c r="AV344" s="12" t="s">
        <v>86</v>
      </c>
      <c r="AW344" s="12" t="s">
        <v>32</v>
      </c>
      <c r="AX344" s="12" t="s">
        <v>84</v>
      </c>
      <c r="AY344" s="152" t="s">
        <v>159</v>
      </c>
    </row>
    <row r="345" spans="2:65" s="1" customFormat="1" ht="33" customHeight="1">
      <c r="B345" s="30"/>
      <c r="C345" s="134" t="s">
        <v>533</v>
      </c>
      <c r="D345" s="134" t="s">
        <v>161</v>
      </c>
      <c r="E345" s="135" t="s">
        <v>534</v>
      </c>
      <c r="F345" s="136" t="s">
        <v>535</v>
      </c>
      <c r="G345" s="137" t="s">
        <v>235</v>
      </c>
      <c r="H345" s="138">
        <v>16.5</v>
      </c>
      <c r="I345" s="139"/>
      <c r="J345" s="140">
        <f>ROUND(I345*H345,2)</f>
        <v>0</v>
      </c>
      <c r="K345" s="136" t="s">
        <v>165</v>
      </c>
      <c r="L345" s="30"/>
      <c r="M345" s="141" t="s">
        <v>1</v>
      </c>
      <c r="N345" s="142" t="s">
        <v>41</v>
      </c>
      <c r="P345" s="143">
        <f>O345*H345</f>
        <v>0</v>
      </c>
      <c r="Q345" s="143">
        <v>0</v>
      </c>
      <c r="R345" s="143">
        <f>Q345*H345</f>
        <v>0</v>
      </c>
      <c r="S345" s="143">
        <v>0</v>
      </c>
      <c r="T345" s="144">
        <f>S345*H345</f>
        <v>0</v>
      </c>
      <c r="AR345" s="145" t="s">
        <v>397</v>
      </c>
      <c r="AT345" s="145" t="s">
        <v>161</v>
      </c>
      <c r="AU345" s="145" t="s">
        <v>86</v>
      </c>
      <c r="AY345" s="15" t="s">
        <v>159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5" t="s">
        <v>84</v>
      </c>
      <c r="BK345" s="146">
        <f>ROUND(I345*H345,2)</f>
        <v>0</v>
      </c>
      <c r="BL345" s="15" t="s">
        <v>397</v>
      </c>
      <c r="BM345" s="145" t="s">
        <v>536</v>
      </c>
    </row>
    <row r="346" spans="2:65" s="1" customFormat="1" ht="29.25">
      <c r="B346" s="30"/>
      <c r="D346" s="147" t="s">
        <v>168</v>
      </c>
      <c r="F346" s="148" t="s">
        <v>537</v>
      </c>
      <c r="I346" s="149"/>
      <c r="L346" s="30"/>
      <c r="M346" s="150"/>
      <c r="T346" s="54"/>
      <c r="AT346" s="15" t="s">
        <v>168</v>
      </c>
      <c r="AU346" s="15" t="s">
        <v>86</v>
      </c>
    </row>
    <row r="347" spans="2:65" s="12" customFormat="1" ht="11.25">
      <c r="B347" s="151"/>
      <c r="D347" s="147" t="s">
        <v>170</v>
      </c>
      <c r="E347" s="152" t="s">
        <v>1</v>
      </c>
      <c r="F347" s="153" t="s">
        <v>538</v>
      </c>
      <c r="H347" s="154">
        <v>16.5</v>
      </c>
      <c r="I347" s="155"/>
      <c r="L347" s="151"/>
      <c r="M347" s="156"/>
      <c r="T347" s="157"/>
      <c r="AT347" s="152" t="s">
        <v>170</v>
      </c>
      <c r="AU347" s="152" t="s">
        <v>86</v>
      </c>
      <c r="AV347" s="12" t="s">
        <v>86</v>
      </c>
      <c r="AW347" s="12" t="s">
        <v>32</v>
      </c>
      <c r="AX347" s="12" t="s">
        <v>84</v>
      </c>
      <c r="AY347" s="152" t="s">
        <v>159</v>
      </c>
    </row>
    <row r="348" spans="2:65" s="1" customFormat="1" ht="21.75" customHeight="1">
      <c r="B348" s="30"/>
      <c r="C348" s="165" t="s">
        <v>539</v>
      </c>
      <c r="D348" s="165" t="s">
        <v>217</v>
      </c>
      <c r="E348" s="166" t="s">
        <v>540</v>
      </c>
      <c r="F348" s="167" t="s">
        <v>541</v>
      </c>
      <c r="G348" s="168" t="s">
        <v>175</v>
      </c>
      <c r="H348" s="169">
        <v>0.11600000000000001</v>
      </c>
      <c r="I348" s="170"/>
      <c r="J348" s="171">
        <f>ROUND(I348*H348,2)</f>
        <v>0</v>
      </c>
      <c r="K348" s="167" t="s">
        <v>165</v>
      </c>
      <c r="L348" s="172"/>
      <c r="M348" s="173" t="s">
        <v>1</v>
      </c>
      <c r="N348" s="174" t="s">
        <v>41</v>
      </c>
      <c r="P348" s="143">
        <f>O348*H348</f>
        <v>0</v>
      </c>
      <c r="Q348" s="143">
        <v>0.55000000000000004</v>
      </c>
      <c r="R348" s="143">
        <f>Q348*H348</f>
        <v>6.3800000000000009E-2</v>
      </c>
      <c r="S348" s="143">
        <v>0</v>
      </c>
      <c r="T348" s="144">
        <f>S348*H348</f>
        <v>0</v>
      </c>
      <c r="AR348" s="145" t="s">
        <v>216</v>
      </c>
      <c r="AT348" s="145" t="s">
        <v>217</v>
      </c>
      <c r="AU348" s="145" t="s">
        <v>86</v>
      </c>
      <c r="AY348" s="15" t="s">
        <v>159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5" t="s">
        <v>84</v>
      </c>
      <c r="BK348" s="146">
        <f>ROUND(I348*H348,2)</f>
        <v>0</v>
      </c>
      <c r="BL348" s="15" t="s">
        <v>397</v>
      </c>
      <c r="BM348" s="145" t="s">
        <v>542</v>
      </c>
    </row>
    <row r="349" spans="2:65" s="1" customFormat="1" ht="11.25">
      <c r="B349" s="30"/>
      <c r="D349" s="147" t="s">
        <v>168</v>
      </c>
      <c r="F349" s="148" t="s">
        <v>541</v>
      </c>
      <c r="I349" s="149"/>
      <c r="L349" s="30"/>
      <c r="M349" s="150"/>
      <c r="T349" s="54"/>
      <c r="AT349" s="15" t="s">
        <v>168</v>
      </c>
      <c r="AU349" s="15" t="s">
        <v>86</v>
      </c>
    </row>
    <row r="350" spans="2:65" s="12" customFormat="1" ht="11.25">
      <c r="B350" s="151"/>
      <c r="D350" s="147" t="s">
        <v>170</v>
      </c>
      <c r="E350" s="152" t="s">
        <v>1</v>
      </c>
      <c r="F350" s="153" t="s">
        <v>543</v>
      </c>
      <c r="H350" s="154">
        <v>0.11600000000000001</v>
      </c>
      <c r="I350" s="155"/>
      <c r="L350" s="151"/>
      <c r="M350" s="156"/>
      <c r="T350" s="157"/>
      <c r="AT350" s="152" t="s">
        <v>170</v>
      </c>
      <c r="AU350" s="152" t="s">
        <v>86</v>
      </c>
      <c r="AV350" s="12" t="s">
        <v>86</v>
      </c>
      <c r="AW350" s="12" t="s">
        <v>32</v>
      </c>
      <c r="AX350" s="12" t="s">
        <v>84</v>
      </c>
      <c r="AY350" s="152" t="s">
        <v>159</v>
      </c>
    </row>
    <row r="351" spans="2:65" s="1" customFormat="1" ht="33" customHeight="1">
      <c r="B351" s="30"/>
      <c r="C351" s="134" t="s">
        <v>544</v>
      </c>
      <c r="D351" s="134" t="s">
        <v>161</v>
      </c>
      <c r="E351" s="135" t="s">
        <v>545</v>
      </c>
      <c r="F351" s="136" t="s">
        <v>546</v>
      </c>
      <c r="G351" s="137" t="s">
        <v>164</v>
      </c>
      <c r="H351" s="138">
        <v>45.079000000000001</v>
      </c>
      <c r="I351" s="139"/>
      <c r="J351" s="140">
        <f>ROUND(I351*H351,2)</f>
        <v>0</v>
      </c>
      <c r="K351" s="136" t="s">
        <v>165</v>
      </c>
      <c r="L351" s="30"/>
      <c r="M351" s="141" t="s">
        <v>1</v>
      </c>
      <c r="N351" s="142" t="s">
        <v>41</v>
      </c>
      <c r="P351" s="143">
        <f>O351*H351</f>
        <v>0</v>
      </c>
      <c r="Q351" s="143">
        <v>0</v>
      </c>
      <c r="R351" s="143">
        <f>Q351*H351</f>
        <v>0</v>
      </c>
      <c r="S351" s="143">
        <v>0</v>
      </c>
      <c r="T351" s="144">
        <f>S351*H351</f>
        <v>0</v>
      </c>
      <c r="AR351" s="145" t="s">
        <v>397</v>
      </c>
      <c r="AT351" s="145" t="s">
        <v>161</v>
      </c>
      <c r="AU351" s="145" t="s">
        <v>86</v>
      </c>
      <c r="AY351" s="15" t="s">
        <v>159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5" t="s">
        <v>84</v>
      </c>
      <c r="BK351" s="146">
        <f>ROUND(I351*H351,2)</f>
        <v>0</v>
      </c>
      <c r="BL351" s="15" t="s">
        <v>397</v>
      </c>
      <c r="BM351" s="145" t="s">
        <v>547</v>
      </c>
    </row>
    <row r="352" spans="2:65" s="1" customFormat="1" ht="19.5">
      <c r="B352" s="30"/>
      <c r="D352" s="147" t="s">
        <v>168</v>
      </c>
      <c r="F352" s="148" t="s">
        <v>548</v>
      </c>
      <c r="I352" s="149"/>
      <c r="L352" s="30"/>
      <c r="M352" s="150"/>
      <c r="T352" s="54"/>
      <c r="AT352" s="15" t="s">
        <v>168</v>
      </c>
      <c r="AU352" s="15" t="s">
        <v>86</v>
      </c>
    </row>
    <row r="353" spans="2:65" s="12" customFormat="1" ht="11.25">
      <c r="B353" s="151"/>
      <c r="D353" s="147" t="s">
        <v>170</v>
      </c>
      <c r="E353" s="152" t="s">
        <v>1</v>
      </c>
      <c r="F353" s="153" t="s">
        <v>549</v>
      </c>
      <c r="H353" s="154">
        <v>22.387</v>
      </c>
      <c r="I353" s="155"/>
      <c r="L353" s="151"/>
      <c r="M353" s="156"/>
      <c r="T353" s="157"/>
      <c r="AT353" s="152" t="s">
        <v>170</v>
      </c>
      <c r="AU353" s="152" t="s">
        <v>86</v>
      </c>
      <c r="AV353" s="12" t="s">
        <v>86</v>
      </c>
      <c r="AW353" s="12" t="s">
        <v>32</v>
      </c>
      <c r="AX353" s="12" t="s">
        <v>76</v>
      </c>
      <c r="AY353" s="152" t="s">
        <v>159</v>
      </c>
    </row>
    <row r="354" spans="2:65" s="12" customFormat="1" ht="11.25">
      <c r="B354" s="151"/>
      <c r="D354" s="147" t="s">
        <v>170</v>
      </c>
      <c r="E354" s="152" t="s">
        <v>1</v>
      </c>
      <c r="F354" s="153" t="s">
        <v>550</v>
      </c>
      <c r="H354" s="154">
        <v>22.692</v>
      </c>
      <c r="I354" s="155"/>
      <c r="L354" s="151"/>
      <c r="M354" s="156"/>
      <c r="T354" s="157"/>
      <c r="AT354" s="152" t="s">
        <v>170</v>
      </c>
      <c r="AU354" s="152" t="s">
        <v>86</v>
      </c>
      <c r="AV354" s="12" t="s">
        <v>86</v>
      </c>
      <c r="AW354" s="12" t="s">
        <v>32</v>
      </c>
      <c r="AX354" s="12" t="s">
        <v>76</v>
      </c>
      <c r="AY354" s="152" t="s">
        <v>159</v>
      </c>
    </row>
    <row r="355" spans="2:65" s="13" customFormat="1" ht="11.25">
      <c r="B355" s="158"/>
      <c r="D355" s="147" t="s">
        <v>170</v>
      </c>
      <c r="E355" s="159" t="s">
        <v>1</v>
      </c>
      <c r="F355" s="160" t="s">
        <v>180</v>
      </c>
      <c r="H355" s="161">
        <v>45.079000000000001</v>
      </c>
      <c r="I355" s="162"/>
      <c r="L355" s="158"/>
      <c r="M355" s="163"/>
      <c r="T355" s="164"/>
      <c r="AT355" s="159" t="s">
        <v>170</v>
      </c>
      <c r="AU355" s="159" t="s">
        <v>86</v>
      </c>
      <c r="AV355" s="13" t="s">
        <v>166</v>
      </c>
      <c r="AW355" s="13" t="s">
        <v>32</v>
      </c>
      <c r="AX355" s="13" t="s">
        <v>84</v>
      </c>
      <c r="AY355" s="159" t="s">
        <v>159</v>
      </c>
    </row>
    <row r="356" spans="2:65" s="1" customFormat="1" ht="16.5" customHeight="1">
      <c r="B356" s="30"/>
      <c r="C356" s="165" t="s">
        <v>551</v>
      </c>
      <c r="D356" s="165" t="s">
        <v>217</v>
      </c>
      <c r="E356" s="166" t="s">
        <v>552</v>
      </c>
      <c r="F356" s="167" t="s">
        <v>553</v>
      </c>
      <c r="G356" s="168" t="s">
        <v>175</v>
      </c>
      <c r="H356" s="169">
        <v>1.24</v>
      </c>
      <c r="I356" s="170"/>
      <c r="J356" s="171">
        <f>ROUND(I356*H356,2)</f>
        <v>0</v>
      </c>
      <c r="K356" s="167" t="s">
        <v>165</v>
      </c>
      <c r="L356" s="172"/>
      <c r="M356" s="173" t="s">
        <v>1</v>
      </c>
      <c r="N356" s="174" t="s">
        <v>41</v>
      </c>
      <c r="P356" s="143">
        <f>O356*H356</f>
        <v>0</v>
      </c>
      <c r="Q356" s="143">
        <v>0.55000000000000004</v>
      </c>
      <c r="R356" s="143">
        <f>Q356*H356</f>
        <v>0.68200000000000005</v>
      </c>
      <c r="S356" s="143">
        <v>0</v>
      </c>
      <c r="T356" s="144">
        <f>S356*H356</f>
        <v>0</v>
      </c>
      <c r="AR356" s="145" t="s">
        <v>216</v>
      </c>
      <c r="AT356" s="145" t="s">
        <v>217</v>
      </c>
      <c r="AU356" s="145" t="s">
        <v>86</v>
      </c>
      <c r="AY356" s="15" t="s">
        <v>159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5" t="s">
        <v>84</v>
      </c>
      <c r="BK356" s="146">
        <f>ROUND(I356*H356,2)</f>
        <v>0</v>
      </c>
      <c r="BL356" s="15" t="s">
        <v>397</v>
      </c>
      <c r="BM356" s="145" t="s">
        <v>554</v>
      </c>
    </row>
    <row r="357" spans="2:65" s="1" customFormat="1" ht="11.25">
      <c r="B357" s="30"/>
      <c r="D357" s="147" t="s">
        <v>168</v>
      </c>
      <c r="F357" s="148" t="s">
        <v>553</v>
      </c>
      <c r="I357" s="149"/>
      <c r="L357" s="30"/>
      <c r="M357" s="150"/>
      <c r="T357" s="54"/>
      <c r="AT357" s="15" t="s">
        <v>168</v>
      </c>
      <c r="AU357" s="15" t="s">
        <v>86</v>
      </c>
    </row>
    <row r="358" spans="2:65" s="12" customFormat="1" ht="11.25">
      <c r="B358" s="151"/>
      <c r="D358" s="147" t="s">
        <v>170</v>
      </c>
      <c r="E358" s="152" t="s">
        <v>1</v>
      </c>
      <c r="F358" s="153" t="s">
        <v>555</v>
      </c>
      <c r="H358" s="154">
        <v>1.24</v>
      </c>
      <c r="I358" s="155"/>
      <c r="L358" s="151"/>
      <c r="M358" s="156"/>
      <c r="T358" s="157"/>
      <c r="AT358" s="152" t="s">
        <v>170</v>
      </c>
      <c r="AU358" s="152" t="s">
        <v>86</v>
      </c>
      <c r="AV358" s="12" t="s">
        <v>86</v>
      </c>
      <c r="AW358" s="12" t="s">
        <v>32</v>
      </c>
      <c r="AX358" s="12" t="s">
        <v>84</v>
      </c>
      <c r="AY358" s="152" t="s">
        <v>159</v>
      </c>
    </row>
    <row r="359" spans="2:65" s="1" customFormat="1" ht="16.5" customHeight="1">
      <c r="B359" s="30"/>
      <c r="C359" s="134" t="s">
        <v>556</v>
      </c>
      <c r="D359" s="134" t="s">
        <v>161</v>
      </c>
      <c r="E359" s="135" t="s">
        <v>557</v>
      </c>
      <c r="F359" s="136" t="s">
        <v>558</v>
      </c>
      <c r="G359" s="137" t="s">
        <v>235</v>
      </c>
      <c r="H359" s="138">
        <v>57.372999999999998</v>
      </c>
      <c r="I359" s="139"/>
      <c r="J359" s="140">
        <f>ROUND(I359*H359,2)</f>
        <v>0</v>
      </c>
      <c r="K359" s="136" t="s">
        <v>165</v>
      </c>
      <c r="L359" s="30"/>
      <c r="M359" s="141" t="s">
        <v>1</v>
      </c>
      <c r="N359" s="142" t="s">
        <v>41</v>
      </c>
      <c r="P359" s="143">
        <f>O359*H359</f>
        <v>0</v>
      </c>
      <c r="Q359" s="143">
        <v>2.0000000000000002E-5</v>
      </c>
      <c r="R359" s="143">
        <f>Q359*H359</f>
        <v>1.1474600000000001E-3</v>
      </c>
      <c r="S359" s="143">
        <v>0</v>
      </c>
      <c r="T359" s="144">
        <f>S359*H359</f>
        <v>0</v>
      </c>
      <c r="AR359" s="145" t="s">
        <v>397</v>
      </c>
      <c r="AT359" s="145" t="s">
        <v>161</v>
      </c>
      <c r="AU359" s="145" t="s">
        <v>86</v>
      </c>
      <c r="AY359" s="15" t="s">
        <v>159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5" t="s">
        <v>84</v>
      </c>
      <c r="BK359" s="146">
        <f>ROUND(I359*H359,2)</f>
        <v>0</v>
      </c>
      <c r="BL359" s="15" t="s">
        <v>397</v>
      </c>
      <c r="BM359" s="145" t="s">
        <v>559</v>
      </c>
    </row>
    <row r="360" spans="2:65" s="1" customFormat="1" ht="11.25">
      <c r="B360" s="30"/>
      <c r="D360" s="147" t="s">
        <v>168</v>
      </c>
      <c r="F360" s="148" t="s">
        <v>560</v>
      </c>
      <c r="I360" s="149"/>
      <c r="L360" s="30"/>
      <c r="M360" s="150"/>
      <c r="T360" s="54"/>
      <c r="AT360" s="15" t="s">
        <v>168</v>
      </c>
      <c r="AU360" s="15" t="s">
        <v>86</v>
      </c>
    </row>
    <row r="361" spans="2:65" s="12" customFormat="1" ht="11.25">
      <c r="B361" s="151"/>
      <c r="D361" s="147" t="s">
        <v>170</v>
      </c>
      <c r="E361" s="152" t="s">
        <v>1</v>
      </c>
      <c r="F361" s="153" t="s">
        <v>561</v>
      </c>
      <c r="H361" s="154">
        <v>28.492000000000001</v>
      </c>
      <c r="I361" s="155"/>
      <c r="L361" s="151"/>
      <c r="M361" s="156"/>
      <c r="T361" s="157"/>
      <c r="AT361" s="152" t="s">
        <v>170</v>
      </c>
      <c r="AU361" s="152" t="s">
        <v>86</v>
      </c>
      <c r="AV361" s="12" t="s">
        <v>86</v>
      </c>
      <c r="AW361" s="12" t="s">
        <v>32</v>
      </c>
      <c r="AX361" s="12" t="s">
        <v>76</v>
      </c>
      <c r="AY361" s="152" t="s">
        <v>159</v>
      </c>
    </row>
    <row r="362" spans="2:65" s="12" customFormat="1" ht="11.25">
      <c r="B362" s="151"/>
      <c r="D362" s="147" t="s">
        <v>170</v>
      </c>
      <c r="E362" s="152" t="s">
        <v>1</v>
      </c>
      <c r="F362" s="153" t="s">
        <v>562</v>
      </c>
      <c r="H362" s="154">
        <v>28.881</v>
      </c>
      <c r="I362" s="155"/>
      <c r="L362" s="151"/>
      <c r="M362" s="156"/>
      <c r="T362" s="157"/>
      <c r="AT362" s="152" t="s">
        <v>170</v>
      </c>
      <c r="AU362" s="152" t="s">
        <v>86</v>
      </c>
      <c r="AV362" s="12" t="s">
        <v>86</v>
      </c>
      <c r="AW362" s="12" t="s">
        <v>32</v>
      </c>
      <c r="AX362" s="12" t="s">
        <v>76</v>
      </c>
      <c r="AY362" s="152" t="s">
        <v>159</v>
      </c>
    </row>
    <row r="363" spans="2:65" s="13" customFormat="1" ht="11.25">
      <c r="B363" s="158"/>
      <c r="D363" s="147" t="s">
        <v>170</v>
      </c>
      <c r="E363" s="159" t="s">
        <v>1</v>
      </c>
      <c r="F363" s="160" t="s">
        <v>180</v>
      </c>
      <c r="H363" s="161">
        <v>57.373000000000005</v>
      </c>
      <c r="I363" s="162"/>
      <c r="L363" s="158"/>
      <c r="M363" s="163"/>
      <c r="T363" s="164"/>
      <c r="AT363" s="159" t="s">
        <v>170</v>
      </c>
      <c r="AU363" s="159" t="s">
        <v>86</v>
      </c>
      <c r="AV363" s="13" t="s">
        <v>166</v>
      </c>
      <c r="AW363" s="13" t="s">
        <v>32</v>
      </c>
      <c r="AX363" s="13" t="s">
        <v>84</v>
      </c>
      <c r="AY363" s="159" t="s">
        <v>159</v>
      </c>
    </row>
    <row r="364" spans="2:65" s="1" customFormat="1" ht="16.5" customHeight="1">
      <c r="B364" s="30"/>
      <c r="C364" s="165" t="s">
        <v>563</v>
      </c>
      <c r="D364" s="165" t="s">
        <v>217</v>
      </c>
      <c r="E364" s="166" t="s">
        <v>564</v>
      </c>
      <c r="F364" s="167" t="s">
        <v>565</v>
      </c>
      <c r="G364" s="168" t="s">
        <v>175</v>
      </c>
      <c r="H364" s="169">
        <v>0.14499999999999999</v>
      </c>
      <c r="I364" s="170"/>
      <c r="J364" s="171">
        <f>ROUND(I364*H364,2)</f>
        <v>0</v>
      </c>
      <c r="K364" s="167" t="s">
        <v>165</v>
      </c>
      <c r="L364" s="172"/>
      <c r="M364" s="173" t="s">
        <v>1</v>
      </c>
      <c r="N364" s="174" t="s">
        <v>41</v>
      </c>
      <c r="P364" s="143">
        <f>O364*H364</f>
        <v>0</v>
      </c>
      <c r="Q364" s="143">
        <v>0.55000000000000004</v>
      </c>
      <c r="R364" s="143">
        <f>Q364*H364</f>
        <v>7.9750000000000001E-2</v>
      </c>
      <c r="S364" s="143">
        <v>0</v>
      </c>
      <c r="T364" s="144">
        <f>S364*H364</f>
        <v>0</v>
      </c>
      <c r="AR364" s="145" t="s">
        <v>216</v>
      </c>
      <c r="AT364" s="145" t="s">
        <v>217</v>
      </c>
      <c r="AU364" s="145" t="s">
        <v>86</v>
      </c>
      <c r="AY364" s="15" t="s">
        <v>159</v>
      </c>
      <c r="BE364" s="146">
        <f>IF(N364="základní",J364,0)</f>
        <v>0</v>
      </c>
      <c r="BF364" s="146">
        <f>IF(N364="snížená",J364,0)</f>
        <v>0</v>
      </c>
      <c r="BG364" s="146">
        <f>IF(N364="zákl. přenesená",J364,0)</f>
        <v>0</v>
      </c>
      <c r="BH364" s="146">
        <f>IF(N364="sníž. přenesená",J364,0)</f>
        <v>0</v>
      </c>
      <c r="BI364" s="146">
        <f>IF(N364="nulová",J364,0)</f>
        <v>0</v>
      </c>
      <c r="BJ364" s="15" t="s">
        <v>84</v>
      </c>
      <c r="BK364" s="146">
        <f>ROUND(I364*H364,2)</f>
        <v>0</v>
      </c>
      <c r="BL364" s="15" t="s">
        <v>397</v>
      </c>
      <c r="BM364" s="145" t="s">
        <v>566</v>
      </c>
    </row>
    <row r="365" spans="2:65" s="1" customFormat="1" ht="11.25">
      <c r="B365" s="30"/>
      <c r="D365" s="147" t="s">
        <v>168</v>
      </c>
      <c r="F365" s="148" t="s">
        <v>565</v>
      </c>
      <c r="I365" s="149"/>
      <c r="L365" s="30"/>
      <c r="M365" s="150"/>
      <c r="T365" s="54"/>
      <c r="AT365" s="15" t="s">
        <v>168</v>
      </c>
      <c r="AU365" s="15" t="s">
        <v>86</v>
      </c>
    </row>
    <row r="366" spans="2:65" s="12" customFormat="1" ht="11.25">
      <c r="B366" s="151"/>
      <c r="D366" s="147" t="s">
        <v>170</v>
      </c>
      <c r="E366" s="152" t="s">
        <v>1</v>
      </c>
      <c r="F366" s="153" t="s">
        <v>567</v>
      </c>
      <c r="H366" s="154">
        <v>0.14499999999999999</v>
      </c>
      <c r="I366" s="155"/>
      <c r="L366" s="151"/>
      <c r="M366" s="156"/>
      <c r="T366" s="157"/>
      <c r="AT366" s="152" t="s">
        <v>170</v>
      </c>
      <c r="AU366" s="152" t="s">
        <v>86</v>
      </c>
      <c r="AV366" s="12" t="s">
        <v>86</v>
      </c>
      <c r="AW366" s="12" t="s">
        <v>32</v>
      </c>
      <c r="AX366" s="12" t="s">
        <v>84</v>
      </c>
      <c r="AY366" s="152" t="s">
        <v>159</v>
      </c>
    </row>
    <row r="367" spans="2:65" s="1" customFormat="1" ht="24.2" customHeight="1">
      <c r="B367" s="30"/>
      <c r="C367" s="134" t="s">
        <v>568</v>
      </c>
      <c r="D367" s="134" t="s">
        <v>161</v>
      </c>
      <c r="E367" s="135" t="s">
        <v>569</v>
      </c>
      <c r="F367" s="136" t="s">
        <v>570</v>
      </c>
      <c r="G367" s="137" t="s">
        <v>164</v>
      </c>
      <c r="H367" s="138">
        <v>21.911999999999999</v>
      </c>
      <c r="I367" s="139"/>
      <c r="J367" s="140">
        <f>ROUND(I367*H367,2)</f>
        <v>0</v>
      </c>
      <c r="K367" s="136" t="s">
        <v>165</v>
      </c>
      <c r="L367" s="30"/>
      <c r="M367" s="141" t="s">
        <v>1</v>
      </c>
      <c r="N367" s="142" t="s">
        <v>41</v>
      </c>
      <c r="P367" s="143">
        <f>O367*H367</f>
        <v>0</v>
      </c>
      <c r="Q367" s="143">
        <v>9.9600000000000001E-3</v>
      </c>
      <c r="R367" s="143">
        <f>Q367*H367</f>
        <v>0.21824352</v>
      </c>
      <c r="S367" s="143">
        <v>0</v>
      </c>
      <c r="T367" s="144">
        <f>S367*H367</f>
        <v>0</v>
      </c>
      <c r="AR367" s="145" t="s">
        <v>397</v>
      </c>
      <c r="AT367" s="145" t="s">
        <v>161</v>
      </c>
      <c r="AU367" s="145" t="s">
        <v>86</v>
      </c>
      <c r="AY367" s="15" t="s">
        <v>159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5" t="s">
        <v>84</v>
      </c>
      <c r="BK367" s="146">
        <f>ROUND(I367*H367,2)</f>
        <v>0</v>
      </c>
      <c r="BL367" s="15" t="s">
        <v>397</v>
      </c>
      <c r="BM367" s="145" t="s">
        <v>571</v>
      </c>
    </row>
    <row r="368" spans="2:65" s="1" customFormat="1" ht="29.25">
      <c r="B368" s="30"/>
      <c r="D368" s="147" t="s">
        <v>168</v>
      </c>
      <c r="F368" s="148" t="s">
        <v>572</v>
      </c>
      <c r="I368" s="149"/>
      <c r="L368" s="30"/>
      <c r="M368" s="150"/>
      <c r="T368" s="54"/>
      <c r="AT368" s="15" t="s">
        <v>168</v>
      </c>
      <c r="AU368" s="15" t="s">
        <v>86</v>
      </c>
    </row>
    <row r="369" spans="2:65" s="12" customFormat="1" ht="11.25">
      <c r="B369" s="151"/>
      <c r="D369" s="147" t="s">
        <v>170</v>
      </c>
      <c r="E369" s="152" t="s">
        <v>1</v>
      </c>
      <c r="F369" s="153" t="s">
        <v>573</v>
      </c>
      <c r="H369" s="154">
        <v>21.911999999999999</v>
      </c>
      <c r="I369" s="155"/>
      <c r="L369" s="151"/>
      <c r="M369" s="156"/>
      <c r="T369" s="157"/>
      <c r="AT369" s="152" t="s">
        <v>170</v>
      </c>
      <c r="AU369" s="152" t="s">
        <v>86</v>
      </c>
      <c r="AV369" s="12" t="s">
        <v>86</v>
      </c>
      <c r="AW369" s="12" t="s">
        <v>32</v>
      </c>
      <c r="AX369" s="12" t="s">
        <v>84</v>
      </c>
      <c r="AY369" s="152" t="s">
        <v>159</v>
      </c>
    </row>
    <row r="370" spans="2:65" s="1" customFormat="1" ht="24.2" customHeight="1">
      <c r="B370" s="30"/>
      <c r="C370" s="134" t="s">
        <v>574</v>
      </c>
      <c r="D370" s="134" t="s">
        <v>161</v>
      </c>
      <c r="E370" s="135" t="s">
        <v>575</v>
      </c>
      <c r="F370" s="136" t="s">
        <v>576</v>
      </c>
      <c r="G370" s="137" t="s">
        <v>196</v>
      </c>
      <c r="H370" s="138">
        <v>6.4020000000000001</v>
      </c>
      <c r="I370" s="139"/>
      <c r="J370" s="140">
        <f>ROUND(I370*H370,2)</f>
        <v>0</v>
      </c>
      <c r="K370" s="136" t="s">
        <v>165</v>
      </c>
      <c r="L370" s="30"/>
      <c r="M370" s="141" t="s">
        <v>1</v>
      </c>
      <c r="N370" s="142" t="s">
        <v>41</v>
      </c>
      <c r="P370" s="143">
        <f>O370*H370</f>
        <v>0</v>
      </c>
      <c r="Q370" s="143">
        <v>0</v>
      </c>
      <c r="R370" s="143">
        <f>Q370*H370</f>
        <v>0</v>
      </c>
      <c r="S370" s="143">
        <v>0</v>
      </c>
      <c r="T370" s="144">
        <f>S370*H370</f>
        <v>0</v>
      </c>
      <c r="AR370" s="145" t="s">
        <v>397</v>
      </c>
      <c r="AT370" s="145" t="s">
        <v>161</v>
      </c>
      <c r="AU370" s="145" t="s">
        <v>86</v>
      </c>
      <c r="AY370" s="15" t="s">
        <v>159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5" t="s">
        <v>84</v>
      </c>
      <c r="BK370" s="146">
        <f>ROUND(I370*H370,2)</f>
        <v>0</v>
      </c>
      <c r="BL370" s="15" t="s">
        <v>397</v>
      </c>
      <c r="BM370" s="145" t="s">
        <v>577</v>
      </c>
    </row>
    <row r="371" spans="2:65" s="1" customFormat="1" ht="29.25">
      <c r="B371" s="30"/>
      <c r="D371" s="147" t="s">
        <v>168</v>
      </c>
      <c r="F371" s="148" t="s">
        <v>578</v>
      </c>
      <c r="I371" s="149"/>
      <c r="L371" s="30"/>
      <c r="M371" s="150"/>
      <c r="T371" s="54"/>
      <c r="AT371" s="15" t="s">
        <v>168</v>
      </c>
      <c r="AU371" s="15" t="s">
        <v>86</v>
      </c>
    </row>
    <row r="372" spans="2:65" s="11" customFormat="1" ht="22.9" customHeight="1">
      <c r="B372" s="122"/>
      <c r="D372" s="123" t="s">
        <v>75</v>
      </c>
      <c r="E372" s="132" t="s">
        <v>579</v>
      </c>
      <c r="F372" s="132" t="s">
        <v>580</v>
      </c>
      <c r="I372" s="125"/>
      <c r="J372" s="133">
        <f>BK372</f>
        <v>0</v>
      </c>
      <c r="L372" s="122"/>
      <c r="M372" s="127"/>
      <c r="P372" s="128">
        <f>SUM(P373:P380)</f>
        <v>0</v>
      </c>
      <c r="R372" s="128">
        <f>SUM(R373:R380)</f>
        <v>0.56049000000000004</v>
      </c>
      <c r="T372" s="129">
        <f>SUM(T373:T380)</f>
        <v>0</v>
      </c>
      <c r="AR372" s="123" t="s">
        <v>86</v>
      </c>
      <c r="AT372" s="130" t="s">
        <v>75</v>
      </c>
      <c r="AU372" s="130" t="s">
        <v>84</v>
      </c>
      <c r="AY372" s="123" t="s">
        <v>159</v>
      </c>
      <c r="BK372" s="131">
        <f>SUM(BK373:BK380)</f>
        <v>0</v>
      </c>
    </row>
    <row r="373" spans="2:65" s="1" customFormat="1" ht="24.2" customHeight="1">
      <c r="B373" s="30"/>
      <c r="C373" s="134" t="s">
        <v>581</v>
      </c>
      <c r="D373" s="134" t="s">
        <v>161</v>
      </c>
      <c r="E373" s="135" t="s">
        <v>582</v>
      </c>
      <c r="F373" s="136" t="s">
        <v>583</v>
      </c>
      <c r="G373" s="137" t="s">
        <v>235</v>
      </c>
      <c r="H373" s="138">
        <v>54.95</v>
      </c>
      <c r="I373" s="139"/>
      <c r="J373" s="140">
        <f>ROUND(I373*H373,2)</f>
        <v>0</v>
      </c>
      <c r="K373" s="136" t="s">
        <v>165</v>
      </c>
      <c r="L373" s="30"/>
      <c r="M373" s="141" t="s">
        <v>1</v>
      </c>
      <c r="N373" s="142" t="s">
        <v>41</v>
      </c>
      <c r="P373" s="143">
        <f>O373*H373</f>
        <v>0</v>
      </c>
      <c r="Q373" s="143">
        <v>0</v>
      </c>
      <c r="R373" s="143">
        <f>Q373*H373</f>
        <v>0</v>
      </c>
      <c r="S373" s="143">
        <v>0</v>
      </c>
      <c r="T373" s="144">
        <f>S373*H373</f>
        <v>0</v>
      </c>
      <c r="AR373" s="145" t="s">
        <v>397</v>
      </c>
      <c r="AT373" s="145" t="s">
        <v>161</v>
      </c>
      <c r="AU373" s="145" t="s">
        <v>86</v>
      </c>
      <c r="AY373" s="15" t="s">
        <v>159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5" t="s">
        <v>84</v>
      </c>
      <c r="BK373" s="146">
        <f>ROUND(I373*H373,2)</f>
        <v>0</v>
      </c>
      <c r="BL373" s="15" t="s">
        <v>397</v>
      </c>
      <c r="BM373" s="145" t="s">
        <v>584</v>
      </c>
    </row>
    <row r="374" spans="2:65" s="1" customFormat="1" ht="19.5">
      <c r="B374" s="30"/>
      <c r="D374" s="147" t="s">
        <v>168</v>
      </c>
      <c r="F374" s="148" t="s">
        <v>585</v>
      </c>
      <c r="I374" s="149"/>
      <c r="L374" s="30"/>
      <c r="M374" s="150"/>
      <c r="T374" s="54"/>
      <c r="AT374" s="15" t="s">
        <v>168</v>
      </c>
      <c r="AU374" s="15" t="s">
        <v>86</v>
      </c>
    </row>
    <row r="375" spans="2:65" s="12" customFormat="1" ht="11.25">
      <c r="B375" s="151"/>
      <c r="D375" s="147" t="s">
        <v>170</v>
      </c>
      <c r="E375" s="152" t="s">
        <v>1</v>
      </c>
      <c r="F375" s="153" t="s">
        <v>586</v>
      </c>
      <c r="H375" s="154">
        <v>54.95</v>
      </c>
      <c r="I375" s="155"/>
      <c r="L375" s="151"/>
      <c r="M375" s="156"/>
      <c r="T375" s="157"/>
      <c r="AT375" s="152" t="s">
        <v>170</v>
      </c>
      <c r="AU375" s="152" t="s">
        <v>86</v>
      </c>
      <c r="AV375" s="12" t="s">
        <v>86</v>
      </c>
      <c r="AW375" s="12" t="s">
        <v>32</v>
      </c>
      <c r="AX375" s="12" t="s">
        <v>84</v>
      </c>
      <c r="AY375" s="152" t="s">
        <v>159</v>
      </c>
    </row>
    <row r="376" spans="2:65" s="1" customFormat="1" ht="24.2" customHeight="1">
      <c r="B376" s="30"/>
      <c r="C376" s="165" t="s">
        <v>587</v>
      </c>
      <c r="D376" s="165" t="s">
        <v>217</v>
      </c>
      <c r="E376" s="166" t="s">
        <v>588</v>
      </c>
      <c r="F376" s="167" t="s">
        <v>589</v>
      </c>
      <c r="G376" s="168" t="s">
        <v>235</v>
      </c>
      <c r="H376" s="169">
        <v>56.048999999999999</v>
      </c>
      <c r="I376" s="170"/>
      <c r="J376" s="171">
        <f>ROUND(I376*H376,2)</f>
        <v>0</v>
      </c>
      <c r="K376" s="167" t="s">
        <v>165</v>
      </c>
      <c r="L376" s="172"/>
      <c r="M376" s="173" t="s">
        <v>1</v>
      </c>
      <c r="N376" s="174" t="s">
        <v>41</v>
      </c>
      <c r="P376" s="143">
        <f>O376*H376</f>
        <v>0</v>
      </c>
      <c r="Q376" s="143">
        <v>0.01</v>
      </c>
      <c r="R376" s="143">
        <f>Q376*H376</f>
        <v>0.56049000000000004</v>
      </c>
      <c r="S376" s="143">
        <v>0</v>
      </c>
      <c r="T376" s="144">
        <f>S376*H376</f>
        <v>0</v>
      </c>
      <c r="AR376" s="145" t="s">
        <v>216</v>
      </c>
      <c r="AT376" s="145" t="s">
        <v>217</v>
      </c>
      <c r="AU376" s="145" t="s">
        <v>86</v>
      </c>
      <c r="AY376" s="15" t="s">
        <v>159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5" t="s">
        <v>84</v>
      </c>
      <c r="BK376" s="146">
        <f>ROUND(I376*H376,2)</f>
        <v>0</v>
      </c>
      <c r="BL376" s="15" t="s">
        <v>397</v>
      </c>
      <c r="BM376" s="145" t="s">
        <v>590</v>
      </c>
    </row>
    <row r="377" spans="2:65" s="1" customFormat="1" ht="11.25">
      <c r="B377" s="30"/>
      <c r="D377" s="147" t="s">
        <v>168</v>
      </c>
      <c r="F377" s="148" t="s">
        <v>589</v>
      </c>
      <c r="I377" s="149"/>
      <c r="L377" s="30"/>
      <c r="M377" s="150"/>
      <c r="T377" s="54"/>
      <c r="AT377" s="15" t="s">
        <v>168</v>
      </c>
      <c r="AU377" s="15" t="s">
        <v>86</v>
      </c>
    </row>
    <row r="378" spans="2:65" s="12" customFormat="1" ht="11.25">
      <c r="B378" s="151"/>
      <c r="D378" s="147" t="s">
        <v>170</v>
      </c>
      <c r="F378" s="153" t="s">
        <v>591</v>
      </c>
      <c r="H378" s="154">
        <v>56.048999999999999</v>
      </c>
      <c r="I378" s="155"/>
      <c r="L378" s="151"/>
      <c r="M378" s="156"/>
      <c r="T378" s="157"/>
      <c r="AT378" s="152" t="s">
        <v>170</v>
      </c>
      <c r="AU378" s="152" t="s">
        <v>86</v>
      </c>
      <c r="AV378" s="12" t="s">
        <v>86</v>
      </c>
      <c r="AW378" s="12" t="s">
        <v>4</v>
      </c>
      <c r="AX378" s="12" t="s">
        <v>84</v>
      </c>
      <c r="AY378" s="152" t="s">
        <v>159</v>
      </c>
    </row>
    <row r="379" spans="2:65" s="1" customFormat="1" ht="24.2" customHeight="1">
      <c r="B379" s="30"/>
      <c r="C379" s="134" t="s">
        <v>592</v>
      </c>
      <c r="D379" s="134" t="s">
        <v>161</v>
      </c>
      <c r="E379" s="135" t="s">
        <v>593</v>
      </c>
      <c r="F379" s="136" t="s">
        <v>594</v>
      </c>
      <c r="G379" s="137" t="s">
        <v>196</v>
      </c>
      <c r="H379" s="138">
        <v>0.56000000000000005</v>
      </c>
      <c r="I379" s="139"/>
      <c r="J379" s="140">
        <f>ROUND(I379*H379,2)</f>
        <v>0</v>
      </c>
      <c r="K379" s="136" t="s">
        <v>165</v>
      </c>
      <c r="L379" s="30"/>
      <c r="M379" s="141" t="s">
        <v>1</v>
      </c>
      <c r="N379" s="142" t="s">
        <v>41</v>
      </c>
      <c r="P379" s="143">
        <f>O379*H379</f>
        <v>0</v>
      </c>
      <c r="Q379" s="143">
        <v>0</v>
      </c>
      <c r="R379" s="143">
        <f>Q379*H379</f>
        <v>0</v>
      </c>
      <c r="S379" s="143">
        <v>0</v>
      </c>
      <c r="T379" s="144">
        <f>S379*H379</f>
        <v>0</v>
      </c>
      <c r="AR379" s="145" t="s">
        <v>397</v>
      </c>
      <c r="AT379" s="145" t="s">
        <v>161</v>
      </c>
      <c r="AU379" s="145" t="s">
        <v>86</v>
      </c>
      <c r="AY379" s="15" t="s">
        <v>159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5" t="s">
        <v>84</v>
      </c>
      <c r="BK379" s="146">
        <f>ROUND(I379*H379,2)</f>
        <v>0</v>
      </c>
      <c r="BL379" s="15" t="s">
        <v>397</v>
      </c>
      <c r="BM379" s="145" t="s">
        <v>595</v>
      </c>
    </row>
    <row r="380" spans="2:65" s="1" customFormat="1" ht="29.25">
      <c r="B380" s="30"/>
      <c r="D380" s="147" t="s">
        <v>168</v>
      </c>
      <c r="F380" s="148" t="s">
        <v>596</v>
      </c>
      <c r="I380" s="149"/>
      <c r="L380" s="30"/>
      <c r="M380" s="150"/>
      <c r="T380" s="54"/>
      <c r="AT380" s="15" t="s">
        <v>168</v>
      </c>
      <c r="AU380" s="15" t="s">
        <v>86</v>
      </c>
    </row>
    <row r="381" spans="2:65" s="11" customFormat="1" ht="22.9" customHeight="1">
      <c r="B381" s="122"/>
      <c r="D381" s="123" t="s">
        <v>75</v>
      </c>
      <c r="E381" s="132" t="s">
        <v>597</v>
      </c>
      <c r="F381" s="132" t="s">
        <v>598</v>
      </c>
      <c r="I381" s="125"/>
      <c r="J381" s="133">
        <f>BK381</f>
        <v>0</v>
      </c>
      <c r="L381" s="122"/>
      <c r="M381" s="127"/>
      <c r="P381" s="128">
        <f>SUM(P382:P399)</f>
        <v>0</v>
      </c>
      <c r="R381" s="128">
        <f>SUM(R382:R399)</f>
        <v>0.39576460000000002</v>
      </c>
      <c r="T381" s="129">
        <f>SUM(T382:T399)</f>
        <v>0</v>
      </c>
      <c r="AR381" s="123" t="s">
        <v>86</v>
      </c>
      <c r="AT381" s="130" t="s">
        <v>75</v>
      </c>
      <c r="AU381" s="130" t="s">
        <v>84</v>
      </c>
      <c r="AY381" s="123" t="s">
        <v>159</v>
      </c>
      <c r="BK381" s="131">
        <f>SUM(BK382:BK399)</f>
        <v>0</v>
      </c>
    </row>
    <row r="382" spans="2:65" s="1" customFormat="1" ht="24.2" customHeight="1">
      <c r="B382" s="30"/>
      <c r="C382" s="134" t="s">
        <v>599</v>
      </c>
      <c r="D382" s="134" t="s">
        <v>161</v>
      </c>
      <c r="E382" s="135" t="s">
        <v>600</v>
      </c>
      <c r="F382" s="136" t="s">
        <v>601</v>
      </c>
      <c r="G382" s="137" t="s">
        <v>164</v>
      </c>
      <c r="H382" s="138">
        <v>45.079000000000001</v>
      </c>
      <c r="I382" s="139"/>
      <c r="J382" s="140">
        <f>ROUND(I382*H382,2)</f>
        <v>0</v>
      </c>
      <c r="K382" s="136" t="s">
        <v>165</v>
      </c>
      <c r="L382" s="30"/>
      <c r="M382" s="141" t="s">
        <v>1</v>
      </c>
      <c r="N382" s="142" t="s">
        <v>41</v>
      </c>
      <c r="P382" s="143">
        <f>O382*H382</f>
        <v>0</v>
      </c>
      <c r="Q382" s="143">
        <v>5.8E-4</v>
      </c>
      <c r="R382" s="143">
        <f>Q382*H382</f>
        <v>2.614582E-2</v>
      </c>
      <c r="S382" s="143">
        <v>0</v>
      </c>
      <c r="T382" s="144">
        <f>S382*H382</f>
        <v>0</v>
      </c>
      <c r="AR382" s="145" t="s">
        <v>397</v>
      </c>
      <c r="AT382" s="145" t="s">
        <v>161</v>
      </c>
      <c r="AU382" s="145" t="s">
        <v>86</v>
      </c>
      <c r="AY382" s="15" t="s">
        <v>159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5" t="s">
        <v>84</v>
      </c>
      <c r="BK382" s="146">
        <f>ROUND(I382*H382,2)</f>
        <v>0</v>
      </c>
      <c r="BL382" s="15" t="s">
        <v>397</v>
      </c>
      <c r="BM382" s="145" t="s">
        <v>602</v>
      </c>
    </row>
    <row r="383" spans="2:65" s="1" customFormat="1" ht="19.5">
      <c r="B383" s="30"/>
      <c r="D383" s="147" t="s">
        <v>168</v>
      </c>
      <c r="F383" s="148" t="s">
        <v>603</v>
      </c>
      <c r="I383" s="149"/>
      <c r="L383" s="30"/>
      <c r="M383" s="150"/>
      <c r="T383" s="54"/>
      <c r="AT383" s="15" t="s">
        <v>168</v>
      </c>
      <c r="AU383" s="15" t="s">
        <v>86</v>
      </c>
    </row>
    <row r="384" spans="2:65" s="1" customFormat="1" ht="33" customHeight="1">
      <c r="B384" s="30"/>
      <c r="C384" s="134" t="s">
        <v>604</v>
      </c>
      <c r="D384" s="134" t="s">
        <v>161</v>
      </c>
      <c r="E384" s="135" t="s">
        <v>605</v>
      </c>
      <c r="F384" s="136" t="s">
        <v>606</v>
      </c>
      <c r="G384" s="137" t="s">
        <v>164</v>
      </c>
      <c r="H384" s="138">
        <v>45.079000000000001</v>
      </c>
      <c r="I384" s="139"/>
      <c r="J384" s="140">
        <f>ROUND(I384*H384,2)</f>
        <v>0</v>
      </c>
      <c r="K384" s="136" t="s">
        <v>165</v>
      </c>
      <c r="L384" s="30"/>
      <c r="M384" s="141" t="s">
        <v>1</v>
      </c>
      <c r="N384" s="142" t="s">
        <v>41</v>
      </c>
      <c r="P384" s="143">
        <f>O384*H384</f>
        <v>0</v>
      </c>
      <c r="Q384" s="143">
        <v>6.6600000000000001E-3</v>
      </c>
      <c r="R384" s="143">
        <f>Q384*H384</f>
        <v>0.30022614000000003</v>
      </c>
      <c r="S384" s="143">
        <v>0</v>
      </c>
      <c r="T384" s="144">
        <f>S384*H384</f>
        <v>0</v>
      </c>
      <c r="AR384" s="145" t="s">
        <v>397</v>
      </c>
      <c r="AT384" s="145" t="s">
        <v>161</v>
      </c>
      <c r="AU384" s="145" t="s">
        <v>86</v>
      </c>
      <c r="AY384" s="15" t="s">
        <v>159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5" t="s">
        <v>84</v>
      </c>
      <c r="BK384" s="146">
        <f>ROUND(I384*H384,2)</f>
        <v>0</v>
      </c>
      <c r="BL384" s="15" t="s">
        <v>397</v>
      </c>
      <c r="BM384" s="145" t="s">
        <v>607</v>
      </c>
    </row>
    <row r="385" spans="2:65" s="1" customFormat="1" ht="29.25">
      <c r="B385" s="30"/>
      <c r="D385" s="147" t="s">
        <v>168</v>
      </c>
      <c r="F385" s="148" t="s">
        <v>608</v>
      </c>
      <c r="I385" s="149"/>
      <c r="L385" s="30"/>
      <c r="M385" s="150"/>
      <c r="T385" s="54"/>
      <c r="AT385" s="15" t="s">
        <v>168</v>
      </c>
      <c r="AU385" s="15" t="s">
        <v>86</v>
      </c>
    </row>
    <row r="386" spans="2:65" s="1" customFormat="1" ht="24.2" customHeight="1">
      <c r="B386" s="30"/>
      <c r="C386" s="134" t="s">
        <v>609</v>
      </c>
      <c r="D386" s="134" t="s">
        <v>161</v>
      </c>
      <c r="E386" s="135" t="s">
        <v>610</v>
      </c>
      <c r="F386" s="136" t="s">
        <v>611</v>
      </c>
      <c r="G386" s="137" t="s">
        <v>235</v>
      </c>
      <c r="H386" s="138">
        <v>16.393000000000001</v>
      </c>
      <c r="I386" s="139"/>
      <c r="J386" s="140">
        <f>ROUND(I386*H386,2)</f>
        <v>0</v>
      </c>
      <c r="K386" s="136" t="s">
        <v>165</v>
      </c>
      <c r="L386" s="30"/>
      <c r="M386" s="141" t="s">
        <v>1</v>
      </c>
      <c r="N386" s="142" t="s">
        <v>41</v>
      </c>
      <c r="P386" s="143">
        <f>O386*H386</f>
        <v>0</v>
      </c>
      <c r="Q386" s="143">
        <v>1.48E-3</v>
      </c>
      <c r="R386" s="143">
        <f>Q386*H386</f>
        <v>2.4261640000000001E-2</v>
      </c>
      <c r="S386" s="143">
        <v>0</v>
      </c>
      <c r="T386" s="144">
        <f>S386*H386</f>
        <v>0</v>
      </c>
      <c r="AR386" s="145" t="s">
        <v>397</v>
      </c>
      <c r="AT386" s="145" t="s">
        <v>161</v>
      </c>
      <c r="AU386" s="145" t="s">
        <v>86</v>
      </c>
      <c r="AY386" s="15" t="s">
        <v>159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5" t="s">
        <v>84</v>
      </c>
      <c r="BK386" s="146">
        <f>ROUND(I386*H386,2)</f>
        <v>0</v>
      </c>
      <c r="BL386" s="15" t="s">
        <v>397</v>
      </c>
      <c r="BM386" s="145" t="s">
        <v>612</v>
      </c>
    </row>
    <row r="387" spans="2:65" s="1" customFormat="1" ht="19.5">
      <c r="B387" s="30"/>
      <c r="D387" s="147" t="s">
        <v>168</v>
      </c>
      <c r="F387" s="148" t="s">
        <v>613</v>
      </c>
      <c r="I387" s="149"/>
      <c r="L387" s="30"/>
      <c r="M387" s="150"/>
      <c r="T387" s="54"/>
      <c r="AT387" s="15" t="s">
        <v>168</v>
      </c>
      <c r="AU387" s="15" t="s">
        <v>86</v>
      </c>
    </row>
    <row r="388" spans="2:65" s="12" customFormat="1" ht="11.25">
      <c r="B388" s="151"/>
      <c r="D388" s="147" t="s">
        <v>170</v>
      </c>
      <c r="E388" s="152" t="s">
        <v>1</v>
      </c>
      <c r="F388" s="153" t="s">
        <v>614</v>
      </c>
      <c r="H388" s="154">
        <v>8.141</v>
      </c>
      <c r="I388" s="155"/>
      <c r="L388" s="151"/>
      <c r="M388" s="156"/>
      <c r="T388" s="157"/>
      <c r="AT388" s="152" t="s">
        <v>170</v>
      </c>
      <c r="AU388" s="152" t="s">
        <v>86</v>
      </c>
      <c r="AV388" s="12" t="s">
        <v>86</v>
      </c>
      <c r="AW388" s="12" t="s">
        <v>32</v>
      </c>
      <c r="AX388" s="12" t="s">
        <v>76</v>
      </c>
      <c r="AY388" s="152" t="s">
        <v>159</v>
      </c>
    </row>
    <row r="389" spans="2:65" s="12" customFormat="1" ht="11.25">
      <c r="B389" s="151"/>
      <c r="D389" s="147" t="s">
        <v>170</v>
      </c>
      <c r="E389" s="152" t="s">
        <v>1</v>
      </c>
      <c r="F389" s="153" t="s">
        <v>615</v>
      </c>
      <c r="H389" s="154">
        <v>8.2520000000000007</v>
      </c>
      <c r="I389" s="155"/>
      <c r="L389" s="151"/>
      <c r="M389" s="156"/>
      <c r="T389" s="157"/>
      <c r="AT389" s="152" t="s">
        <v>170</v>
      </c>
      <c r="AU389" s="152" t="s">
        <v>86</v>
      </c>
      <c r="AV389" s="12" t="s">
        <v>86</v>
      </c>
      <c r="AW389" s="12" t="s">
        <v>32</v>
      </c>
      <c r="AX389" s="12" t="s">
        <v>76</v>
      </c>
      <c r="AY389" s="152" t="s">
        <v>159</v>
      </c>
    </row>
    <row r="390" spans="2:65" s="13" customFormat="1" ht="11.25">
      <c r="B390" s="158"/>
      <c r="D390" s="147" t="s">
        <v>170</v>
      </c>
      <c r="E390" s="159" t="s">
        <v>1</v>
      </c>
      <c r="F390" s="160" t="s">
        <v>180</v>
      </c>
      <c r="H390" s="161">
        <v>16.393000000000001</v>
      </c>
      <c r="I390" s="162"/>
      <c r="L390" s="158"/>
      <c r="M390" s="163"/>
      <c r="T390" s="164"/>
      <c r="AT390" s="159" t="s">
        <v>170</v>
      </c>
      <c r="AU390" s="159" t="s">
        <v>86</v>
      </c>
      <c r="AV390" s="13" t="s">
        <v>166</v>
      </c>
      <c r="AW390" s="13" t="s">
        <v>32</v>
      </c>
      <c r="AX390" s="13" t="s">
        <v>84</v>
      </c>
      <c r="AY390" s="159" t="s">
        <v>159</v>
      </c>
    </row>
    <row r="391" spans="2:65" s="1" customFormat="1" ht="24.2" customHeight="1">
      <c r="B391" s="30"/>
      <c r="C391" s="134" t="s">
        <v>616</v>
      </c>
      <c r="D391" s="134" t="s">
        <v>161</v>
      </c>
      <c r="E391" s="135" t="s">
        <v>617</v>
      </c>
      <c r="F391" s="136" t="s">
        <v>618</v>
      </c>
      <c r="G391" s="137" t="s">
        <v>235</v>
      </c>
      <c r="H391" s="138">
        <v>11</v>
      </c>
      <c r="I391" s="139"/>
      <c r="J391" s="140">
        <f>ROUND(I391*H391,2)</f>
        <v>0</v>
      </c>
      <c r="K391" s="136" t="s">
        <v>165</v>
      </c>
      <c r="L391" s="30"/>
      <c r="M391" s="141" t="s">
        <v>1</v>
      </c>
      <c r="N391" s="142" t="s">
        <v>41</v>
      </c>
      <c r="P391" s="143">
        <f>O391*H391</f>
        <v>0</v>
      </c>
      <c r="Q391" s="143">
        <v>2.8600000000000001E-3</v>
      </c>
      <c r="R391" s="143">
        <f>Q391*H391</f>
        <v>3.1460000000000002E-2</v>
      </c>
      <c r="S391" s="143">
        <v>0</v>
      </c>
      <c r="T391" s="144">
        <f>S391*H391</f>
        <v>0</v>
      </c>
      <c r="AR391" s="145" t="s">
        <v>397</v>
      </c>
      <c r="AT391" s="145" t="s">
        <v>161</v>
      </c>
      <c r="AU391" s="145" t="s">
        <v>86</v>
      </c>
      <c r="AY391" s="15" t="s">
        <v>159</v>
      </c>
      <c r="BE391" s="146">
        <f>IF(N391="základní",J391,0)</f>
        <v>0</v>
      </c>
      <c r="BF391" s="146">
        <f>IF(N391="snížená",J391,0)</f>
        <v>0</v>
      </c>
      <c r="BG391" s="146">
        <f>IF(N391="zákl. přenesená",J391,0)</f>
        <v>0</v>
      </c>
      <c r="BH391" s="146">
        <f>IF(N391="sníž. přenesená",J391,0)</f>
        <v>0</v>
      </c>
      <c r="BI391" s="146">
        <f>IF(N391="nulová",J391,0)</f>
        <v>0</v>
      </c>
      <c r="BJ391" s="15" t="s">
        <v>84</v>
      </c>
      <c r="BK391" s="146">
        <f>ROUND(I391*H391,2)</f>
        <v>0</v>
      </c>
      <c r="BL391" s="15" t="s">
        <v>397</v>
      </c>
      <c r="BM391" s="145" t="s">
        <v>619</v>
      </c>
    </row>
    <row r="392" spans="2:65" s="1" customFormat="1" ht="19.5">
      <c r="B392" s="30"/>
      <c r="D392" s="147" t="s">
        <v>168</v>
      </c>
      <c r="F392" s="148" t="s">
        <v>620</v>
      </c>
      <c r="I392" s="149"/>
      <c r="L392" s="30"/>
      <c r="M392" s="150"/>
      <c r="T392" s="54"/>
      <c r="AT392" s="15" t="s">
        <v>168</v>
      </c>
      <c r="AU392" s="15" t="s">
        <v>86</v>
      </c>
    </row>
    <row r="393" spans="2:65" s="1" customFormat="1" ht="24.2" customHeight="1">
      <c r="B393" s="30"/>
      <c r="C393" s="134" t="s">
        <v>621</v>
      </c>
      <c r="D393" s="134" t="s">
        <v>161</v>
      </c>
      <c r="E393" s="135" t="s">
        <v>622</v>
      </c>
      <c r="F393" s="136" t="s">
        <v>623</v>
      </c>
      <c r="G393" s="137" t="s">
        <v>474</v>
      </c>
      <c r="H393" s="138">
        <v>2</v>
      </c>
      <c r="I393" s="139"/>
      <c r="J393" s="140">
        <f>ROUND(I393*H393,2)</f>
        <v>0</v>
      </c>
      <c r="K393" s="136" t="s">
        <v>165</v>
      </c>
      <c r="L393" s="30"/>
      <c r="M393" s="141" t="s">
        <v>1</v>
      </c>
      <c r="N393" s="142" t="s">
        <v>41</v>
      </c>
      <c r="P393" s="143">
        <f>O393*H393</f>
        <v>0</v>
      </c>
      <c r="Q393" s="143">
        <v>4.8000000000000001E-4</v>
      </c>
      <c r="R393" s="143">
        <f>Q393*H393</f>
        <v>9.6000000000000002E-4</v>
      </c>
      <c r="S393" s="143">
        <v>0</v>
      </c>
      <c r="T393" s="144">
        <f>S393*H393</f>
        <v>0</v>
      </c>
      <c r="AR393" s="145" t="s">
        <v>397</v>
      </c>
      <c r="AT393" s="145" t="s">
        <v>161</v>
      </c>
      <c r="AU393" s="145" t="s">
        <v>86</v>
      </c>
      <c r="AY393" s="15" t="s">
        <v>159</v>
      </c>
      <c r="BE393" s="146">
        <f>IF(N393="základní",J393,0)</f>
        <v>0</v>
      </c>
      <c r="BF393" s="146">
        <f>IF(N393="snížená",J393,0)</f>
        <v>0</v>
      </c>
      <c r="BG393" s="146">
        <f>IF(N393="zákl. přenesená",J393,0)</f>
        <v>0</v>
      </c>
      <c r="BH393" s="146">
        <f>IF(N393="sníž. přenesená",J393,0)</f>
        <v>0</v>
      </c>
      <c r="BI393" s="146">
        <f>IF(N393="nulová",J393,0)</f>
        <v>0</v>
      </c>
      <c r="BJ393" s="15" t="s">
        <v>84</v>
      </c>
      <c r="BK393" s="146">
        <f>ROUND(I393*H393,2)</f>
        <v>0</v>
      </c>
      <c r="BL393" s="15" t="s">
        <v>397</v>
      </c>
      <c r="BM393" s="145" t="s">
        <v>624</v>
      </c>
    </row>
    <row r="394" spans="2:65" s="1" customFormat="1" ht="29.25">
      <c r="B394" s="30"/>
      <c r="D394" s="147" t="s">
        <v>168</v>
      </c>
      <c r="F394" s="148" t="s">
        <v>625</v>
      </c>
      <c r="I394" s="149"/>
      <c r="L394" s="30"/>
      <c r="M394" s="150"/>
      <c r="T394" s="54"/>
      <c r="AT394" s="15" t="s">
        <v>168</v>
      </c>
      <c r="AU394" s="15" t="s">
        <v>86</v>
      </c>
    </row>
    <row r="395" spans="2:65" s="1" customFormat="1" ht="24.2" customHeight="1">
      <c r="B395" s="30"/>
      <c r="C395" s="134" t="s">
        <v>626</v>
      </c>
      <c r="D395" s="134" t="s">
        <v>161</v>
      </c>
      <c r="E395" s="135" t="s">
        <v>627</v>
      </c>
      <c r="F395" s="136" t="s">
        <v>628</v>
      </c>
      <c r="G395" s="137" t="s">
        <v>235</v>
      </c>
      <c r="H395" s="138">
        <v>5.7</v>
      </c>
      <c r="I395" s="139"/>
      <c r="J395" s="140">
        <f>ROUND(I395*H395,2)</f>
        <v>0</v>
      </c>
      <c r="K395" s="136" t="s">
        <v>165</v>
      </c>
      <c r="L395" s="30"/>
      <c r="M395" s="141" t="s">
        <v>1</v>
      </c>
      <c r="N395" s="142" t="s">
        <v>41</v>
      </c>
      <c r="P395" s="143">
        <f>O395*H395</f>
        <v>0</v>
      </c>
      <c r="Q395" s="143">
        <v>2.2300000000000002E-3</v>
      </c>
      <c r="R395" s="143">
        <f>Q395*H395</f>
        <v>1.2711000000000002E-2</v>
      </c>
      <c r="S395" s="143">
        <v>0</v>
      </c>
      <c r="T395" s="144">
        <f>S395*H395</f>
        <v>0</v>
      </c>
      <c r="AR395" s="145" t="s">
        <v>397</v>
      </c>
      <c r="AT395" s="145" t="s">
        <v>161</v>
      </c>
      <c r="AU395" s="145" t="s">
        <v>86</v>
      </c>
      <c r="AY395" s="15" t="s">
        <v>159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5" t="s">
        <v>84</v>
      </c>
      <c r="BK395" s="146">
        <f>ROUND(I395*H395,2)</f>
        <v>0</v>
      </c>
      <c r="BL395" s="15" t="s">
        <v>397</v>
      </c>
      <c r="BM395" s="145" t="s">
        <v>629</v>
      </c>
    </row>
    <row r="396" spans="2:65" s="1" customFormat="1" ht="19.5">
      <c r="B396" s="30"/>
      <c r="D396" s="147" t="s">
        <v>168</v>
      </c>
      <c r="F396" s="148" t="s">
        <v>630</v>
      </c>
      <c r="I396" s="149"/>
      <c r="L396" s="30"/>
      <c r="M396" s="150"/>
      <c r="T396" s="54"/>
      <c r="AT396" s="15" t="s">
        <v>168</v>
      </c>
      <c r="AU396" s="15" t="s">
        <v>86</v>
      </c>
    </row>
    <row r="397" spans="2:65" s="12" customFormat="1" ht="11.25">
      <c r="B397" s="151"/>
      <c r="D397" s="147" t="s">
        <v>170</v>
      </c>
      <c r="E397" s="152" t="s">
        <v>1</v>
      </c>
      <c r="F397" s="153" t="s">
        <v>631</v>
      </c>
      <c r="H397" s="154">
        <v>5.7</v>
      </c>
      <c r="I397" s="155"/>
      <c r="L397" s="151"/>
      <c r="M397" s="156"/>
      <c r="T397" s="157"/>
      <c r="AT397" s="152" t="s">
        <v>170</v>
      </c>
      <c r="AU397" s="152" t="s">
        <v>86</v>
      </c>
      <c r="AV397" s="12" t="s">
        <v>86</v>
      </c>
      <c r="AW397" s="12" t="s">
        <v>32</v>
      </c>
      <c r="AX397" s="12" t="s">
        <v>84</v>
      </c>
      <c r="AY397" s="152" t="s">
        <v>159</v>
      </c>
    </row>
    <row r="398" spans="2:65" s="1" customFormat="1" ht="24.2" customHeight="1">
      <c r="B398" s="30"/>
      <c r="C398" s="134" t="s">
        <v>632</v>
      </c>
      <c r="D398" s="134" t="s">
        <v>161</v>
      </c>
      <c r="E398" s="135" t="s">
        <v>633</v>
      </c>
      <c r="F398" s="136" t="s">
        <v>634</v>
      </c>
      <c r="G398" s="137" t="s">
        <v>196</v>
      </c>
      <c r="H398" s="138">
        <v>0.39600000000000002</v>
      </c>
      <c r="I398" s="139"/>
      <c r="J398" s="140">
        <f>ROUND(I398*H398,2)</f>
        <v>0</v>
      </c>
      <c r="K398" s="136" t="s">
        <v>165</v>
      </c>
      <c r="L398" s="30"/>
      <c r="M398" s="141" t="s">
        <v>1</v>
      </c>
      <c r="N398" s="142" t="s">
        <v>41</v>
      </c>
      <c r="P398" s="143">
        <f>O398*H398</f>
        <v>0</v>
      </c>
      <c r="Q398" s="143">
        <v>0</v>
      </c>
      <c r="R398" s="143">
        <f>Q398*H398</f>
        <v>0</v>
      </c>
      <c r="S398" s="143">
        <v>0</v>
      </c>
      <c r="T398" s="144">
        <f>S398*H398</f>
        <v>0</v>
      </c>
      <c r="AR398" s="145" t="s">
        <v>397</v>
      </c>
      <c r="AT398" s="145" t="s">
        <v>161</v>
      </c>
      <c r="AU398" s="145" t="s">
        <v>86</v>
      </c>
      <c r="AY398" s="15" t="s">
        <v>159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5" t="s">
        <v>84</v>
      </c>
      <c r="BK398" s="146">
        <f>ROUND(I398*H398,2)</f>
        <v>0</v>
      </c>
      <c r="BL398" s="15" t="s">
        <v>397</v>
      </c>
      <c r="BM398" s="145" t="s">
        <v>635</v>
      </c>
    </row>
    <row r="399" spans="2:65" s="1" customFormat="1" ht="29.25">
      <c r="B399" s="30"/>
      <c r="D399" s="147" t="s">
        <v>168</v>
      </c>
      <c r="F399" s="148" t="s">
        <v>636</v>
      </c>
      <c r="I399" s="149"/>
      <c r="L399" s="30"/>
      <c r="M399" s="150"/>
      <c r="T399" s="54"/>
      <c r="AT399" s="15" t="s">
        <v>168</v>
      </c>
      <c r="AU399" s="15" t="s">
        <v>86</v>
      </c>
    </row>
    <row r="400" spans="2:65" s="11" customFormat="1" ht="22.9" customHeight="1">
      <c r="B400" s="122"/>
      <c r="D400" s="123" t="s">
        <v>75</v>
      </c>
      <c r="E400" s="132" t="s">
        <v>637</v>
      </c>
      <c r="F400" s="132" t="s">
        <v>638</v>
      </c>
      <c r="I400" s="125"/>
      <c r="J400" s="133">
        <f>BK400</f>
        <v>0</v>
      </c>
      <c r="L400" s="122"/>
      <c r="M400" s="127"/>
      <c r="P400" s="128">
        <f>SUM(P401:P407)</f>
        <v>0</v>
      </c>
      <c r="R400" s="128">
        <f>SUM(R401:R407)</f>
        <v>2.9752200000000002E-3</v>
      </c>
      <c r="T400" s="129">
        <f>SUM(T401:T407)</f>
        <v>0</v>
      </c>
      <c r="AR400" s="123" t="s">
        <v>86</v>
      </c>
      <c r="AT400" s="130" t="s">
        <v>75</v>
      </c>
      <c r="AU400" s="130" t="s">
        <v>84</v>
      </c>
      <c r="AY400" s="123" t="s">
        <v>159</v>
      </c>
      <c r="BK400" s="131">
        <f>SUM(BK401:BK407)</f>
        <v>0</v>
      </c>
    </row>
    <row r="401" spans="2:65" s="1" customFormat="1" ht="33" customHeight="1">
      <c r="B401" s="30"/>
      <c r="C401" s="134" t="s">
        <v>639</v>
      </c>
      <c r="D401" s="134" t="s">
        <v>161</v>
      </c>
      <c r="E401" s="135" t="s">
        <v>640</v>
      </c>
      <c r="F401" s="136" t="s">
        <v>641</v>
      </c>
      <c r="G401" s="137" t="s">
        <v>164</v>
      </c>
      <c r="H401" s="138">
        <v>45.079000000000001</v>
      </c>
      <c r="I401" s="139"/>
      <c r="J401" s="140">
        <f>ROUND(I401*H401,2)</f>
        <v>0</v>
      </c>
      <c r="K401" s="136" t="s">
        <v>165</v>
      </c>
      <c r="L401" s="30"/>
      <c r="M401" s="141" t="s">
        <v>1</v>
      </c>
      <c r="N401" s="142" t="s">
        <v>41</v>
      </c>
      <c r="P401" s="143">
        <f>O401*H401</f>
        <v>0</v>
      </c>
      <c r="Q401" s="143">
        <v>0</v>
      </c>
      <c r="R401" s="143">
        <f>Q401*H401</f>
        <v>0</v>
      </c>
      <c r="S401" s="143">
        <v>0</v>
      </c>
      <c r="T401" s="144">
        <f>S401*H401</f>
        <v>0</v>
      </c>
      <c r="AR401" s="145" t="s">
        <v>397</v>
      </c>
      <c r="AT401" s="145" t="s">
        <v>161</v>
      </c>
      <c r="AU401" s="145" t="s">
        <v>86</v>
      </c>
      <c r="AY401" s="15" t="s">
        <v>159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5" t="s">
        <v>84</v>
      </c>
      <c r="BK401" s="146">
        <f>ROUND(I401*H401,2)</f>
        <v>0</v>
      </c>
      <c r="BL401" s="15" t="s">
        <v>397</v>
      </c>
      <c r="BM401" s="145" t="s">
        <v>642</v>
      </c>
    </row>
    <row r="402" spans="2:65" s="1" customFormat="1" ht="19.5">
      <c r="B402" s="30"/>
      <c r="D402" s="147" t="s">
        <v>168</v>
      </c>
      <c r="F402" s="148" t="s">
        <v>643</v>
      </c>
      <c r="I402" s="149"/>
      <c r="L402" s="30"/>
      <c r="M402" s="150"/>
      <c r="T402" s="54"/>
      <c r="AT402" s="15" t="s">
        <v>168</v>
      </c>
      <c r="AU402" s="15" t="s">
        <v>86</v>
      </c>
    </row>
    <row r="403" spans="2:65" s="1" customFormat="1" ht="37.9" customHeight="1">
      <c r="B403" s="30"/>
      <c r="C403" s="165" t="s">
        <v>644</v>
      </c>
      <c r="D403" s="165" t="s">
        <v>217</v>
      </c>
      <c r="E403" s="166" t="s">
        <v>645</v>
      </c>
      <c r="F403" s="167" t="s">
        <v>646</v>
      </c>
      <c r="G403" s="168" t="s">
        <v>164</v>
      </c>
      <c r="H403" s="169">
        <v>49.587000000000003</v>
      </c>
      <c r="I403" s="170"/>
      <c r="J403" s="171">
        <f>ROUND(I403*H403,2)</f>
        <v>0</v>
      </c>
      <c r="K403" s="167" t="s">
        <v>165</v>
      </c>
      <c r="L403" s="172"/>
      <c r="M403" s="173" t="s">
        <v>1</v>
      </c>
      <c r="N403" s="174" t="s">
        <v>41</v>
      </c>
      <c r="P403" s="143">
        <f>O403*H403</f>
        <v>0</v>
      </c>
      <c r="Q403" s="143">
        <v>6.0000000000000002E-5</v>
      </c>
      <c r="R403" s="143">
        <f>Q403*H403</f>
        <v>2.9752200000000002E-3</v>
      </c>
      <c r="S403" s="143">
        <v>0</v>
      </c>
      <c r="T403" s="144">
        <f>S403*H403</f>
        <v>0</v>
      </c>
      <c r="AR403" s="145" t="s">
        <v>216</v>
      </c>
      <c r="AT403" s="145" t="s">
        <v>217</v>
      </c>
      <c r="AU403" s="145" t="s">
        <v>86</v>
      </c>
      <c r="AY403" s="15" t="s">
        <v>159</v>
      </c>
      <c r="BE403" s="146">
        <f>IF(N403="základní",J403,0)</f>
        <v>0</v>
      </c>
      <c r="BF403" s="146">
        <f>IF(N403="snížená",J403,0)</f>
        <v>0</v>
      </c>
      <c r="BG403" s="146">
        <f>IF(N403="zákl. přenesená",J403,0)</f>
        <v>0</v>
      </c>
      <c r="BH403" s="146">
        <f>IF(N403="sníž. přenesená",J403,0)</f>
        <v>0</v>
      </c>
      <c r="BI403" s="146">
        <f>IF(N403="nulová",J403,0)</f>
        <v>0</v>
      </c>
      <c r="BJ403" s="15" t="s">
        <v>84</v>
      </c>
      <c r="BK403" s="146">
        <f>ROUND(I403*H403,2)</f>
        <v>0</v>
      </c>
      <c r="BL403" s="15" t="s">
        <v>397</v>
      </c>
      <c r="BM403" s="145" t="s">
        <v>647</v>
      </c>
    </row>
    <row r="404" spans="2:65" s="1" customFormat="1" ht="29.25">
      <c r="B404" s="30"/>
      <c r="D404" s="147" t="s">
        <v>168</v>
      </c>
      <c r="F404" s="148" t="s">
        <v>646</v>
      </c>
      <c r="I404" s="149"/>
      <c r="L404" s="30"/>
      <c r="M404" s="150"/>
      <c r="T404" s="54"/>
      <c r="AT404" s="15" t="s">
        <v>168</v>
      </c>
      <c r="AU404" s="15" t="s">
        <v>86</v>
      </c>
    </row>
    <row r="405" spans="2:65" s="12" customFormat="1" ht="11.25">
      <c r="B405" s="151"/>
      <c r="D405" s="147" t="s">
        <v>170</v>
      </c>
      <c r="F405" s="153" t="s">
        <v>648</v>
      </c>
      <c r="H405" s="154">
        <v>49.587000000000003</v>
      </c>
      <c r="I405" s="155"/>
      <c r="L405" s="151"/>
      <c r="M405" s="156"/>
      <c r="T405" s="157"/>
      <c r="AT405" s="152" t="s">
        <v>170</v>
      </c>
      <c r="AU405" s="152" t="s">
        <v>86</v>
      </c>
      <c r="AV405" s="12" t="s">
        <v>86</v>
      </c>
      <c r="AW405" s="12" t="s">
        <v>4</v>
      </c>
      <c r="AX405" s="12" t="s">
        <v>84</v>
      </c>
      <c r="AY405" s="152" t="s">
        <v>159</v>
      </c>
    </row>
    <row r="406" spans="2:65" s="1" customFormat="1" ht="24.2" customHeight="1">
      <c r="B406" s="30"/>
      <c r="C406" s="134" t="s">
        <v>649</v>
      </c>
      <c r="D406" s="134" t="s">
        <v>161</v>
      </c>
      <c r="E406" s="135" t="s">
        <v>650</v>
      </c>
      <c r="F406" s="136" t="s">
        <v>651</v>
      </c>
      <c r="G406" s="137" t="s">
        <v>196</v>
      </c>
      <c r="H406" s="138">
        <v>3.0000000000000001E-3</v>
      </c>
      <c r="I406" s="139"/>
      <c r="J406" s="140">
        <f>ROUND(I406*H406,2)</f>
        <v>0</v>
      </c>
      <c r="K406" s="136" t="s">
        <v>165</v>
      </c>
      <c r="L406" s="30"/>
      <c r="M406" s="141" t="s">
        <v>1</v>
      </c>
      <c r="N406" s="142" t="s">
        <v>41</v>
      </c>
      <c r="P406" s="143">
        <f>O406*H406</f>
        <v>0</v>
      </c>
      <c r="Q406" s="143">
        <v>0</v>
      </c>
      <c r="R406" s="143">
        <f>Q406*H406</f>
        <v>0</v>
      </c>
      <c r="S406" s="143">
        <v>0</v>
      </c>
      <c r="T406" s="144">
        <f>S406*H406</f>
        <v>0</v>
      </c>
      <c r="AR406" s="145" t="s">
        <v>397</v>
      </c>
      <c r="AT406" s="145" t="s">
        <v>161</v>
      </c>
      <c r="AU406" s="145" t="s">
        <v>86</v>
      </c>
      <c r="AY406" s="15" t="s">
        <v>159</v>
      </c>
      <c r="BE406" s="146">
        <f>IF(N406="základní",J406,0)</f>
        <v>0</v>
      </c>
      <c r="BF406" s="146">
        <f>IF(N406="snížená",J406,0)</f>
        <v>0</v>
      </c>
      <c r="BG406" s="146">
        <f>IF(N406="zákl. přenesená",J406,0)</f>
        <v>0</v>
      </c>
      <c r="BH406" s="146">
        <f>IF(N406="sníž. přenesená",J406,0)</f>
        <v>0</v>
      </c>
      <c r="BI406" s="146">
        <f>IF(N406="nulová",J406,0)</f>
        <v>0</v>
      </c>
      <c r="BJ406" s="15" t="s">
        <v>84</v>
      </c>
      <c r="BK406" s="146">
        <f>ROUND(I406*H406,2)</f>
        <v>0</v>
      </c>
      <c r="BL406" s="15" t="s">
        <v>397</v>
      </c>
      <c r="BM406" s="145" t="s">
        <v>652</v>
      </c>
    </row>
    <row r="407" spans="2:65" s="1" customFormat="1" ht="29.25">
      <c r="B407" s="30"/>
      <c r="D407" s="147" t="s">
        <v>168</v>
      </c>
      <c r="F407" s="148" t="s">
        <v>653</v>
      </c>
      <c r="I407" s="149"/>
      <c r="L407" s="30"/>
      <c r="M407" s="150"/>
      <c r="T407" s="54"/>
      <c r="AT407" s="15" t="s">
        <v>168</v>
      </c>
      <c r="AU407" s="15" t="s">
        <v>86</v>
      </c>
    </row>
    <row r="408" spans="2:65" s="11" customFormat="1" ht="22.9" customHeight="1">
      <c r="B408" s="122"/>
      <c r="D408" s="123" t="s">
        <v>75</v>
      </c>
      <c r="E408" s="132" t="s">
        <v>654</v>
      </c>
      <c r="F408" s="132" t="s">
        <v>655</v>
      </c>
      <c r="I408" s="125"/>
      <c r="J408" s="133">
        <f>BK408</f>
        <v>0</v>
      </c>
      <c r="L408" s="122"/>
      <c r="M408" s="127"/>
      <c r="P408" s="128">
        <f>SUM(P409:P440)</f>
        <v>0</v>
      </c>
      <c r="R408" s="128">
        <f>SUM(R409:R440)</f>
        <v>0.16079860000000001</v>
      </c>
      <c r="T408" s="129">
        <f>SUM(T409:T440)</f>
        <v>0</v>
      </c>
      <c r="AR408" s="123" t="s">
        <v>86</v>
      </c>
      <c r="AT408" s="130" t="s">
        <v>75</v>
      </c>
      <c r="AU408" s="130" t="s">
        <v>84</v>
      </c>
      <c r="AY408" s="123" t="s">
        <v>159</v>
      </c>
      <c r="BK408" s="131">
        <f>SUM(BK409:BK440)</f>
        <v>0</v>
      </c>
    </row>
    <row r="409" spans="2:65" s="1" customFormat="1" ht="24.2" customHeight="1">
      <c r="B409" s="30"/>
      <c r="C409" s="134" t="s">
        <v>656</v>
      </c>
      <c r="D409" s="134" t="s">
        <v>161</v>
      </c>
      <c r="E409" s="135" t="s">
        <v>657</v>
      </c>
      <c r="F409" s="136" t="s">
        <v>658</v>
      </c>
      <c r="G409" s="137" t="s">
        <v>474</v>
      </c>
      <c r="H409" s="138">
        <v>2</v>
      </c>
      <c r="I409" s="139"/>
      <c r="J409" s="140">
        <f>ROUND(I409*H409,2)</f>
        <v>0</v>
      </c>
      <c r="K409" s="136" t="s">
        <v>165</v>
      </c>
      <c r="L409" s="30"/>
      <c r="M409" s="141" t="s">
        <v>1</v>
      </c>
      <c r="N409" s="142" t="s">
        <v>41</v>
      </c>
      <c r="P409" s="143">
        <f>O409*H409</f>
        <v>0</v>
      </c>
      <c r="Q409" s="143">
        <v>2.7E-4</v>
      </c>
      <c r="R409" s="143">
        <f>Q409*H409</f>
        <v>5.4000000000000001E-4</v>
      </c>
      <c r="S409" s="143">
        <v>0</v>
      </c>
      <c r="T409" s="144">
        <f>S409*H409</f>
        <v>0</v>
      </c>
      <c r="AR409" s="145" t="s">
        <v>397</v>
      </c>
      <c r="AT409" s="145" t="s">
        <v>161</v>
      </c>
      <c r="AU409" s="145" t="s">
        <v>86</v>
      </c>
      <c r="AY409" s="15" t="s">
        <v>159</v>
      </c>
      <c r="BE409" s="146">
        <f>IF(N409="základní",J409,0)</f>
        <v>0</v>
      </c>
      <c r="BF409" s="146">
        <f>IF(N409="snížená",J409,0)</f>
        <v>0</v>
      </c>
      <c r="BG409" s="146">
        <f>IF(N409="zákl. přenesená",J409,0)</f>
        <v>0</v>
      </c>
      <c r="BH409" s="146">
        <f>IF(N409="sníž. přenesená",J409,0)</f>
        <v>0</v>
      </c>
      <c r="BI409" s="146">
        <f>IF(N409="nulová",J409,0)</f>
        <v>0</v>
      </c>
      <c r="BJ409" s="15" t="s">
        <v>84</v>
      </c>
      <c r="BK409" s="146">
        <f>ROUND(I409*H409,2)</f>
        <v>0</v>
      </c>
      <c r="BL409" s="15" t="s">
        <v>397</v>
      </c>
      <c r="BM409" s="145" t="s">
        <v>659</v>
      </c>
    </row>
    <row r="410" spans="2:65" s="1" customFormat="1" ht="19.5">
      <c r="B410" s="30"/>
      <c r="D410" s="147" t="s">
        <v>168</v>
      </c>
      <c r="F410" s="148" t="s">
        <v>660</v>
      </c>
      <c r="I410" s="149"/>
      <c r="L410" s="30"/>
      <c r="M410" s="150"/>
      <c r="T410" s="54"/>
      <c r="AT410" s="15" t="s">
        <v>168</v>
      </c>
      <c r="AU410" s="15" t="s">
        <v>86</v>
      </c>
    </row>
    <row r="411" spans="2:65" s="1" customFormat="1" ht="24.2" customHeight="1">
      <c r="B411" s="30"/>
      <c r="C411" s="165" t="s">
        <v>661</v>
      </c>
      <c r="D411" s="165" t="s">
        <v>217</v>
      </c>
      <c r="E411" s="166" t="s">
        <v>662</v>
      </c>
      <c r="F411" s="167" t="s">
        <v>663</v>
      </c>
      <c r="G411" s="168" t="s">
        <v>164</v>
      </c>
      <c r="H411" s="169">
        <v>0.495</v>
      </c>
      <c r="I411" s="170"/>
      <c r="J411" s="171">
        <f>ROUND(I411*H411,2)</f>
        <v>0</v>
      </c>
      <c r="K411" s="167" t="s">
        <v>165</v>
      </c>
      <c r="L411" s="172"/>
      <c r="M411" s="173" t="s">
        <v>1</v>
      </c>
      <c r="N411" s="174" t="s">
        <v>41</v>
      </c>
      <c r="P411" s="143">
        <f>O411*H411</f>
        <v>0</v>
      </c>
      <c r="Q411" s="143">
        <v>4.0280000000000003E-2</v>
      </c>
      <c r="R411" s="143">
        <f>Q411*H411</f>
        <v>1.9938600000000001E-2</v>
      </c>
      <c r="S411" s="143">
        <v>0</v>
      </c>
      <c r="T411" s="144">
        <f>S411*H411</f>
        <v>0</v>
      </c>
      <c r="AR411" s="145" t="s">
        <v>216</v>
      </c>
      <c r="AT411" s="145" t="s">
        <v>217</v>
      </c>
      <c r="AU411" s="145" t="s">
        <v>86</v>
      </c>
      <c r="AY411" s="15" t="s">
        <v>159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5" t="s">
        <v>84</v>
      </c>
      <c r="BK411" s="146">
        <f>ROUND(I411*H411,2)</f>
        <v>0</v>
      </c>
      <c r="BL411" s="15" t="s">
        <v>397</v>
      </c>
      <c r="BM411" s="145" t="s">
        <v>664</v>
      </c>
    </row>
    <row r="412" spans="2:65" s="1" customFormat="1" ht="11.25">
      <c r="B412" s="30"/>
      <c r="D412" s="147" t="s">
        <v>168</v>
      </c>
      <c r="F412" s="148" t="s">
        <v>663</v>
      </c>
      <c r="I412" s="149"/>
      <c r="L412" s="30"/>
      <c r="M412" s="150"/>
      <c r="T412" s="54"/>
      <c r="AT412" s="15" t="s">
        <v>168</v>
      </c>
      <c r="AU412" s="15" t="s">
        <v>86</v>
      </c>
    </row>
    <row r="413" spans="2:65" s="1" customFormat="1" ht="19.5">
      <c r="B413" s="30"/>
      <c r="D413" s="147" t="s">
        <v>310</v>
      </c>
      <c r="F413" s="175" t="s">
        <v>665</v>
      </c>
      <c r="I413" s="149"/>
      <c r="L413" s="30"/>
      <c r="M413" s="150"/>
      <c r="T413" s="54"/>
      <c r="AT413" s="15" t="s">
        <v>310</v>
      </c>
      <c r="AU413" s="15" t="s">
        <v>86</v>
      </c>
    </row>
    <row r="414" spans="2:65" s="1" customFormat="1" ht="16.5" customHeight="1">
      <c r="B414" s="30"/>
      <c r="C414" s="165" t="s">
        <v>666</v>
      </c>
      <c r="D414" s="165" t="s">
        <v>217</v>
      </c>
      <c r="E414" s="166" t="s">
        <v>667</v>
      </c>
      <c r="F414" s="167" t="s">
        <v>668</v>
      </c>
      <c r="G414" s="168" t="s">
        <v>474</v>
      </c>
      <c r="H414" s="169">
        <v>1</v>
      </c>
      <c r="I414" s="170"/>
      <c r="J414" s="171">
        <f>ROUND(I414*H414,2)</f>
        <v>0</v>
      </c>
      <c r="K414" s="167" t="s">
        <v>1</v>
      </c>
      <c r="L414" s="172"/>
      <c r="M414" s="173" t="s">
        <v>1</v>
      </c>
      <c r="N414" s="174" t="s">
        <v>41</v>
      </c>
      <c r="P414" s="143">
        <f>O414*H414</f>
        <v>0</v>
      </c>
      <c r="Q414" s="143">
        <v>0</v>
      </c>
      <c r="R414" s="143">
        <f>Q414*H414</f>
        <v>0</v>
      </c>
      <c r="S414" s="143">
        <v>0</v>
      </c>
      <c r="T414" s="144">
        <f>S414*H414</f>
        <v>0</v>
      </c>
      <c r="AR414" s="145" t="s">
        <v>216</v>
      </c>
      <c r="AT414" s="145" t="s">
        <v>217</v>
      </c>
      <c r="AU414" s="145" t="s">
        <v>86</v>
      </c>
      <c r="AY414" s="15" t="s">
        <v>159</v>
      </c>
      <c r="BE414" s="146">
        <f>IF(N414="základní",J414,0)</f>
        <v>0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5" t="s">
        <v>84</v>
      </c>
      <c r="BK414" s="146">
        <f>ROUND(I414*H414,2)</f>
        <v>0</v>
      </c>
      <c r="BL414" s="15" t="s">
        <v>397</v>
      </c>
      <c r="BM414" s="145" t="s">
        <v>669</v>
      </c>
    </row>
    <row r="415" spans="2:65" s="1" customFormat="1" ht="11.25">
      <c r="B415" s="30"/>
      <c r="D415" s="147" t="s">
        <v>168</v>
      </c>
      <c r="F415" s="148" t="s">
        <v>668</v>
      </c>
      <c r="I415" s="149"/>
      <c r="L415" s="30"/>
      <c r="M415" s="150"/>
      <c r="T415" s="54"/>
      <c r="AT415" s="15" t="s">
        <v>168</v>
      </c>
      <c r="AU415" s="15" t="s">
        <v>86</v>
      </c>
    </row>
    <row r="416" spans="2:65" s="1" customFormat="1" ht="33" customHeight="1">
      <c r="B416" s="30"/>
      <c r="C416" s="134" t="s">
        <v>670</v>
      </c>
      <c r="D416" s="134" t="s">
        <v>161</v>
      </c>
      <c r="E416" s="135" t="s">
        <v>671</v>
      </c>
      <c r="F416" s="136" t="s">
        <v>672</v>
      </c>
      <c r="G416" s="137" t="s">
        <v>474</v>
      </c>
      <c r="H416" s="138">
        <v>3</v>
      </c>
      <c r="I416" s="139"/>
      <c r="J416" s="140">
        <f>ROUND(I416*H416,2)</f>
        <v>0</v>
      </c>
      <c r="K416" s="136" t="s">
        <v>165</v>
      </c>
      <c r="L416" s="30"/>
      <c r="M416" s="141" t="s">
        <v>1</v>
      </c>
      <c r="N416" s="142" t="s">
        <v>41</v>
      </c>
      <c r="P416" s="143">
        <f>O416*H416</f>
        <v>0</v>
      </c>
      <c r="Q416" s="143">
        <v>0</v>
      </c>
      <c r="R416" s="143">
        <f>Q416*H416</f>
        <v>0</v>
      </c>
      <c r="S416" s="143">
        <v>0</v>
      </c>
      <c r="T416" s="144">
        <f>S416*H416</f>
        <v>0</v>
      </c>
      <c r="AR416" s="145" t="s">
        <v>397</v>
      </c>
      <c r="AT416" s="145" t="s">
        <v>161</v>
      </c>
      <c r="AU416" s="145" t="s">
        <v>86</v>
      </c>
      <c r="AY416" s="15" t="s">
        <v>159</v>
      </c>
      <c r="BE416" s="146">
        <f>IF(N416="základní",J416,0)</f>
        <v>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5" t="s">
        <v>84</v>
      </c>
      <c r="BK416" s="146">
        <f>ROUND(I416*H416,2)</f>
        <v>0</v>
      </c>
      <c r="BL416" s="15" t="s">
        <v>397</v>
      </c>
      <c r="BM416" s="145" t="s">
        <v>673</v>
      </c>
    </row>
    <row r="417" spans="2:65" s="1" customFormat="1" ht="29.25">
      <c r="B417" s="30"/>
      <c r="D417" s="147" t="s">
        <v>168</v>
      </c>
      <c r="F417" s="148" t="s">
        <v>674</v>
      </c>
      <c r="I417" s="149"/>
      <c r="L417" s="30"/>
      <c r="M417" s="150"/>
      <c r="T417" s="54"/>
      <c r="AT417" s="15" t="s">
        <v>168</v>
      </c>
      <c r="AU417" s="15" t="s">
        <v>86</v>
      </c>
    </row>
    <row r="418" spans="2:65" s="1" customFormat="1" ht="16.5" customHeight="1">
      <c r="B418" s="30"/>
      <c r="C418" s="165" t="s">
        <v>675</v>
      </c>
      <c r="D418" s="165" t="s">
        <v>217</v>
      </c>
      <c r="E418" s="166" t="s">
        <v>676</v>
      </c>
      <c r="F418" s="167" t="s">
        <v>677</v>
      </c>
      <c r="G418" s="168" t="s">
        <v>474</v>
      </c>
      <c r="H418" s="169">
        <v>1</v>
      </c>
      <c r="I418" s="170"/>
      <c r="J418" s="171">
        <f>ROUND(I418*H418,2)</f>
        <v>0</v>
      </c>
      <c r="K418" s="167" t="s">
        <v>1</v>
      </c>
      <c r="L418" s="172"/>
      <c r="M418" s="173" t="s">
        <v>1</v>
      </c>
      <c r="N418" s="174" t="s">
        <v>41</v>
      </c>
      <c r="P418" s="143">
        <f>O418*H418</f>
        <v>0</v>
      </c>
      <c r="Q418" s="143">
        <v>0</v>
      </c>
      <c r="R418" s="143">
        <f>Q418*H418</f>
        <v>0</v>
      </c>
      <c r="S418" s="143">
        <v>0</v>
      </c>
      <c r="T418" s="144">
        <f>S418*H418</f>
        <v>0</v>
      </c>
      <c r="AR418" s="145" t="s">
        <v>216</v>
      </c>
      <c r="AT418" s="145" t="s">
        <v>217</v>
      </c>
      <c r="AU418" s="145" t="s">
        <v>86</v>
      </c>
      <c r="AY418" s="15" t="s">
        <v>159</v>
      </c>
      <c r="BE418" s="146">
        <f>IF(N418="základní",J418,0)</f>
        <v>0</v>
      </c>
      <c r="BF418" s="146">
        <f>IF(N418="snížená",J418,0)</f>
        <v>0</v>
      </c>
      <c r="BG418" s="146">
        <f>IF(N418="zákl. přenesená",J418,0)</f>
        <v>0</v>
      </c>
      <c r="BH418" s="146">
        <f>IF(N418="sníž. přenesená",J418,0)</f>
        <v>0</v>
      </c>
      <c r="BI418" s="146">
        <f>IF(N418="nulová",J418,0)</f>
        <v>0</v>
      </c>
      <c r="BJ418" s="15" t="s">
        <v>84</v>
      </c>
      <c r="BK418" s="146">
        <f>ROUND(I418*H418,2)</f>
        <v>0</v>
      </c>
      <c r="BL418" s="15" t="s">
        <v>397</v>
      </c>
      <c r="BM418" s="145" t="s">
        <v>678</v>
      </c>
    </row>
    <row r="419" spans="2:65" s="1" customFormat="1" ht="11.25">
      <c r="B419" s="30"/>
      <c r="D419" s="147" t="s">
        <v>168</v>
      </c>
      <c r="F419" s="148" t="s">
        <v>677</v>
      </c>
      <c r="I419" s="149"/>
      <c r="L419" s="30"/>
      <c r="M419" s="150"/>
      <c r="T419" s="54"/>
      <c r="AT419" s="15" t="s">
        <v>168</v>
      </c>
      <c r="AU419" s="15" t="s">
        <v>86</v>
      </c>
    </row>
    <row r="420" spans="2:65" s="1" customFormat="1" ht="16.5" customHeight="1">
      <c r="B420" s="30"/>
      <c r="C420" s="165" t="s">
        <v>679</v>
      </c>
      <c r="D420" s="165" t="s">
        <v>217</v>
      </c>
      <c r="E420" s="166" t="s">
        <v>680</v>
      </c>
      <c r="F420" s="167" t="s">
        <v>681</v>
      </c>
      <c r="G420" s="168" t="s">
        <v>474</v>
      </c>
      <c r="H420" s="169">
        <v>1</v>
      </c>
      <c r="I420" s="170"/>
      <c r="J420" s="171">
        <f>ROUND(I420*H420,2)</f>
        <v>0</v>
      </c>
      <c r="K420" s="167" t="s">
        <v>1</v>
      </c>
      <c r="L420" s="172"/>
      <c r="M420" s="173" t="s">
        <v>1</v>
      </c>
      <c r="N420" s="174" t="s">
        <v>41</v>
      </c>
      <c r="P420" s="143">
        <f>O420*H420</f>
        <v>0</v>
      </c>
      <c r="Q420" s="143">
        <v>0</v>
      </c>
      <c r="R420" s="143">
        <f>Q420*H420</f>
        <v>0</v>
      </c>
      <c r="S420" s="143">
        <v>0</v>
      </c>
      <c r="T420" s="144">
        <f>S420*H420</f>
        <v>0</v>
      </c>
      <c r="AR420" s="145" t="s">
        <v>216</v>
      </c>
      <c r="AT420" s="145" t="s">
        <v>217</v>
      </c>
      <c r="AU420" s="145" t="s">
        <v>86</v>
      </c>
      <c r="AY420" s="15" t="s">
        <v>159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5" t="s">
        <v>84</v>
      </c>
      <c r="BK420" s="146">
        <f>ROUND(I420*H420,2)</f>
        <v>0</v>
      </c>
      <c r="BL420" s="15" t="s">
        <v>397</v>
      </c>
      <c r="BM420" s="145" t="s">
        <v>682</v>
      </c>
    </row>
    <row r="421" spans="2:65" s="1" customFormat="1" ht="11.25">
      <c r="B421" s="30"/>
      <c r="D421" s="147" t="s">
        <v>168</v>
      </c>
      <c r="F421" s="148" t="s">
        <v>681</v>
      </c>
      <c r="I421" s="149"/>
      <c r="L421" s="30"/>
      <c r="M421" s="150"/>
      <c r="T421" s="54"/>
      <c r="AT421" s="15" t="s">
        <v>168</v>
      </c>
      <c r="AU421" s="15" t="s">
        <v>86</v>
      </c>
    </row>
    <row r="422" spans="2:65" s="1" customFormat="1" ht="16.5" customHeight="1">
      <c r="B422" s="30"/>
      <c r="C422" s="165" t="s">
        <v>683</v>
      </c>
      <c r="D422" s="165" t="s">
        <v>217</v>
      </c>
      <c r="E422" s="166" t="s">
        <v>684</v>
      </c>
      <c r="F422" s="167" t="s">
        <v>685</v>
      </c>
      <c r="G422" s="168" t="s">
        <v>474</v>
      </c>
      <c r="H422" s="169">
        <v>1</v>
      </c>
      <c r="I422" s="170"/>
      <c r="J422" s="171">
        <f>ROUND(I422*H422,2)</f>
        <v>0</v>
      </c>
      <c r="K422" s="167" t="s">
        <v>1</v>
      </c>
      <c r="L422" s="172"/>
      <c r="M422" s="173" t="s">
        <v>1</v>
      </c>
      <c r="N422" s="174" t="s">
        <v>41</v>
      </c>
      <c r="P422" s="143">
        <f>O422*H422</f>
        <v>0</v>
      </c>
      <c r="Q422" s="143">
        <v>0</v>
      </c>
      <c r="R422" s="143">
        <f>Q422*H422</f>
        <v>0</v>
      </c>
      <c r="S422" s="143">
        <v>0</v>
      </c>
      <c r="T422" s="144">
        <f>S422*H422</f>
        <v>0</v>
      </c>
      <c r="AR422" s="145" t="s">
        <v>216</v>
      </c>
      <c r="AT422" s="145" t="s">
        <v>217</v>
      </c>
      <c r="AU422" s="145" t="s">
        <v>86</v>
      </c>
      <c r="AY422" s="15" t="s">
        <v>159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5" t="s">
        <v>84</v>
      </c>
      <c r="BK422" s="146">
        <f>ROUND(I422*H422,2)</f>
        <v>0</v>
      </c>
      <c r="BL422" s="15" t="s">
        <v>397</v>
      </c>
      <c r="BM422" s="145" t="s">
        <v>686</v>
      </c>
    </row>
    <row r="423" spans="2:65" s="1" customFormat="1" ht="11.25">
      <c r="B423" s="30"/>
      <c r="D423" s="147" t="s">
        <v>168</v>
      </c>
      <c r="F423" s="148" t="s">
        <v>685</v>
      </c>
      <c r="I423" s="149"/>
      <c r="L423" s="30"/>
      <c r="M423" s="150"/>
      <c r="T423" s="54"/>
      <c r="AT423" s="15" t="s">
        <v>168</v>
      </c>
      <c r="AU423" s="15" t="s">
        <v>86</v>
      </c>
    </row>
    <row r="424" spans="2:65" s="1" customFormat="1" ht="33" customHeight="1">
      <c r="B424" s="30"/>
      <c r="C424" s="134" t="s">
        <v>687</v>
      </c>
      <c r="D424" s="134" t="s">
        <v>161</v>
      </c>
      <c r="E424" s="135" t="s">
        <v>688</v>
      </c>
      <c r="F424" s="136" t="s">
        <v>689</v>
      </c>
      <c r="G424" s="137" t="s">
        <v>474</v>
      </c>
      <c r="H424" s="138">
        <v>2</v>
      </c>
      <c r="I424" s="139"/>
      <c r="J424" s="140">
        <f>ROUND(I424*H424,2)</f>
        <v>0</v>
      </c>
      <c r="K424" s="136" t="s">
        <v>165</v>
      </c>
      <c r="L424" s="30"/>
      <c r="M424" s="141" t="s">
        <v>1</v>
      </c>
      <c r="N424" s="142" t="s">
        <v>41</v>
      </c>
      <c r="P424" s="143">
        <f>O424*H424</f>
        <v>0</v>
      </c>
      <c r="Q424" s="143">
        <v>0</v>
      </c>
      <c r="R424" s="143">
        <f>Q424*H424</f>
        <v>0</v>
      </c>
      <c r="S424" s="143">
        <v>0</v>
      </c>
      <c r="T424" s="144">
        <f>S424*H424</f>
        <v>0</v>
      </c>
      <c r="AR424" s="145" t="s">
        <v>397</v>
      </c>
      <c r="AT424" s="145" t="s">
        <v>161</v>
      </c>
      <c r="AU424" s="145" t="s">
        <v>86</v>
      </c>
      <c r="AY424" s="15" t="s">
        <v>159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5" t="s">
        <v>84</v>
      </c>
      <c r="BK424" s="146">
        <f>ROUND(I424*H424,2)</f>
        <v>0</v>
      </c>
      <c r="BL424" s="15" t="s">
        <v>397</v>
      </c>
      <c r="BM424" s="145" t="s">
        <v>690</v>
      </c>
    </row>
    <row r="425" spans="2:65" s="1" customFormat="1" ht="29.25">
      <c r="B425" s="30"/>
      <c r="D425" s="147" t="s">
        <v>168</v>
      </c>
      <c r="F425" s="148" t="s">
        <v>691</v>
      </c>
      <c r="I425" s="149"/>
      <c r="L425" s="30"/>
      <c r="M425" s="150"/>
      <c r="T425" s="54"/>
      <c r="AT425" s="15" t="s">
        <v>168</v>
      </c>
      <c r="AU425" s="15" t="s">
        <v>86</v>
      </c>
    </row>
    <row r="426" spans="2:65" s="1" customFormat="1" ht="16.5" customHeight="1">
      <c r="B426" s="30"/>
      <c r="C426" s="165" t="s">
        <v>692</v>
      </c>
      <c r="D426" s="165" t="s">
        <v>217</v>
      </c>
      <c r="E426" s="166" t="s">
        <v>693</v>
      </c>
      <c r="F426" s="167" t="s">
        <v>694</v>
      </c>
      <c r="G426" s="168" t="s">
        <v>474</v>
      </c>
      <c r="H426" s="169">
        <v>2</v>
      </c>
      <c r="I426" s="170"/>
      <c r="J426" s="171">
        <f>ROUND(I426*H426,2)</f>
        <v>0</v>
      </c>
      <c r="K426" s="167" t="s">
        <v>1</v>
      </c>
      <c r="L426" s="172"/>
      <c r="M426" s="173" t="s">
        <v>1</v>
      </c>
      <c r="N426" s="174" t="s">
        <v>41</v>
      </c>
      <c r="P426" s="143">
        <f>O426*H426</f>
        <v>0</v>
      </c>
      <c r="Q426" s="143">
        <v>0</v>
      </c>
      <c r="R426" s="143">
        <f>Q426*H426</f>
        <v>0</v>
      </c>
      <c r="S426" s="143">
        <v>0</v>
      </c>
      <c r="T426" s="144">
        <f>S426*H426</f>
        <v>0</v>
      </c>
      <c r="AR426" s="145" t="s">
        <v>216</v>
      </c>
      <c r="AT426" s="145" t="s">
        <v>217</v>
      </c>
      <c r="AU426" s="145" t="s">
        <v>86</v>
      </c>
      <c r="AY426" s="15" t="s">
        <v>159</v>
      </c>
      <c r="BE426" s="146">
        <f>IF(N426="základní",J426,0)</f>
        <v>0</v>
      </c>
      <c r="BF426" s="146">
        <f>IF(N426="snížená",J426,0)</f>
        <v>0</v>
      </c>
      <c r="BG426" s="146">
        <f>IF(N426="zákl. přenesená",J426,0)</f>
        <v>0</v>
      </c>
      <c r="BH426" s="146">
        <f>IF(N426="sníž. přenesená",J426,0)</f>
        <v>0</v>
      </c>
      <c r="BI426" s="146">
        <f>IF(N426="nulová",J426,0)</f>
        <v>0</v>
      </c>
      <c r="BJ426" s="15" t="s">
        <v>84</v>
      </c>
      <c r="BK426" s="146">
        <f>ROUND(I426*H426,2)</f>
        <v>0</v>
      </c>
      <c r="BL426" s="15" t="s">
        <v>397</v>
      </c>
      <c r="BM426" s="145" t="s">
        <v>695</v>
      </c>
    </row>
    <row r="427" spans="2:65" s="1" customFormat="1" ht="11.25">
      <c r="B427" s="30"/>
      <c r="D427" s="147" t="s">
        <v>168</v>
      </c>
      <c r="F427" s="148" t="s">
        <v>694</v>
      </c>
      <c r="I427" s="149"/>
      <c r="L427" s="30"/>
      <c r="M427" s="150"/>
      <c r="T427" s="54"/>
      <c r="AT427" s="15" t="s">
        <v>168</v>
      </c>
      <c r="AU427" s="15" t="s">
        <v>86</v>
      </c>
    </row>
    <row r="428" spans="2:65" s="1" customFormat="1" ht="33" customHeight="1">
      <c r="B428" s="30"/>
      <c r="C428" s="134" t="s">
        <v>696</v>
      </c>
      <c r="D428" s="134" t="s">
        <v>161</v>
      </c>
      <c r="E428" s="135" t="s">
        <v>697</v>
      </c>
      <c r="F428" s="136" t="s">
        <v>698</v>
      </c>
      <c r="G428" s="137" t="s">
        <v>474</v>
      </c>
      <c r="H428" s="138">
        <v>2</v>
      </c>
      <c r="I428" s="139"/>
      <c r="J428" s="140">
        <f>ROUND(I428*H428,2)</f>
        <v>0</v>
      </c>
      <c r="K428" s="136" t="s">
        <v>165</v>
      </c>
      <c r="L428" s="30"/>
      <c r="M428" s="141" t="s">
        <v>1</v>
      </c>
      <c r="N428" s="142" t="s">
        <v>41</v>
      </c>
      <c r="P428" s="143">
        <f>O428*H428</f>
        <v>0</v>
      </c>
      <c r="Q428" s="143">
        <v>8.9999999999999998E-4</v>
      </c>
      <c r="R428" s="143">
        <f>Q428*H428</f>
        <v>1.8E-3</v>
      </c>
      <c r="S428" s="143">
        <v>0</v>
      </c>
      <c r="T428" s="144">
        <f>S428*H428</f>
        <v>0</v>
      </c>
      <c r="AR428" s="145" t="s">
        <v>397</v>
      </c>
      <c r="AT428" s="145" t="s">
        <v>161</v>
      </c>
      <c r="AU428" s="145" t="s">
        <v>86</v>
      </c>
      <c r="AY428" s="15" t="s">
        <v>159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5" t="s">
        <v>84</v>
      </c>
      <c r="BK428" s="146">
        <f>ROUND(I428*H428,2)</f>
        <v>0</v>
      </c>
      <c r="BL428" s="15" t="s">
        <v>397</v>
      </c>
      <c r="BM428" s="145" t="s">
        <v>699</v>
      </c>
    </row>
    <row r="429" spans="2:65" s="1" customFormat="1" ht="19.5">
      <c r="B429" s="30"/>
      <c r="D429" s="147" t="s">
        <v>168</v>
      </c>
      <c r="F429" s="148" t="s">
        <v>700</v>
      </c>
      <c r="I429" s="149"/>
      <c r="L429" s="30"/>
      <c r="M429" s="150"/>
      <c r="T429" s="54"/>
      <c r="AT429" s="15" t="s">
        <v>168</v>
      </c>
      <c r="AU429" s="15" t="s">
        <v>86</v>
      </c>
    </row>
    <row r="430" spans="2:65" s="1" customFormat="1" ht="16.5" customHeight="1">
      <c r="B430" s="30"/>
      <c r="C430" s="165" t="s">
        <v>701</v>
      </c>
      <c r="D430" s="165" t="s">
        <v>217</v>
      </c>
      <c r="E430" s="166" t="s">
        <v>702</v>
      </c>
      <c r="F430" s="167" t="s">
        <v>703</v>
      </c>
      <c r="G430" s="168" t="s">
        <v>474</v>
      </c>
      <c r="H430" s="169">
        <v>1</v>
      </c>
      <c r="I430" s="170"/>
      <c r="J430" s="171">
        <f>ROUND(I430*H430,2)</f>
        <v>0</v>
      </c>
      <c r="K430" s="167" t="s">
        <v>1</v>
      </c>
      <c r="L430" s="172"/>
      <c r="M430" s="173" t="s">
        <v>1</v>
      </c>
      <c r="N430" s="174" t="s">
        <v>41</v>
      </c>
      <c r="P430" s="143">
        <f>O430*H430</f>
        <v>0</v>
      </c>
      <c r="Q430" s="143">
        <v>0</v>
      </c>
      <c r="R430" s="143">
        <f>Q430*H430</f>
        <v>0</v>
      </c>
      <c r="S430" s="143">
        <v>0</v>
      </c>
      <c r="T430" s="144">
        <f>S430*H430</f>
        <v>0</v>
      </c>
      <c r="AR430" s="145" t="s">
        <v>216</v>
      </c>
      <c r="AT430" s="145" t="s">
        <v>217</v>
      </c>
      <c r="AU430" s="145" t="s">
        <v>86</v>
      </c>
      <c r="AY430" s="15" t="s">
        <v>159</v>
      </c>
      <c r="BE430" s="146">
        <f>IF(N430="základní",J430,0)</f>
        <v>0</v>
      </c>
      <c r="BF430" s="146">
        <f>IF(N430="snížená",J430,0)</f>
        <v>0</v>
      </c>
      <c r="BG430" s="146">
        <f>IF(N430="zákl. přenesená",J430,0)</f>
        <v>0</v>
      </c>
      <c r="BH430" s="146">
        <f>IF(N430="sníž. přenesená",J430,0)</f>
        <v>0</v>
      </c>
      <c r="BI430" s="146">
        <f>IF(N430="nulová",J430,0)</f>
        <v>0</v>
      </c>
      <c r="BJ430" s="15" t="s">
        <v>84</v>
      </c>
      <c r="BK430" s="146">
        <f>ROUND(I430*H430,2)</f>
        <v>0</v>
      </c>
      <c r="BL430" s="15" t="s">
        <v>397</v>
      </c>
      <c r="BM430" s="145" t="s">
        <v>704</v>
      </c>
    </row>
    <row r="431" spans="2:65" s="1" customFormat="1" ht="11.25">
      <c r="B431" s="30"/>
      <c r="D431" s="147" t="s">
        <v>168</v>
      </c>
      <c r="F431" s="148" t="s">
        <v>703</v>
      </c>
      <c r="I431" s="149"/>
      <c r="L431" s="30"/>
      <c r="M431" s="150"/>
      <c r="T431" s="54"/>
      <c r="AT431" s="15" t="s">
        <v>168</v>
      </c>
      <c r="AU431" s="15" t="s">
        <v>86</v>
      </c>
    </row>
    <row r="432" spans="2:65" s="1" customFormat="1" ht="16.5" customHeight="1">
      <c r="B432" s="30"/>
      <c r="C432" s="165" t="s">
        <v>705</v>
      </c>
      <c r="D432" s="165" t="s">
        <v>217</v>
      </c>
      <c r="E432" s="166" t="s">
        <v>706</v>
      </c>
      <c r="F432" s="167" t="s">
        <v>707</v>
      </c>
      <c r="G432" s="168" t="s">
        <v>474</v>
      </c>
      <c r="H432" s="169">
        <v>1</v>
      </c>
      <c r="I432" s="170"/>
      <c r="J432" s="171">
        <f>ROUND(I432*H432,2)</f>
        <v>0</v>
      </c>
      <c r="K432" s="167" t="s">
        <v>1</v>
      </c>
      <c r="L432" s="172"/>
      <c r="M432" s="173" t="s">
        <v>1</v>
      </c>
      <c r="N432" s="174" t="s">
        <v>41</v>
      </c>
      <c r="P432" s="143">
        <f>O432*H432</f>
        <v>0</v>
      </c>
      <c r="Q432" s="143">
        <v>0</v>
      </c>
      <c r="R432" s="143">
        <f>Q432*H432</f>
        <v>0</v>
      </c>
      <c r="S432" s="143">
        <v>0</v>
      </c>
      <c r="T432" s="144">
        <f>S432*H432</f>
        <v>0</v>
      </c>
      <c r="AR432" s="145" t="s">
        <v>216</v>
      </c>
      <c r="AT432" s="145" t="s">
        <v>217</v>
      </c>
      <c r="AU432" s="145" t="s">
        <v>86</v>
      </c>
      <c r="AY432" s="15" t="s">
        <v>159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5" t="s">
        <v>84</v>
      </c>
      <c r="BK432" s="146">
        <f>ROUND(I432*H432,2)</f>
        <v>0</v>
      </c>
      <c r="BL432" s="15" t="s">
        <v>397</v>
      </c>
      <c r="BM432" s="145" t="s">
        <v>708</v>
      </c>
    </row>
    <row r="433" spans="2:65" s="1" customFormat="1" ht="11.25">
      <c r="B433" s="30"/>
      <c r="D433" s="147" t="s">
        <v>168</v>
      </c>
      <c r="F433" s="148" t="s">
        <v>707</v>
      </c>
      <c r="I433" s="149"/>
      <c r="L433" s="30"/>
      <c r="M433" s="150"/>
      <c r="T433" s="54"/>
      <c r="AT433" s="15" t="s">
        <v>168</v>
      </c>
      <c r="AU433" s="15" t="s">
        <v>86</v>
      </c>
    </row>
    <row r="434" spans="2:65" s="1" customFormat="1" ht="24.2" customHeight="1">
      <c r="B434" s="30"/>
      <c r="C434" s="134" t="s">
        <v>210</v>
      </c>
      <c r="D434" s="134" t="s">
        <v>161</v>
      </c>
      <c r="E434" s="135" t="s">
        <v>709</v>
      </c>
      <c r="F434" s="136" t="s">
        <v>710</v>
      </c>
      <c r="G434" s="137" t="s">
        <v>474</v>
      </c>
      <c r="H434" s="138">
        <v>2</v>
      </c>
      <c r="I434" s="139"/>
      <c r="J434" s="140">
        <f>ROUND(I434*H434,2)</f>
        <v>0</v>
      </c>
      <c r="K434" s="136" t="s">
        <v>165</v>
      </c>
      <c r="L434" s="30"/>
      <c r="M434" s="141" t="s">
        <v>1</v>
      </c>
      <c r="N434" s="142" t="s">
        <v>41</v>
      </c>
      <c r="P434" s="143">
        <f>O434*H434</f>
        <v>0</v>
      </c>
      <c r="Q434" s="143">
        <v>2.5999999999999998E-4</v>
      </c>
      <c r="R434" s="143">
        <f>Q434*H434</f>
        <v>5.1999999999999995E-4</v>
      </c>
      <c r="S434" s="143">
        <v>0</v>
      </c>
      <c r="T434" s="144">
        <f>S434*H434</f>
        <v>0</v>
      </c>
      <c r="AR434" s="145" t="s">
        <v>397</v>
      </c>
      <c r="AT434" s="145" t="s">
        <v>161</v>
      </c>
      <c r="AU434" s="145" t="s">
        <v>86</v>
      </c>
      <c r="AY434" s="15" t="s">
        <v>159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5" t="s">
        <v>84</v>
      </c>
      <c r="BK434" s="146">
        <f>ROUND(I434*H434,2)</f>
        <v>0</v>
      </c>
      <c r="BL434" s="15" t="s">
        <v>397</v>
      </c>
      <c r="BM434" s="145" t="s">
        <v>711</v>
      </c>
    </row>
    <row r="435" spans="2:65" s="1" customFormat="1" ht="39">
      <c r="B435" s="30"/>
      <c r="D435" s="147" t="s">
        <v>168</v>
      </c>
      <c r="F435" s="148" t="s">
        <v>712</v>
      </c>
      <c r="I435" s="149"/>
      <c r="L435" s="30"/>
      <c r="M435" s="150"/>
      <c r="T435" s="54"/>
      <c r="AT435" s="15" t="s">
        <v>168</v>
      </c>
      <c r="AU435" s="15" t="s">
        <v>86</v>
      </c>
    </row>
    <row r="436" spans="2:65" s="1" customFormat="1" ht="24.2" customHeight="1">
      <c r="B436" s="30"/>
      <c r="C436" s="165" t="s">
        <v>713</v>
      </c>
      <c r="D436" s="165" t="s">
        <v>217</v>
      </c>
      <c r="E436" s="166" t="s">
        <v>714</v>
      </c>
      <c r="F436" s="167" t="s">
        <v>715</v>
      </c>
      <c r="G436" s="168" t="s">
        <v>474</v>
      </c>
      <c r="H436" s="169">
        <v>2</v>
      </c>
      <c r="I436" s="170"/>
      <c r="J436" s="171">
        <f>ROUND(I436*H436,2)</f>
        <v>0</v>
      </c>
      <c r="K436" s="167" t="s">
        <v>165</v>
      </c>
      <c r="L436" s="172"/>
      <c r="M436" s="173" t="s">
        <v>1</v>
      </c>
      <c r="N436" s="174" t="s">
        <v>41</v>
      </c>
      <c r="P436" s="143">
        <f>O436*H436</f>
        <v>0</v>
      </c>
      <c r="Q436" s="143">
        <v>6.9000000000000006E-2</v>
      </c>
      <c r="R436" s="143">
        <f>Q436*H436</f>
        <v>0.13800000000000001</v>
      </c>
      <c r="S436" s="143">
        <v>0</v>
      </c>
      <c r="T436" s="144">
        <f>S436*H436</f>
        <v>0</v>
      </c>
      <c r="AR436" s="145" t="s">
        <v>216</v>
      </c>
      <c r="AT436" s="145" t="s">
        <v>217</v>
      </c>
      <c r="AU436" s="145" t="s">
        <v>86</v>
      </c>
      <c r="AY436" s="15" t="s">
        <v>159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5" t="s">
        <v>84</v>
      </c>
      <c r="BK436" s="146">
        <f>ROUND(I436*H436,2)</f>
        <v>0</v>
      </c>
      <c r="BL436" s="15" t="s">
        <v>397</v>
      </c>
      <c r="BM436" s="145" t="s">
        <v>716</v>
      </c>
    </row>
    <row r="437" spans="2:65" s="1" customFormat="1" ht="19.5">
      <c r="B437" s="30"/>
      <c r="D437" s="147" t="s">
        <v>168</v>
      </c>
      <c r="F437" s="148" t="s">
        <v>715</v>
      </c>
      <c r="I437" s="149"/>
      <c r="L437" s="30"/>
      <c r="M437" s="150"/>
      <c r="T437" s="54"/>
      <c r="AT437" s="15" t="s">
        <v>168</v>
      </c>
      <c r="AU437" s="15" t="s">
        <v>86</v>
      </c>
    </row>
    <row r="438" spans="2:65" s="1" customFormat="1" ht="19.5">
      <c r="B438" s="30"/>
      <c r="D438" s="147" t="s">
        <v>310</v>
      </c>
      <c r="F438" s="175" t="s">
        <v>717</v>
      </c>
      <c r="I438" s="149"/>
      <c r="L438" s="30"/>
      <c r="M438" s="150"/>
      <c r="T438" s="54"/>
      <c r="AT438" s="15" t="s">
        <v>310</v>
      </c>
      <c r="AU438" s="15" t="s">
        <v>86</v>
      </c>
    </row>
    <row r="439" spans="2:65" s="1" customFormat="1" ht="24.2" customHeight="1">
      <c r="B439" s="30"/>
      <c r="C439" s="134" t="s">
        <v>718</v>
      </c>
      <c r="D439" s="134" t="s">
        <v>161</v>
      </c>
      <c r="E439" s="135" t="s">
        <v>719</v>
      </c>
      <c r="F439" s="136" t="s">
        <v>720</v>
      </c>
      <c r="G439" s="137" t="s">
        <v>196</v>
      </c>
      <c r="H439" s="138">
        <v>0.161</v>
      </c>
      <c r="I439" s="139"/>
      <c r="J439" s="140">
        <f>ROUND(I439*H439,2)</f>
        <v>0</v>
      </c>
      <c r="K439" s="136" t="s">
        <v>165</v>
      </c>
      <c r="L439" s="30"/>
      <c r="M439" s="141" t="s">
        <v>1</v>
      </c>
      <c r="N439" s="142" t="s">
        <v>41</v>
      </c>
      <c r="P439" s="143">
        <f>O439*H439</f>
        <v>0</v>
      </c>
      <c r="Q439" s="143">
        <v>0</v>
      </c>
      <c r="R439" s="143">
        <f>Q439*H439</f>
        <v>0</v>
      </c>
      <c r="S439" s="143">
        <v>0</v>
      </c>
      <c r="T439" s="144">
        <f>S439*H439</f>
        <v>0</v>
      </c>
      <c r="AR439" s="145" t="s">
        <v>397</v>
      </c>
      <c r="AT439" s="145" t="s">
        <v>161</v>
      </c>
      <c r="AU439" s="145" t="s">
        <v>86</v>
      </c>
      <c r="AY439" s="15" t="s">
        <v>159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5" t="s">
        <v>84</v>
      </c>
      <c r="BK439" s="146">
        <f>ROUND(I439*H439,2)</f>
        <v>0</v>
      </c>
      <c r="BL439" s="15" t="s">
        <v>397</v>
      </c>
      <c r="BM439" s="145" t="s">
        <v>721</v>
      </c>
    </row>
    <row r="440" spans="2:65" s="1" customFormat="1" ht="29.25">
      <c r="B440" s="30"/>
      <c r="D440" s="147" t="s">
        <v>168</v>
      </c>
      <c r="F440" s="148" t="s">
        <v>722</v>
      </c>
      <c r="I440" s="149"/>
      <c r="L440" s="30"/>
      <c r="M440" s="150"/>
      <c r="T440" s="54"/>
      <c r="AT440" s="15" t="s">
        <v>168</v>
      </c>
      <c r="AU440" s="15" t="s">
        <v>86</v>
      </c>
    </row>
    <row r="441" spans="2:65" s="11" customFormat="1" ht="22.9" customHeight="1">
      <c r="B441" s="122"/>
      <c r="D441" s="123" t="s">
        <v>75</v>
      </c>
      <c r="E441" s="132" t="s">
        <v>723</v>
      </c>
      <c r="F441" s="132" t="s">
        <v>724</v>
      </c>
      <c r="I441" s="125"/>
      <c r="J441" s="133">
        <f>BK441</f>
        <v>0</v>
      </c>
      <c r="L441" s="122"/>
      <c r="M441" s="127"/>
      <c r="P441" s="128">
        <f>SUM(P442:P451)</f>
        <v>0</v>
      </c>
      <c r="R441" s="128">
        <f>SUM(R442:R451)</f>
        <v>2.3642000000000002E-4</v>
      </c>
      <c r="T441" s="129">
        <f>SUM(T442:T451)</f>
        <v>0</v>
      </c>
      <c r="AR441" s="123" t="s">
        <v>86</v>
      </c>
      <c r="AT441" s="130" t="s">
        <v>75</v>
      </c>
      <c r="AU441" s="130" t="s">
        <v>84</v>
      </c>
      <c r="AY441" s="123" t="s">
        <v>159</v>
      </c>
      <c r="BK441" s="131">
        <f>SUM(BK442:BK451)</f>
        <v>0</v>
      </c>
    </row>
    <row r="442" spans="2:65" s="1" customFormat="1" ht="16.5" customHeight="1">
      <c r="B442" s="30"/>
      <c r="C442" s="134" t="s">
        <v>725</v>
      </c>
      <c r="D442" s="134" t="s">
        <v>161</v>
      </c>
      <c r="E442" s="135" t="s">
        <v>726</v>
      </c>
      <c r="F442" s="136" t="s">
        <v>727</v>
      </c>
      <c r="G442" s="137" t="s">
        <v>164</v>
      </c>
      <c r="H442" s="138">
        <v>11.821</v>
      </c>
      <c r="I442" s="139"/>
      <c r="J442" s="140">
        <f>ROUND(I442*H442,2)</f>
        <v>0</v>
      </c>
      <c r="K442" s="136" t="s">
        <v>165</v>
      </c>
      <c r="L442" s="30"/>
      <c r="M442" s="141" t="s">
        <v>1</v>
      </c>
      <c r="N442" s="142" t="s">
        <v>41</v>
      </c>
      <c r="P442" s="143">
        <f>O442*H442</f>
        <v>0</v>
      </c>
      <c r="Q442" s="143">
        <v>2.0000000000000002E-5</v>
      </c>
      <c r="R442" s="143">
        <f>Q442*H442</f>
        <v>2.3642000000000002E-4</v>
      </c>
      <c r="S442" s="143">
        <v>0</v>
      </c>
      <c r="T442" s="144">
        <f>S442*H442</f>
        <v>0</v>
      </c>
      <c r="AR442" s="145" t="s">
        <v>397</v>
      </c>
      <c r="AT442" s="145" t="s">
        <v>161</v>
      </c>
      <c r="AU442" s="145" t="s">
        <v>86</v>
      </c>
      <c r="AY442" s="15" t="s">
        <v>159</v>
      </c>
      <c r="BE442" s="146">
        <f>IF(N442="základní",J442,0)</f>
        <v>0</v>
      </c>
      <c r="BF442" s="146">
        <f>IF(N442="snížená",J442,0)</f>
        <v>0</v>
      </c>
      <c r="BG442" s="146">
        <f>IF(N442="zákl. přenesená",J442,0)</f>
        <v>0</v>
      </c>
      <c r="BH442" s="146">
        <f>IF(N442="sníž. přenesená",J442,0)</f>
        <v>0</v>
      </c>
      <c r="BI442" s="146">
        <f>IF(N442="nulová",J442,0)</f>
        <v>0</v>
      </c>
      <c r="BJ442" s="15" t="s">
        <v>84</v>
      </c>
      <c r="BK442" s="146">
        <f>ROUND(I442*H442,2)</f>
        <v>0</v>
      </c>
      <c r="BL442" s="15" t="s">
        <v>397</v>
      </c>
      <c r="BM442" s="145" t="s">
        <v>728</v>
      </c>
    </row>
    <row r="443" spans="2:65" s="1" customFormat="1" ht="11.25">
      <c r="B443" s="30"/>
      <c r="D443" s="147" t="s">
        <v>168</v>
      </c>
      <c r="F443" s="148" t="s">
        <v>729</v>
      </c>
      <c r="I443" s="149"/>
      <c r="L443" s="30"/>
      <c r="M443" s="150"/>
      <c r="T443" s="54"/>
      <c r="AT443" s="15" t="s">
        <v>168</v>
      </c>
      <c r="AU443" s="15" t="s">
        <v>86</v>
      </c>
    </row>
    <row r="444" spans="2:65" s="1" customFormat="1" ht="19.5">
      <c r="B444" s="30"/>
      <c r="D444" s="147" t="s">
        <v>310</v>
      </c>
      <c r="F444" s="175" t="s">
        <v>730</v>
      </c>
      <c r="I444" s="149"/>
      <c r="L444" s="30"/>
      <c r="M444" s="150"/>
      <c r="T444" s="54"/>
      <c r="AT444" s="15" t="s">
        <v>310</v>
      </c>
      <c r="AU444" s="15" t="s">
        <v>86</v>
      </c>
    </row>
    <row r="445" spans="2:65" s="12" customFormat="1" ht="11.25">
      <c r="B445" s="151"/>
      <c r="D445" s="147" t="s">
        <v>170</v>
      </c>
      <c r="E445" s="152" t="s">
        <v>1</v>
      </c>
      <c r="F445" s="153" t="s">
        <v>731</v>
      </c>
      <c r="H445" s="154">
        <v>0.495</v>
      </c>
      <c r="I445" s="155"/>
      <c r="L445" s="151"/>
      <c r="M445" s="156"/>
      <c r="T445" s="157"/>
      <c r="AT445" s="152" t="s">
        <v>170</v>
      </c>
      <c r="AU445" s="152" t="s">
        <v>86</v>
      </c>
      <c r="AV445" s="12" t="s">
        <v>86</v>
      </c>
      <c r="AW445" s="12" t="s">
        <v>32</v>
      </c>
      <c r="AX445" s="12" t="s">
        <v>76</v>
      </c>
      <c r="AY445" s="152" t="s">
        <v>159</v>
      </c>
    </row>
    <row r="446" spans="2:65" s="12" customFormat="1" ht="11.25">
      <c r="B446" s="151"/>
      <c r="D446" s="147" t="s">
        <v>170</v>
      </c>
      <c r="E446" s="152" t="s">
        <v>1</v>
      </c>
      <c r="F446" s="153" t="s">
        <v>732</v>
      </c>
      <c r="H446" s="154">
        <v>2.976</v>
      </c>
      <c r="I446" s="155"/>
      <c r="L446" s="151"/>
      <c r="M446" s="156"/>
      <c r="T446" s="157"/>
      <c r="AT446" s="152" t="s">
        <v>170</v>
      </c>
      <c r="AU446" s="152" t="s">
        <v>86</v>
      </c>
      <c r="AV446" s="12" t="s">
        <v>86</v>
      </c>
      <c r="AW446" s="12" t="s">
        <v>32</v>
      </c>
      <c r="AX446" s="12" t="s">
        <v>76</v>
      </c>
      <c r="AY446" s="152" t="s">
        <v>159</v>
      </c>
    </row>
    <row r="447" spans="2:65" s="12" customFormat="1" ht="11.25">
      <c r="B447" s="151"/>
      <c r="D447" s="147" t="s">
        <v>170</v>
      </c>
      <c r="E447" s="152" t="s">
        <v>1</v>
      </c>
      <c r="F447" s="153" t="s">
        <v>733</v>
      </c>
      <c r="H447" s="154">
        <v>3.0960000000000001</v>
      </c>
      <c r="I447" s="155"/>
      <c r="L447" s="151"/>
      <c r="M447" s="156"/>
      <c r="T447" s="157"/>
      <c r="AT447" s="152" t="s">
        <v>170</v>
      </c>
      <c r="AU447" s="152" t="s">
        <v>86</v>
      </c>
      <c r="AV447" s="12" t="s">
        <v>86</v>
      </c>
      <c r="AW447" s="12" t="s">
        <v>32</v>
      </c>
      <c r="AX447" s="12" t="s">
        <v>76</v>
      </c>
      <c r="AY447" s="152" t="s">
        <v>159</v>
      </c>
    </row>
    <row r="448" spans="2:65" s="12" customFormat="1" ht="11.25">
      <c r="B448" s="151"/>
      <c r="D448" s="147" t="s">
        <v>170</v>
      </c>
      <c r="E448" s="152" t="s">
        <v>1</v>
      </c>
      <c r="F448" s="153" t="s">
        <v>734</v>
      </c>
      <c r="H448" s="154">
        <v>5.2539999999999996</v>
      </c>
      <c r="I448" s="155"/>
      <c r="L448" s="151"/>
      <c r="M448" s="156"/>
      <c r="T448" s="157"/>
      <c r="AT448" s="152" t="s">
        <v>170</v>
      </c>
      <c r="AU448" s="152" t="s">
        <v>86</v>
      </c>
      <c r="AV448" s="12" t="s">
        <v>86</v>
      </c>
      <c r="AW448" s="12" t="s">
        <v>32</v>
      </c>
      <c r="AX448" s="12" t="s">
        <v>76</v>
      </c>
      <c r="AY448" s="152" t="s">
        <v>159</v>
      </c>
    </row>
    <row r="449" spans="2:65" s="13" customFormat="1" ht="11.25">
      <c r="B449" s="158"/>
      <c r="D449" s="147" t="s">
        <v>170</v>
      </c>
      <c r="E449" s="159" t="s">
        <v>1</v>
      </c>
      <c r="F449" s="160" t="s">
        <v>180</v>
      </c>
      <c r="H449" s="161">
        <v>11.821</v>
      </c>
      <c r="I449" s="162"/>
      <c r="L449" s="158"/>
      <c r="M449" s="163"/>
      <c r="T449" s="164"/>
      <c r="AT449" s="159" t="s">
        <v>170</v>
      </c>
      <c r="AU449" s="159" t="s">
        <v>86</v>
      </c>
      <c r="AV449" s="13" t="s">
        <v>166</v>
      </c>
      <c r="AW449" s="13" t="s">
        <v>32</v>
      </c>
      <c r="AX449" s="13" t="s">
        <v>84</v>
      </c>
      <c r="AY449" s="159" t="s">
        <v>159</v>
      </c>
    </row>
    <row r="450" spans="2:65" s="1" customFormat="1" ht="16.5" customHeight="1">
      <c r="B450" s="30"/>
      <c r="C450" s="165" t="s">
        <v>735</v>
      </c>
      <c r="D450" s="165" t="s">
        <v>217</v>
      </c>
      <c r="E450" s="166" t="s">
        <v>736</v>
      </c>
      <c r="F450" s="167" t="s">
        <v>737</v>
      </c>
      <c r="G450" s="168" t="s">
        <v>164</v>
      </c>
      <c r="H450" s="169">
        <v>11.821</v>
      </c>
      <c r="I450" s="170"/>
      <c r="J450" s="171">
        <f>ROUND(I450*H450,2)</f>
        <v>0</v>
      </c>
      <c r="K450" s="167" t="s">
        <v>1</v>
      </c>
      <c r="L450" s="172"/>
      <c r="M450" s="173" t="s">
        <v>1</v>
      </c>
      <c r="N450" s="174" t="s">
        <v>41</v>
      </c>
      <c r="P450" s="143">
        <f>O450*H450</f>
        <v>0</v>
      </c>
      <c r="Q450" s="143">
        <v>0</v>
      </c>
      <c r="R450" s="143">
        <f>Q450*H450</f>
        <v>0</v>
      </c>
      <c r="S450" s="143">
        <v>0</v>
      </c>
      <c r="T450" s="144">
        <f>S450*H450</f>
        <v>0</v>
      </c>
      <c r="AR450" s="145" t="s">
        <v>216</v>
      </c>
      <c r="AT450" s="145" t="s">
        <v>217</v>
      </c>
      <c r="AU450" s="145" t="s">
        <v>86</v>
      </c>
      <c r="AY450" s="15" t="s">
        <v>159</v>
      </c>
      <c r="BE450" s="146">
        <f>IF(N450="základní",J450,0)</f>
        <v>0</v>
      </c>
      <c r="BF450" s="146">
        <f>IF(N450="snížená",J450,0)</f>
        <v>0</v>
      </c>
      <c r="BG450" s="146">
        <f>IF(N450="zákl. přenesená",J450,0)</f>
        <v>0</v>
      </c>
      <c r="BH450" s="146">
        <f>IF(N450="sníž. přenesená",J450,0)</f>
        <v>0</v>
      </c>
      <c r="BI450" s="146">
        <f>IF(N450="nulová",J450,0)</f>
        <v>0</v>
      </c>
      <c r="BJ450" s="15" t="s">
        <v>84</v>
      </c>
      <c r="BK450" s="146">
        <f>ROUND(I450*H450,2)</f>
        <v>0</v>
      </c>
      <c r="BL450" s="15" t="s">
        <v>397</v>
      </c>
      <c r="BM450" s="145" t="s">
        <v>738</v>
      </c>
    </row>
    <row r="451" spans="2:65" s="1" customFormat="1" ht="11.25">
      <c r="B451" s="30"/>
      <c r="D451" s="147" t="s">
        <v>168</v>
      </c>
      <c r="F451" s="148" t="s">
        <v>737</v>
      </c>
      <c r="I451" s="149"/>
      <c r="L451" s="30"/>
      <c r="M451" s="150"/>
      <c r="T451" s="54"/>
      <c r="AT451" s="15" t="s">
        <v>168</v>
      </c>
      <c r="AU451" s="15" t="s">
        <v>86</v>
      </c>
    </row>
    <row r="452" spans="2:65" s="11" customFormat="1" ht="22.9" customHeight="1">
      <c r="B452" s="122"/>
      <c r="D452" s="123" t="s">
        <v>75</v>
      </c>
      <c r="E452" s="132" t="s">
        <v>739</v>
      </c>
      <c r="F452" s="132" t="s">
        <v>740</v>
      </c>
      <c r="I452" s="125"/>
      <c r="J452" s="133">
        <f>BK452</f>
        <v>0</v>
      </c>
      <c r="L452" s="122"/>
      <c r="M452" s="127"/>
      <c r="P452" s="128">
        <f>SUM(P453:P468)</f>
        <v>0</v>
      </c>
      <c r="R452" s="128">
        <f>SUM(R453:R468)</f>
        <v>1.689746E-2</v>
      </c>
      <c r="T452" s="129">
        <f>SUM(T453:T468)</f>
        <v>0</v>
      </c>
      <c r="AR452" s="123" t="s">
        <v>86</v>
      </c>
      <c r="AT452" s="130" t="s">
        <v>75</v>
      </c>
      <c r="AU452" s="130" t="s">
        <v>84</v>
      </c>
      <c r="AY452" s="123" t="s">
        <v>159</v>
      </c>
      <c r="BK452" s="131">
        <f>SUM(BK453:BK468)</f>
        <v>0</v>
      </c>
    </row>
    <row r="453" spans="2:65" s="1" customFormat="1" ht="21.75" customHeight="1">
      <c r="B453" s="30"/>
      <c r="C453" s="134" t="s">
        <v>741</v>
      </c>
      <c r="D453" s="134" t="s">
        <v>161</v>
      </c>
      <c r="E453" s="135" t="s">
        <v>742</v>
      </c>
      <c r="F453" s="136" t="s">
        <v>743</v>
      </c>
      <c r="G453" s="137" t="s">
        <v>164</v>
      </c>
      <c r="H453" s="138">
        <v>14.897</v>
      </c>
      <c r="I453" s="139"/>
      <c r="J453" s="140">
        <f>ROUND(I453*H453,2)</f>
        <v>0</v>
      </c>
      <c r="K453" s="136" t="s">
        <v>165</v>
      </c>
      <c r="L453" s="30"/>
      <c r="M453" s="141" t="s">
        <v>1</v>
      </c>
      <c r="N453" s="142" t="s">
        <v>41</v>
      </c>
      <c r="P453" s="143">
        <f>O453*H453</f>
        <v>0</v>
      </c>
      <c r="Q453" s="143">
        <v>0</v>
      </c>
      <c r="R453" s="143">
        <f>Q453*H453</f>
        <v>0</v>
      </c>
      <c r="S453" s="143">
        <v>0</v>
      </c>
      <c r="T453" s="144">
        <f>S453*H453</f>
        <v>0</v>
      </c>
      <c r="AR453" s="145" t="s">
        <v>397</v>
      </c>
      <c r="AT453" s="145" t="s">
        <v>161</v>
      </c>
      <c r="AU453" s="145" t="s">
        <v>86</v>
      </c>
      <c r="AY453" s="15" t="s">
        <v>159</v>
      </c>
      <c r="BE453" s="146">
        <f>IF(N453="základní",J453,0)</f>
        <v>0</v>
      </c>
      <c r="BF453" s="146">
        <f>IF(N453="snížená",J453,0)</f>
        <v>0</v>
      </c>
      <c r="BG453" s="146">
        <f>IF(N453="zákl. přenesená",J453,0)</f>
        <v>0</v>
      </c>
      <c r="BH453" s="146">
        <f>IF(N453="sníž. přenesená",J453,0)</f>
        <v>0</v>
      </c>
      <c r="BI453" s="146">
        <f>IF(N453="nulová",J453,0)</f>
        <v>0</v>
      </c>
      <c r="BJ453" s="15" t="s">
        <v>84</v>
      </c>
      <c r="BK453" s="146">
        <f>ROUND(I453*H453,2)</f>
        <v>0</v>
      </c>
      <c r="BL453" s="15" t="s">
        <v>397</v>
      </c>
      <c r="BM453" s="145" t="s">
        <v>744</v>
      </c>
    </row>
    <row r="454" spans="2:65" s="1" customFormat="1" ht="19.5">
      <c r="B454" s="30"/>
      <c r="D454" s="147" t="s">
        <v>168</v>
      </c>
      <c r="F454" s="148" t="s">
        <v>745</v>
      </c>
      <c r="I454" s="149"/>
      <c r="L454" s="30"/>
      <c r="M454" s="150"/>
      <c r="T454" s="54"/>
      <c r="AT454" s="15" t="s">
        <v>168</v>
      </c>
      <c r="AU454" s="15" t="s">
        <v>86</v>
      </c>
    </row>
    <row r="455" spans="2:65" s="12" customFormat="1" ht="11.25">
      <c r="B455" s="151"/>
      <c r="D455" s="147" t="s">
        <v>170</v>
      </c>
      <c r="E455" s="152" t="s">
        <v>1</v>
      </c>
      <c r="F455" s="153" t="s">
        <v>746</v>
      </c>
      <c r="H455" s="154">
        <v>7.83</v>
      </c>
      <c r="I455" s="155"/>
      <c r="L455" s="151"/>
      <c r="M455" s="156"/>
      <c r="T455" s="157"/>
      <c r="AT455" s="152" t="s">
        <v>170</v>
      </c>
      <c r="AU455" s="152" t="s">
        <v>86</v>
      </c>
      <c r="AV455" s="12" t="s">
        <v>86</v>
      </c>
      <c r="AW455" s="12" t="s">
        <v>32</v>
      </c>
      <c r="AX455" s="12" t="s">
        <v>76</v>
      </c>
      <c r="AY455" s="152" t="s">
        <v>159</v>
      </c>
    </row>
    <row r="456" spans="2:65" s="12" customFormat="1" ht="11.25">
      <c r="B456" s="151"/>
      <c r="D456" s="147" t="s">
        <v>170</v>
      </c>
      <c r="E456" s="152" t="s">
        <v>1</v>
      </c>
      <c r="F456" s="153" t="s">
        <v>747</v>
      </c>
      <c r="H456" s="154">
        <v>2.9769999999999999</v>
      </c>
      <c r="I456" s="155"/>
      <c r="L456" s="151"/>
      <c r="M456" s="156"/>
      <c r="T456" s="157"/>
      <c r="AT456" s="152" t="s">
        <v>170</v>
      </c>
      <c r="AU456" s="152" t="s">
        <v>86</v>
      </c>
      <c r="AV456" s="12" t="s">
        <v>86</v>
      </c>
      <c r="AW456" s="12" t="s">
        <v>32</v>
      </c>
      <c r="AX456" s="12" t="s">
        <v>76</v>
      </c>
      <c r="AY456" s="152" t="s">
        <v>159</v>
      </c>
    </row>
    <row r="457" spans="2:65" s="12" customFormat="1" ht="11.25">
      <c r="B457" s="151"/>
      <c r="D457" s="147" t="s">
        <v>170</v>
      </c>
      <c r="E457" s="152" t="s">
        <v>1</v>
      </c>
      <c r="F457" s="153" t="s">
        <v>748</v>
      </c>
      <c r="H457" s="154">
        <v>2.65</v>
      </c>
      <c r="I457" s="155"/>
      <c r="L457" s="151"/>
      <c r="M457" s="156"/>
      <c r="T457" s="157"/>
      <c r="AT457" s="152" t="s">
        <v>170</v>
      </c>
      <c r="AU457" s="152" t="s">
        <v>86</v>
      </c>
      <c r="AV457" s="12" t="s">
        <v>86</v>
      </c>
      <c r="AW457" s="12" t="s">
        <v>32</v>
      </c>
      <c r="AX457" s="12" t="s">
        <v>76</v>
      </c>
      <c r="AY457" s="152" t="s">
        <v>159</v>
      </c>
    </row>
    <row r="458" spans="2:65" s="12" customFormat="1" ht="11.25">
      <c r="B458" s="151"/>
      <c r="D458" s="147" t="s">
        <v>170</v>
      </c>
      <c r="E458" s="152" t="s">
        <v>1</v>
      </c>
      <c r="F458" s="153" t="s">
        <v>749</v>
      </c>
      <c r="H458" s="154">
        <v>1.44</v>
      </c>
      <c r="I458" s="155"/>
      <c r="L458" s="151"/>
      <c r="M458" s="156"/>
      <c r="T458" s="157"/>
      <c r="AT458" s="152" t="s">
        <v>170</v>
      </c>
      <c r="AU458" s="152" t="s">
        <v>86</v>
      </c>
      <c r="AV458" s="12" t="s">
        <v>86</v>
      </c>
      <c r="AW458" s="12" t="s">
        <v>32</v>
      </c>
      <c r="AX458" s="12" t="s">
        <v>76</v>
      </c>
      <c r="AY458" s="152" t="s">
        <v>159</v>
      </c>
    </row>
    <row r="459" spans="2:65" s="13" customFormat="1" ht="11.25">
      <c r="B459" s="158"/>
      <c r="D459" s="147" t="s">
        <v>170</v>
      </c>
      <c r="E459" s="159" t="s">
        <v>1</v>
      </c>
      <c r="F459" s="160" t="s">
        <v>180</v>
      </c>
      <c r="H459" s="161">
        <v>14.897</v>
      </c>
      <c r="I459" s="162"/>
      <c r="L459" s="158"/>
      <c r="M459" s="163"/>
      <c r="T459" s="164"/>
      <c r="AT459" s="159" t="s">
        <v>170</v>
      </c>
      <c r="AU459" s="159" t="s">
        <v>86</v>
      </c>
      <c r="AV459" s="13" t="s">
        <v>166</v>
      </c>
      <c r="AW459" s="13" t="s">
        <v>32</v>
      </c>
      <c r="AX459" s="13" t="s">
        <v>84</v>
      </c>
      <c r="AY459" s="159" t="s">
        <v>159</v>
      </c>
    </row>
    <row r="460" spans="2:65" s="1" customFormat="1" ht="24.2" customHeight="1">
      <c r="B460" s="30"/>
      <c r="C460" s="134" t="s">
        <v>750</v>
      </c>
      <c r="D460" s="134" t="s">
        <v>161</v>
      </c>
      <c r="E460" s="135" t="s">
        <v>751</v>
      </c>
      <c r="F460" s="136" t="s">
        <v>752</v>
      </c>
      <c r="G460" s="137" t="s">
        <v>164</v>
      </c>
      <c r="H460" s="138">
        <v>29.794</v>
      </c>
      <c r="I460" s="139"/>
      <c r="J460" s="140">
        <f>ROUND(I460*H460,2)</f>
        <v>0</v>
      </c>
      <c r="K460" s="136" t="s">
        <v>165</v>
      </c>
      <c r="L460" s="30"/>
      <c r="M460" s="141" t="s">
        <v>1</v>
      </c>
      <c r="N460" s="142" t="s">
        <v>41</v>
      </c>
      <c r="P460" s="143">
        <f>O460*H460</f>
        <v>0</v>
      </c>
      <c r="Q460" s="143">
        <v>1.7000000000000001E-4</v>
      </c>
      <c r="R460" s="143">
        <f>Q460*H460</f>
        <v>5.0649800000000002E-3</v>
      </c>
      <c r="S460" s="143">
        <v>0</v>
      </c>
      <c r="T460" s="144">
        <f>S460*H460</f>
        <v>0</v>
      </c>
      <c r="AR460" s="145" t="s">
        <v>397</v>
      </c>
      <c r="AT460" s="145" t="s">
        <v>161</v>
      </c>
      <c r="AU460" s="145" t="s">
        <v>86</v>
      </c>
      <c r="AY460" s="15" t="s">
        <v>159</v>
      </c>
      <c r="BE460" s="146">
        <f>IF(N460="základní",J460,0)</f>
        <v>0</v>
      </c>
      <c r="BF460" s="146">
        <f>IF(N460="snížená",J460,0)</f>
        <v>0</v>
      </c>
      <c r="BG460" s="146">
        <f>IF(N460="zákl. přenesená",J460,0)</f>
        <v>0</v>
      </c>
      <c r="BH460" s="146">
        <f>IF(N460="sníž. přenesená",J460,0)</f>
        <v>0</v>
      </c>
      <c r="BI460" s="146">
        <f>IF(N460="nulová",J460,0)</f>
        <v>0</v>
      </c>
      <c r="BJ460" s="15" t="s">
        <v>84</v>
      </c>
      <c r="BK460" s="146">
        <f>ROUND(I460*H460,2)</f>
        <v>0</v>
      </c>
      <c r="BL460" s="15" t="s">
        <v>397</v>
      </c>
      <c r="BM460" s="145" t="s">
        <v>753</v>
      </c>
    </row>
    <row r="461" spans="2:65" s="1" customFormat="1" ht="11.25">
      <c r="B461" s="30"/>
      <c r="D461" s="147" t="s">
        <v>168</v>
      </c>
      <c r="F461" s="148" t="s">
        <v>754</v>
      </c>
      <c r="I461" s="149"/>
      <c r="L461" s="30"/>
      <c r="M461" s="150"/>
      <c r="T461" s="54"/>
      <c r="AT461" s="15" t="s">
        <v>168</v>
      </c>
      <c r="AU461" s="15" t="s">
        <v>86</v>
      </c>
    </row>
    <row r="462" spans="2:65" s="12" customFormat="1" ht="11.25">
      <c r="B462" s="151"/>
      <c r="D462" s="147" t="s">
        <v>170</v>
      </c>
      <c r="E462" s="152" t="s">
        <v>1</v>
      </c>
      <c r="F462" s="153" t="s">
        <v>755</v>
      </c>
      <c r="H462" s="154">
        <v>29.794</v>
      </c>
      <c r="I462" s="155"/>
      <c r="L462" s="151"/>
      <c r="M462" s="156"/>
      <c r="T462" s="157"/>
      <c r="AT462" s="152" t="s">
        <v>170</v>
      </c>
      <c r="AU462" s="152" t="s">
        <v>86</v>
      </c>
      <c r="AV462" s="12" t="s">
        <v>86</v>
      </c>
      <c r="AW462" s="12" t="s">
        <v>32</v>
      </c>
      <c r="AX462" s="12" t="s">
        <v>84</v>
      </c>
      <c r="AY462" s="152" t="s">
        <v>159</v>
      </c>
    </row>
    <row r="463" spans="2:65" s="1" customFormat="1" ht="21.75" customHeight="1">
      <c r="B463" s="30"/>
      <c r="C463" s="134" t="s">
        <v>756</v>
      </c>
      <c r="D463" s="134" t="s">
        <v>161</v>
      </c>
      <c r="E463" s="135" t="s">
        <v>757</v>
      </c>
      <c r="F463" s="136" t="s">
        <v>758</v>
      </c>
      <c r="G463" s="137" t="s">
        <v>164</v>
      </c>
      <c r="H463" s="138">
        <v>21.911999999999999</v>
      </c>
      <c r="I463" s="139"/>
      <c r="J463" s="140">
        <f>ROUND(I463*H463,2)</f>
        <v>0</v>
      </c>
      <c r="K463" s="136" t="s">
        <v>165</v>
      </c>
      <c r="L463" s="30"/>
      <c r="M463" s="141" t="s">
        <v>1</v>
      </c>
      <c r="N463" s="142" t="s">
        <v>41</v>
      </c>
      <c r="P463" s="143">
        <f>O463*H463</f>
        <v>0</v>
      </c>
      <c r="Q463" s="143">
        <v>0</v>
      </c>
      <c r="R463" s="143">
        <f>Q463*H463</f>
        <v>0</v>
      </c>
      <c r="S463" s="143">
        <v>0</v>
      </c>
      <c r="T463" s="144">
        <f>S463*H463</f>
        <v>0</v>
      </c>
      <c r="AR463" s="145" t="s">
        <v>397</v>
      </c>
      <c r="AT463" s="145" t="s">
        <v>161</v>
      </c>
      <c r="AU463" s="145" t="s">
        <v>86</v>
      </c>
      <c r="AY463" s="15" t="s">
        <v>159</v>
      </c>
      <c r="BE463" s="146">
        <f>IF(N463="základní",J463,0)</f>
        <v>0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5" t="s">
        <v>84</v>
      </c>
      <c r="BK463" s="146">
        <f>ROUND(I463*H463,2)</f>
        <v>0</v>
      </c>
      <c r="BL463" s="15" t="s">
        <v>397</v>
      </c>
      <c r="BM463" s="145" t="s">
        <v>759</v>
      </c>
    </row>
    <row r="464" spans="2:65" s="1" customFormat="1" ht="19.5">
      <c r="B464" s="30"/>
      <c r="D464" s="147" t="s">
        <v>168</v>
      </c>
      <c r="F464" s="148" t="s">
        <v>760</v>
      </c>
      <c r="I464" s="149"/>
      <c r="L464" s="30"/>
      <c r="M464" s="150"/>
      <c r="T464" s="54"/>
      <c r="AT464" s="15" t="s">
        <v>168</v>
      </c>
      <c r="AU464" s="15" t="s">
        <v>86</v>
      </c>
    </row>
    <row r="465" spans="2:65" s="1" customFormat="1" ht="24.2" customHeight="1">
      <c r="B465" s="30"/>
      <c r="C465" s="134" t="s">
        <v>761</v>
      </c>
      <c r="D465" s="134" t="s">
        <v>161</v>
      </c>
      <c r="E465" s="135" t="s">
        <v>762</v>
      </c>
      <c r="F465" s="136" t="s">
        <v>763</v>
      </c>
      <c r="G465" s="137" t="s">
        <v>164</v>
      </c>
      <c r="H465" s="138">
        <v>21.911999999999999</v>
      </c>
      <c r="I465" s="139"/>
      <c r="J465" s="140">
        <f>ROUND(I465*H465,2)</f>
        <v>0</v>
      </c>
      <c r="K465" s="136" t="s">
        <v>165</v>
      </c>
      <c r="L465" s="30"/>
      <c r="M465" s="141" t="s">
        <v>1</v>
      </c>
      <c r="N465" s="142" t="s">
        <v>41</v>
      </c>
      <c r="P465" s="143">
        <f>O465*H465</f>
        <v>0</v>
      </c>
      <c r="Q465" s="143">
        <v>2.1000000000000001E-4</v>
      </c>
      <c r="R465" s="143">
        <f>Q465*H465</f>
        <v>4.6015199999999996E-3</v>
      </c>
      <c r="S465" s="143">
        <v>0</v>
      </c>
      <c r="T465" s="144">
        <f>S465*H465</f>
        <v>0</v>
      </c>
      <c r="AR465" s="145" t="s">
        <v>397</v>
      </c>
      <c r="AT465" s="145" t="s">
        <v>161</v>
      </c>
      <c r="AU465" s="145" t="s">
        <v>86</v>
      </c>
      <c r="AY465" s="15" t="s">
        <v>159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5" t="s">
        <v>84</v>
      </c>
      <c r="BK465" s="146">
        <f>ROUND(I465*H465,2)</f>
        <v>0</v>
      </c>
      <c r="BL465" s="15" t="s">
        <v>397</v>
      </c>
      <c r="BM465" s="145" t="s">
        <v>764</v>
      </c>
    </row>
    <row r="466" spans="2:65" s="1" customFormat="1" ht="19.5">
      <c r="B466" s="30"/>
      <c r="D466" s="147" t="s">
        <v>168</v>
      </c>
      <c r="F466" s="148" t="s">
        <v>765</v>
      </c>
      <c r="I466" s="149"/>
      <c r="L466" s="30"/>
      <c r="M466" s="150"/>
      <c r="T466" s="54"/>
      <c r="AT466" s="15" t="s">
        <v>168</v>
      </c>
      <c r="AU466" s="15" t="s">
        <v>86</v>
      </c>
    </row>
    <row r="467" spans="2:65" s="1" customFormat="1" ht="21.75" customHeight="1">
      <c r="B467" s="30"/>
      <c r="C467" s="134" t="s">
        <v>766</v>
      </c>
      <c r="D467" s="134" t="s">
        <v>161</v>
      </c>
      <c r="E467" s="135" t="s">
        <v>767</v>
      </c>
      <c r="F467" s="136" t="s">
        <v>768</v>
      </c>
      <c r="G467" s="137" t="s">
        <v>164</v>
      </c>
      <c r="H467" s="138">
        <v>21.911999999999999</v>
      </c>
      <c r="I467" s="139"/>
      <c r="J467" s="140">
        <f>ROUND(I467*H467,2)</f>
        <v>0</v>
      </c>
      <c r="K467" s="136" t="s">
        <v>165</v>
      </c>
      <c r="L467" s="30"/>
      <c r="M467" s="141" t="s">
        <v>1</v>
      </c>
      <c r="N467" s="142" t="s">
        <v>41</v>
      </c>
      <c r="P467" s="143">
        <f>O467*H467</f>
        <v>0</v>
      </c>
      <c r="Q467" s="143">
        <v>3.3E-4</v>
      </c>
      <c r="R467" s="143">
        <f>Q467*H467</f>
        <v>7.2309599999999998E-3</v>
      </c>
      <c r="S467" s="143">
        <v>0</v>
      </c>
      <c r="T467" s="144">
        <f>S467*H467</f>
        <v>0</v>
      </c>
      <c r="AR467" s="145" t="s">
        <v>397</v>
      </c>
      <c r="AT467" s="145" t="s">
        <v>161</v>
      </c>
      <c r="AU467" s="145" t="s">
        <v>86</v>
      </c>
      <c r="AY467" s="15" t="s">
        <v>159</v>
      </c>
      <c r="BE467" s="146">
        <f>IF(N467="základní",J467,0)</f>
        <v>0</v>
      </c>
      <c r="BF467" s="146">
        <f>IF(N467="snížená",J467,0)</f>
        <v>0</v>
      </c>
      <c r="BG467" s="146">
        <f>IF(N467="zákl. přenesená",J467,0)</f>
        <v>0</v>
      </c>
      <c r="BH467" s="146">
        <f>IF(N467="sníž. přenesená",J467,0)</f>
        <v>0</v>
      </c>
      <c r="BI467" s="146">
        <f>IF(N467="nulová",J467,0)</f>
        <v>0</v>
      </c>
      <c r="BJ467" s="15" t="s">
        <v>84</v>
      </c>
      <c r="BK467" s="146">
        <f>ROUND(I467*H467,2)</f>
        <v>0</v>
      </c>
      <c r="BL467" s="15" t="s">
        <v>397</v>
      </c>
      <c r="BM467" s="145" t="s">
        <v>769</v>
      </c>
    </row>
    <row r="468" spans="2:65" s="1" customFormat="1" ht="11.25">
      <c r="B468" s="30"/>
      <c r="D468" s="147" t="s">
        <v>168</v>
      </c>
      <c r="F468" s="148" t="s">
        <v>770</v>
      </c>
      <c r="I468" s="149"/>
      <c r="L468" s="30"/>
      <c r="M468" s="176"/>
      <c r="N468" s="177"/>
      <c r="O468" s="177"/>
      <c r="P468" s="177"/>
      <c r="Q468" s="177"/>
      <c r="R468" s="177"/>
      <c r="S468" s="177"/>
      <c r="T468" s="178"/>
      <c r="AT468" s="15" t="s">
        <v>168</v>
      </c>
      <c r="AU468" s="15" t="s">
        <v>86</v>
      </c>
    </row>
    <row r="469" spans="2:65" s="1" customFormat="1" ht="6.95" customHeight="1">
      <c r="B469" s="42"/>
      <c r="C469" s="43"/>
      <c r="D469" s="43"/>
      <c r="E469" s="43"/>
      <c r="F469" s="43"/>
      <c r="G469" s="43"/>
      <c r="H469" s="43"/>
      <c r="I469" s="43"/>
      <c r="J469" s="43"/>
      <c r="K469" s="43"/>
      <c r="L469" s="30"/>
    </row>
  </sheetData>
  <sheetProtection algorithmName="SHA-512" hashValue="/sJi4mcuzwSkj5gOdFKG39LJR7YjwhNu27tUb5mcukbFEN4OaBYPwO/0WGTXVzqHHQLydjSWhtLx16lBZk2KKQ==" saltValue="OV7Br9Tx/gerKS51zhLkhLLZPJ7fKux9+/nAaKjQ6FuqQwr4b++RlzR/+vM4+5GkR/6E00s9unGwFaLbioTTlg==" spinCount="100000" sheet="1" objects="1" scenarios="1" formatColumns="0" formatRows="0" autoFilter="0"/>
  <autoFilter ref="C136:K468" xr:uid="{00000000-0009-0000-0000-000001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5" t="s">
        <v>89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2:46" ht="24.95" customHeight="1">
      <c r="B4" s="18"/>
      <c r="D4" s="19" t="s">
        <v>115</v>
      </c>
      <c r="L4" s="18"/>
      <c r="M4" s="91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1" t="str">
        <f>'Rekapitulace stavby'!K6</f>
        <v>Novostavba pavilonu pro jelínky vepří v ZOO Ústí n. Labem</v>
      </c>
      <c r="F7" s="222"/>
      <c r="G7" s="222"/>
      <c r="H7" s="222"/>
      <c r="L7" s="18"/>
    </row>
    <row r="8" spans="2:46" s="1" customFormat="1" ht="12" customHeight="1">
      <c r="B8" s="30"/>
      <c r="D8" s="25" t="s">
        <v>116</v>
      </c>
      <c r="L8" s="30"/>
    </row>
    <row r="9" spans="2:46" s="1" customFormat="1" ht="16.5" customHeight="1">
      <c r="B9" s="30"/>
      <c r="E9" s="184" t="s">
        <v>771</v>
      </c>
      <c r="F9" s="223"/>
      <c r="G9" s="223"/>
      <c r="H9" s="223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31</v>
      </c>
      <c r="I12" s="25" t="s">
        <v>22</v>
      </c>
      <c r="J12" s="50" t="str">
        <f>'Rekapitulace stavby'!AN8</f>
        <v>30. 1. 2024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tr">
        <f>IF('Rekapitulace stavby'!AN10="","",'Rekapitulace stavby'!AN10)</f>
        <v/>
      </c>
      <c r="L14" s="30"/>
    </row>
    <row r="15" spans="2:46" s="1" customFormat="1" ht="18" customHeight="1">
      <c r="B15" s="30"/>
      <c r="E15" s="23" t="str">
        <f>IF('Rekapitulace stavby'!E11="","",'Rekapitulace stavby'!E11)</f>
        <v>ZOO Ústí n. Labem p.o.</v>
      </c>
      <c r="I15" s="25" t="s">
        <v>27</v>
      </c>
      <c r="J15" s="23" t="str">
        <f>IF('Rekapitulace stavby'!AN11="","",'Rekapitulace stavby'!AN11)</f>
        <v/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4" t="str">
        <f>'Rekapitulace stavby'!E14</f>
        <v>Vyplň údaj</v>
      </c>
      <c r="F18" s="189"/>
      <c r="G18" s="189"/>
      <c r="H18" s="189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30</v>
      </c>
      <c r="I20" s="25" t="s">
        <v>25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 xml:space="preserve"> </v>
      </c>
      <c r="I21" s="25" t="s">
        <v>27</v>
      </c>
      <c r="J21" s="23" t="str">
        <f>IF('Rekapitulace stavby'!AN17="","",'Rekapitulace stavby'!AN17)</f>
        <v/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33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>J. Nešněra</v>
      </c>
      <c r="I24" s="25" t="s">
        <v>27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35</v>
      </c>
      <c r="L26" s="30"/>
    </row>
    <row r="27" spans="2:12" s="7" customFormat="1" ht="16.5" customHeight="1">
      <c r="B27" s="92"/>
      <c r="E27" s="194" t="s">
        <v>1</v>
      </c>
      <c r="F27" s="194"/>
      <c r="G27" s="194"/>
      <c r="H27" s="194"/>
      <c r="L27" s="92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93" t="s">
        <v>36</v>
      </c>
      <c r="J30" s="64">
        <f>ROUND(J120,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38</v>
      </c>
      <c r="I32" s="33" t="s">
        <v>37</v>
      </c>
      <c r="J32" s="33" t="s">
        <v>39</v>
      </c>
      <c r="L32" s="30"/>
    </row>
    <row r="33" spans="2:12" s="1" customFormat="1" ht="14.45" customHeight="1">
      <c r="B33" s="30"/>
      <c r="D33" s="53" t="s">
        <v>40</v>
      </c>
      <c r="E33" s="25" t="s">
        <v>41</v>
      </c>
      <c r="F33" s="84">
        <f>ROUND((SUM(BE120:BE140)),  2)</f>
        <v>0</v>
      </c>
      <c r="I33" s="94">
        <v>0.21</v>
      </c>
      <c r="J33" s="84">
        <f>ROUND(((SUM(BE120:BE140))*I33),  2)</f>
        <v>0</v>
      </c>
      <c r="L33" s="30"/>
    </row>
    <row r="34" spans="2:12" s="1" customFormat="1" ht="14.45" customHeight="1">
      <c r="B34" s="30"/>
      <c r="E34" s="25" t="s">
        <v>42</v>
      </c>
      <c r="F34" s="84">
        <f>ROUND((SUM(BF120:BF140)),  2)</f>
        <v>0</v>
      </c>
      <c r="I34" s="94">
        <v>0.12</v>
      </c>
      <c r="J34" s="84">
        <f>ROUND(((SUM(BF120:BF140))*I34),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84">
        <f>ROUND((SUM(BG120:BG140)),  2)</f>
        <v>0</v>
      </c>
      <c r="I35" s="94">
        <v>0.21</v>
      </c>
      <c r="J35" s="84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84">
        <f>ROUND((SUM(BH120:BH140)),  2)</f>
        <v>0</v>
      </c>
      <c r="I36" s="94">
        <v>0.12</v>
      </c>
      <c r="J36" s="84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84">
        <f>ROUND((SUM(BI120:BI140)),  2)</f>
        <v>0</v>
      </c>
      <c r="I37" s="94">
        <v>0</v>
      </c>
      <c r="J37" s="84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5"/>
      <c r="D39" s="96" t="s">
        <v>46</v>
      </c>
      <c r="E39" s="55"/>
      <c r="F39" s="55"/>
      <c r="G39" s="97" t="s">
        <v>47</v>
      </c>
      <c r="H39" s="98" t="s">
        <v>48</v>
      </c>
      <c r="I39" s="55"/>
      <c r="J39" s="99">
        <f>SUM(J30:J37)</f>
        <v>0</v>
      </c>
      <c r="K39" s="100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101" t="s">
        <v>52</v>
      </c>
      <c r="G61" s="41" t="s">
        <v>51</v>
      </c>
      <c r="H61" s="32"/>
      <c r="I61" s="32"/>
      <c r="J61" s="102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101" t="s">
        <v>52</v>
      </c>
      <c r="G76" s="41" t="s">
        <v>51</v>
      </c>
      <c r="H76" s="32"/>
      <c r="I76" s="32"/>
      <c r="J76" s="102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118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21" t="str">
        <f>E7</f>
        <v>Novostavba pavilonu pro jelínky vepří v ZOO Ústí n. Labem</v>
      </c>
      <c r="F85" s="222"/>
      <c r="G85" s="222"/>
      <c r="H85" s="222"/>
      <c r="L85" s="30"/>
    </row>
    <row r="86" spans="2:47" s="1" customFormat="1" ht="12" customHeight="1">
      <c r="B86" s="30"/>
      <c r="C86" s="25" t="s">
        <v>116</v>
      </c>
      <c r="L86" s="30"/>
    </row>
    <row r="87" spans="2:47" s="1" customFormat="1" ht="16.5" customHeight="1">
      <c r="B87" s="30"/>
      <c r="E87" s="184" t="str">
        <f>E9</f>
        <v>02 - UT</v>
      </c>
      <c r="F87" s="223"/>
      <c r="G87" s="223"/>
      <c r="H87" s="223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 xml:space="preserve"> </v>
      </c>
      <c r="I89" s="25" t="s">
        <v>22</v>
      </c>
      <c r="J89" s="50" t="str">
        <f>IF(J12="","",J12)</f>
        <v>30. 1. 2024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24</v>
      </c>
      <c r="F91" s="23" t="str">
        <f>E15</f>
        <v>ZOO Ústí n. Labem p.o.</v>
      </c>
      <c r="I91" s="25" t="s">
        <v>30</v>
      </c>
      <c r="J91" s="28" t="str">
        <f>E21</f>
        <v xml:space="preserve"> </v>
      </c>
      <c r="L91" s="30"/>
    </row>
    <row r="92" spans="2:47" s="1" customFormat="1" ht="15.2" customHeight="1">
      <c r="B92" s="30"/>
      <c r="C92" s="25" t="s">
        <v>28</v>
      </c>
      <c r="F92" s="23" t="str">
        <f>IF(E18="","",E18)</f>
        <v>Vyplň údaj</v>
      </c>
      <c r="I92" s="25" t="s">
        <v>33</v>
      </c>
      <c r="J92" s="28" t="str">
        <f>E24</f>
        <v>J. Nešněra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103" t="s">
        <v>119</v>
      </c>
      <c r="D94" s="95"/>
      <c r="E94" s="95"/>
      <c r="F94" s="95"/>
      <c r="G94" s="95"/>
      <c r="H94" s="95"/>
      <c r="I94" s="95"/>
      <c r="J94" s="104" t="s">
        <v>120</v>
      </c>
      <c r="K94" s="95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5" t="s">
        <v>121</v>
      </c>
      <c r="J96" s="64">
        <f>J120</f>
        <v>0</v>
      </c>
      <c r="L96" s="30"/>
      <c r="AU96" s="15" t="s">
        <v>122</v>
      </c>
    </row>
    <row r="97" spans="2:12" s="8" customFormat="1" ht="24.95" customHeight="1">
      <c r="B97" s="106"/>
      <c r="D97" s="107" t="s">
        <v>123</v>
      </c>
      <c r="E97" s="108"/>
      <c r="F97" s="108"/>
      <c r="G97" s="108"/>
      <c r="H97" s="108"/>
      <c r="I97" s="108"/>
      <c r="J97" s="109">
        <f>J121</f>
        <v>0</v>
      </c>
      <c r="L97" s="106"/>
    </row>
    <row r="98" spans="2:12" s="9" customFormat="1" ht="19.899999999999999" customHeight="1">
      <c r="B98" s="110"/>
      <c r="D98" s="111" t="s">
        <v>130</v>
      </c>
      <c r="E98" s="112"/>
      <c r="F98" s="112"/>
      <c r="G98" s="112"/>
      <c r="H98" s="112"/>
      <c r="I98" s="112"/>
      <c r="J98" s="113">
        <f>J122</f>
        <v>0</v>
      </c>
      <c r="L98" s="110"/>
    </row>
    <row r="99" spans="2:12" s="8" customFormat="1" ht="24.95" customHeight="1">
      <c r="B99" s="106"/>
      <c r="D99" s="107" t="s">
        <v>132</v>
      </c>
      <c r="E99" s="108"/>
      <c r="F99" s="108"/>
      <c r="G99" s="108"/>
      <c r="H99" s="108"/>
      <c r="I99" s="108"/>
      <c r="J99" s="109">
        <f>J125</f>
        <v>0</v>
      </c>
      <c r="L99" s="106"/>
    </row>
    <row r="100" spans="2:12" s="9" customFormat="1" ht="19.899999999999999" customHeight="1">
      <c r="B100" s="110"/>
      <c r="D100" s="111" t="s">
        <v>772</v>
      </c>
      <c r="E100" s="112"/>
      <c r="F100" s="112"/>
      <c r="G100" s="112"/>
      <c r="H100" s="112"/>
      <c r="I100" s="112"/>
      <c r="J100" s="113">
        <f>J126</f>
        <v>0</v>
      </c>
      <c r="L100" s="110"/>
    </row>
    <row r="101" spans="2:12" s="1" customFormat="1" ht="21.75" customHeight="1">
      <c r="B101" s="30"/>
      <c r="L101" s="30"/>
    </row>
    <row r="102" spans="2:12" s="1" customFormat="1" ht="6.95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0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0"/>
    </row>
    <row r="107" spans="2:12" s="1" customFormat="1" ht="24.95" customHeight="1">
      <c r="B107" s="30"/>
      <c r="C107" s="19" t="s">
        <v>144</v>
      </c>
      <c r="L107" s="30"/>
    </row>
    <row r="108" spans="2:12" s="1" customFormat="1" ht="6.95" customHeight="1">
      <c r="B108" s="30"/>
      <c r="L108" s="30"/>
    </row>
    <row r="109" spans="2:12" s="1" customFormat="1" ht="12" customHeight="1">
      <c r="B109" s="30"/>
      <c r="C109" s="25" t="s">
        <v>16</v>
      </c>
      <c r="L109" s="30"/>
    </row>
    <row r="110" spans="2:12" s="1" customFormat="1" ht="16.5" customHeight="1">
      <c r="B110" s="30"/>
      <c r="E110" s="221" t="str">
        <f>E7</f>
        <v>Novostavba pavilonu pro jelínky vepří v ZOO Ústí n. Labem</v>
      </c>
      <c r="F110" s="222"/>
      <c r="G110" s="222"/>
      <c r="H110" s="222"/>
      <c r="L110" s="30"/>
    </row>
    <row r="111" spans="2:12" s="1" customFormat="1" ht="12" customHeight="1">
      <c r="B111" s="30"/>
      <c r="C111" s="25" t="s">
        <v>116</v>
      </c>
      <c r="L111" s="30"/>
    </row>
    <row r="112" spans="2:12" s="1" customFormat="1" ht="16.5" customHeight="1">
      <c r="B112" s="30"/>
      <c r="E112" s="184" t="str">
        <f>E9</f>
        <v>02 - UT</v>
      </c>
      <c r="F112" s="223"/>
      <c r="G112" s="223"/>
      <c r="H112" s="223"/>
      <c r="L112" s="30"/>
    </row>
    <row r="113" spans="2:65" s="1" customFormat="1" ht="6.95" customHeight="1">
      <c r="B113" s="30"/>
      <c r="L113" s="30"/>
    </row>
    <row r="114" spans="2:65" s="1" customFormat="1" ht="12" customHeight="1">
      <c r="B114" s="30"/>
      <c r="C114" s="25" t="s">
        <v>20</v>
      </c>
      <c r="F114" s="23" t="str">
        <f>F12</f>
        <v xml:space="preserve"> </v>
      </c>
      <c r="I114" s="25" t="s">
        <v>22</v>
      </c>
      <c r="J114" s="50" t="str">
        <f>IF(J12="","",J12)</f>
        <v>30. 1. 2024</v>
      </c>
      <c r="L114" s="30"/>
    </row>
    <row r="115" spans="2:65" s="1" customFormat="1" ht="6.95" customHeight="1">
      <c r="B115" s="30"/>
      <c r="L115" s="30"/>
    </row>
    <row r="116" spans="2:65" s="1" customFormat="1" ht="15.2" customHeight="1">
      <c r="B116" s="30"/>
      <c r="C116" s="25" t="s">
        <v>24</v>
      </c>
      <c r="F116" s="23" t="str">
        <f>E15</f>
        <v>ZOO Ústí n. Labem p.o.</v>
      </c>
      <c r="I116" s="25" t="s">
        <v>30</v>
      </c>
      <c r="J116" s="28" t="str">
        <f>E21</f>
        <v xml:space="preserve"> </v>
      </c>
      <c r="L116" s="30"/>
    </row>
    <row r="117" spans="2:65" s="1" customFormat="1" ht="15.2" customHeight="1">
      <c r="B117" s="30"/>
      <c r="C117" s="25" t="s">
        <v>28</v>
      </c>
      <c r="F117" s="23" t="str">
        <f>IF(E18="","",E18)</f>
        <v>Vyplň údaj</v>
      </c>
      <c r="I117" s="25" t="s">
        <v>33</v>
      </c>
      <c r="J117" s="28" t="str">
        <f>E24</f>
        <v>J. Nešněra</v>
      </c>
      <c r="L117" s="30"/>
    </row>
    <row r="118" spans="2:65" s="1" customFormat="1" ht="10.35" customHeight="1">
      <c r="B118" s="30"/>
      <c r="L118" s="30"/>
    </row>
    <row r="119" spans="2:65" s="10" customFormat="1" ht="29.25" customHeight="1">
      <c r="B119" s="114"/>
      <c r="C119" s="115" t="s">
        <v>145</v>
      </c>
      <c r="D119" s="116" t="s">
        <v>61</v>
      </c>
      <c r="E119" s="116" t="s">
        <v>57</v>
      </c>
      <c r="F119" s="116" t="s">
        <v>58</v>
      </c>
      <c r="G119" s="116" t="s">
        <v>146</v>
      </c>
      <c r="H119" s="116" t="s">
        <v>147</v>
      </c>
      <c r="I119" s="116" t="s">
        <v>148</v>
      </c>
      <c r="J119" s="116" t="s">
        <v>120</v>
      </c>
      <c r="K119" s="117" t="s">
        <v>149</v>
      </c>
      <c r="L119" s="114"/>
      <c r="M119" s="57" t="s">
        <v>1</v>
      </c>
      <c r="N119" s="58" t="s">
        <v>40</v>
      </c>
      <c r="O119" s="58" t="s">
        <v>150</v>
      </c>
      <c r="P119" s="58" t="s">
        <v>151</v>
      </c>
      <c r="Q119" s="58" t="s">
        <v>152</v>
      </c>
      <c r="R119" s="58" t="s">
        <v>153</v>
      </c>
      <c r="S119" s="58" t="s">
        <v>154</v>
      </c>
      <c r="T119" s="59" t="s">
        <v>155</v>
      </c>
    </row>
    <row r="120" spans="2:65" s="1" customFormat="1" ht="22.9" customHeight="1">
      <c r="B120" s="30"/>
      <c r="C120" s="62" t="s">
        <v>156</v>
      </c>
      <c r="J120" s="118">
        <f>BK120</f>
        <v>0</v>
      </c>
      <c r="L120" s="30"/>
      <c r="M120" s="60"/>
      <c r="N120" s="51"/>
      <c r="O120" s="51"/>
      <c r="P120" s="119">
        <f>P121+P125</f>
        <v>0</v>
      </c>
      <c r="Q120" s="51"/>
      <c r="R120" s="119">
        <f>R121+R125</f>
        <v>0</v>
      </c>
      <c r="S120" s="51"/>
      <c r="T120" s="120">
        <f>T121+T125</f>
        <v>0</v>
      </c>
      <c r="AT120" s="15" t="s">
        <v>75</v>
      </c>
      <c r="AU120" s="15" t="s">
        <v>122</v>
      </c>
      <c r="BK120" s="121">
        <f>BK121+BK125</f>
        <v>0</v>
      </c>
    </row>
    <row r="121" spans="2:65" s="11" customFormat="1" ht="25.9" customHeight="1">
      <c r="B121" s="122"/>
      <c r="D121" s="123" t="s">
        <v>75</v>
      </c>
      <c r="E121" s="124" t="s">
        <v>157</v>
      </c>
      <c r="F121" s="124" t="s">
        <v>158</v>
      </c>
      <c r="I121" s="125"/>
      <c r="J121" s="126">
        <f>BK121</f>
        <v>0</v>
      </c>
      <c r="L121" s="122"/>
      <c r="M121" s="127"/>
      <c r="P121" s="128">
        <f>P122</f>
        <v>0</v>
      </c>
      <c r="R121" s="128">
        <f>R122</f>
        <v>0</v>
      </c>
      <c r="T121" s="129">
        <f>T122</f>
        <v>0</v>
      </c>
      <c r="AR121" s="123" t="s">
        <v>84</v>
      </c>
      <c r="AT121" s="130" t="s">
        <v>75</v>
      </c>
      <c r="AU121" s="130" t="s">
        <v>76</v>
      </c>
      <c r="AY121" s="123" t="s">
        <v>159</v>
      </c>
      <c r="BK121" s="131">
        <f>BK122</f>
        <v>0</v>
      </c>
    </row>
    <row r="122" spans="2:65" s="11" customFormat="1" ht="22.9" customHeight="1">
      <c r="B122" s="122"/>
      <c r="D122" s="123" t="s">
        <v>75</v>
      </c>
      <c r="E122" s="132" t="s">
        <v>172</v>
      </c>
      <c r="F122" s="132" t="s">
        <v>359</v>
      </c>
      <c r="I122" s="125"/>
      <c r="J122" s="133">
        <f>BK122</f>
        <v>0</v>
      </c>
      <c r="L122" s="122"/>
      <c r="M122" s="127"/>
      <c r="P122" s="128">
        <f>SUM(P123:P124)</f>
        <v>0</v>
      </c>
      <c r="R122" s="128">
        <f>SUM(R123:R124)</f>
        <v>0</v>
      </c>
      <c r="T122" s="129">
        <f>SUM(T123:T124)</f>
        <v>0</v>
      </c>
      <c r="AR122" s="123" t="s">
        <v>84</v>
      </c>
      <c r="AT122" s="130" t="s">
        <v>75</v>
      </c>
      <c r="AU122" s="130" t="s">
        <v>84</v>
      </c>
      <c r="AY122" s="123" t="s">
        <v>159</v>
      </c>
      <c r="BK122" s="131">
        <f>SUM(BK123:BK124)</f>
        <v>0</v>
      </c>
    </row>
    <row r="123" spans="2:65" s="1" customFormat="1" ht="37.9" customHeight="1">
      <c r="B123" s="30"/>
      <c r="C123" s="134" t="s">
        <v>84</v>
      </c>
      <c r="D123" s="134" t="s">
        <v>161</v>
      </c>
      <c r="E123" s="135" t="s">
        <v>773</v>
      </c>
      <c r="F123" s="136" t="s">
        <v>774</v>
      </c>
      <c r="G123" s="137" t="s">
        <v>775</v>
      </c>
      <c r="H123" s="138">
        <v>1</v>
      </c>
      <c r="I123" s="139"/>
      <c r="J123" s="140">
        <f>ROUND(I123*H123,2)</f>
        <v>0</v>
      </c>
      <c r="K123" s="136" t="s">
        <v>1</v>
      </c>
      <c r="L123" s="30"/>
      <c r="M123" s="141" t="s">
        <v>1</v>
      </c>
      <c r="N123" s="142" t="s">
        <v>41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166</v>
      </c>
      <c r="AT123" s="145" t="s">
        <v>161</v>
      </c>
      <c r="AU123" s="145" t="s">
        <v>86</v>
      </c>
      <c r="AY123" s="15" t="s">
        <v>159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5" t="s">
        <v>84</v>
      </c>
      <c r="BK123" s="146">
        <f>ROUND(I123*H123,2)</f>
        <v>0</v>
      </c>
      <c r="BL123" s="15" t="s">
        <v>166</v>
      </c>
      <c r="BM123" s="145" t="s">
        <v>86</v>
      </c>
    </row>
    <row r="124" spans="2:65" s="1" customFormat="1" ht="19.5">
      <c r="B124" s="30"/>
      <c r="D124" s="147" t="s">
        <v>168</v>
      </c>
      <c r="F124" s="148" t="s">
        <v>774</v>
      </c>
      <c r="I124" s="149"/>
      <c r="L124" s="30"/>
      <c r="M124" s="150"/>
      <c r="T124" s="54"/>
      <c r="AT124" s="15" t="s">
        <v>168</v>
      </c>
      <c r="AU124" s="15" t="s">
        <v>86</v>
      </c>
    </row>
    <row r="125" spans="2:65" s="11" customFormat="1" ht="25.9" customHeight="1">
      <c r="B125" s="122"/>
      <c r="D125" s="123" t="s">
        <v>75</v>
      </c>
      <c r="E125" s="124" t="s">
        <v>390</v>
      </c>
      <c r="F125" s="124" t="s">
        <v>391</v>
      </c>
      <c r="I125" s="125"/>
      <c r="J125" s="126">
        <f>BK125</f>
        <v>0</v>
      </c>
      <c r="L125" s="122"/>
      <c r="M125" s="127"/>
      <c r="P125" s="128">
        <f>P126</f>
        <v>0</v>
      </c>
      <c r="R125" s="128">
        <f>R126</f>
        <v>0</v>
      </c>
      <c r="T125" s="129">
        <f>T126</f>
        <v>0</v>
      </c>
      <c r="AR125" s="123" t="s">
        <v>86</v>
      </c>
      <c r="AT125" s="130" t="s">
        <v>75</v>
      </c>
      <c r="AU125" s="130" t="s">
        <v>76</v>
      </c>
      <c r="AY125" s="123" t="s">
        <v>159</v>
      </c>
      <c r="BK125" s="131">
        <f>BK126</f>
        <v>0</v>
      </c>
    </row>
    <row r="126" spans="2:65" s="11" customFormat="1" ht="22.9" customHeight="1">
      <c r="B126" s="122"/>
      <c r="D126" s="123" t="s">
        <v>75</v>
      </c>
      <c r="E126" s="132" t="s">
        <v>776</v>
      </c>
      <c r="F126" s="132" t="s">
        <v>777</v>
      </c>
      <c r="I126" s="125"/>
      <c r="J126" s="133">
        <f>BK126</f>
        <v>0</v>
      </c>
      <c r="L126" s="122"/>
      <c r="M126" s="127"/>
      <c r="P126" s="128">
        <f>SUM(P127:P140)</f>
        <v>0</v>
      </c>
      <c r="R126" s="128">
        <f>SUM(R127:R140)</f>
        <v>0</v>
      </c>
      <c r="T126" s="129">
        <f>SUM(T127:T140)</f>
        <v>0</v>
      </c>
      <c r="AR126" s="123" t="s">
        <v>86</v>
      </c>
      <c r="AT126" s="130" t="s">
        <v>75</v>
      </c>
      <c r="AU126" s="130" t="s">
        <v>84</v>
      </c>
      <c r="AY126" s="123" t="s">
        <v>159</v>
      </c>
      <c r="BK126" s="131">
        <f>SUM(BK127:BK140)</f>
        <v>0</v>
      </c>
    </row>
    <row r="127" spans="2:65" s="1" customFormat="1" ht="16.5" customHeight="1">
      <c r="B127" s="30"/>
      <c r="C127" s="134" t="s">
        <v>86</v>
      </c>
      <c r="D127" s="134" t="s">
        <v>161</v>
      </c>
      <c r="E127" s="135" t="s">
        <v>778</v>
      </c>
      <c r="F127" s="136" t="s">
        <v>779</v>
      </c>
      <c r="G127" s="137" t="s">
        <v>482</v>
      </c>
      <c r="H127" s="138">
        <v>1</v>
      </c>
      <c r="I127" s="139"/>
      <c r="J127" s="140">
        <f>ROUND(I127*H127,2)</f>
        <v>0</v>
      </c>
      <c r="K127" s="136" t="s">
        <v>1</v>
      </c>
      <c r="L127" s="30"/>
      <c r="M127" s="141" t="s">
        <v>1</v>
      </c>
      <c r="N127" s="142" t="s">
        <v>41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397</v>
      </c>
      <c r="AT127" s="145" t="s">
        <v>161</v>
      </c>
      <c r="AU127" s="145" t="s">
        <v>86</v>
      </c>
      <c r="AY127" s="15" t="s">
        <v>159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5" t="s">
        <v>84</v>
      </c>
      <c r="BK127" s="146">
        <f>ROUND(I127*H127,2)</f>
        <v>0</v>
      </c>
      <c r="BL127" s="15" t="s">
        <v>397</v>
      </c>
      <c r="BM127" s="145" t="s">
        <v>166</v>
      </c>
    </row>
    <row r="128" spans="2:65" s="1" customFormat="1" ht="11.25">
      <c r="B128" s="30"/>
      <c r="D128" s="147" t="s">
        <v>168</v>
      </c>
      <c r="F128" s="148" t="s">
        <v>779</v>
      </c>
      <c r="I128" s="149"/>
      <c r="L128" s="30"/>
      <c r="M128" s="150"/>
      <c r="T128" s="54"/>
      <c r="AT128" s="15" t="s">
        <v>168</v>
      </c>
      <c r="AU128" s="15" t="s">
        <v>86</v>
      </c>
    </row>
    <row r="129" spans="2:65" s="12" customFormat="1" ht="11.25">
      <c r="B129" s="151"/>
      <c r="D129" s="147" t="s">
        <v>170</v>
      </c>
      <c r="E129" s="152" t="s">
        <v>1</v>
      </c>
      <c r="F129" s="153" t="s">
        <v>780</v>
      </c>
      <c r="H129" s="154">
        <v>1</v>
      </c>
      <c r="I129" s="155"/>
      <c r="L129" s="151"/>
      <c r="M129" s="156"/>
      <c r="T129" s="157"/>
      <c r="AT129" s="152" t="s">
        <v>170</v>
      </c>
      <c r="AU129" s="152" t="s">
        <v>86</v>
      </c>
      <c r="AV129" s="12" t="s">
        <v>86</v>
      </c>
      <c r="AW129" s="12" t="s">
        <v>32</v>
      </c>
      <c r="AX129" s="12" t="s">
        <v>76</v>
      </c>
      <c r="AY129" s="152" t="s">
        <v>159</v>
      </c>
    </row>
    <row r="130" spans="2:65" s="13" customFormat="1" ht="11.25">
      <c r="B130" s="158"/>
      <c r="D130" s="147" t="s">
        <v>170</v>
      </c>
      <c r="E130" s="159" t="s">
        <v>1</v>
      </c>
      <c r="F130" s="160" t="s">
        <v>180</v>
      </c>
      <c r="H130" s="161">
        <v>1</v>
      </c>
      <c r="I130" s="162"/>
      <c r="L130" s="158"/>
      <c r="M130" s="163"/>
      <c r="T130" s="164"/>
      <c r="AT130" s="159" t="s">
        <v>170</v>
      </c>
      <c r="AU130" s="159" t="s">
        <v>86</v>
      </c>
      <c r="AV130" s="13" t="s">
        <v>166</v>
      </c>
      <c r="AW130" s="13" t="s">
        <v>32</v>
      </c>
      <c r="AX130" s="13" t="s">
        <v>84</v>
      </c>
      <c r="AY130" s="159" t="s">
        <v>159</v>
      </c>
    </row>
    <row r="131" spans="2:65" s="1" customFormat="1" ht="16.5" customHeight="1">
      <c r="B131" s="30"/>
      <c r="C131" s="134" t="s">
        <v>238</v>
      </c>
      <c r="D131" s="134" t="s">
        <v>161</v>
      </c>
      <c r="E131" s="135" t="s">
        <v>781</v>
      </c>
      <c r="F131" s="136" t="s">
        <v>782</v>
      </c>
      <c r="G131" s="137" t="s">
        <v>482</v>
      </c>
      <c r="H131" s="138">
        <v>1</v>
      </c>
      <c r="I131" s="139"/>
      <c r="J131" s="140">
        <f>ROUND(I131*H131,2)</f>
        <v>0</v>
      </c>
      <c r="K131" s="136" t="s">
        <v>1</v>
      </c>
      <c r="L131" s="30"/>
      <c r="M131" s="141" t="s">
        <v>1</v>
      </c>
      <c r="N131" s="142" t="s">
        <v>41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397</v>
      </c>
      <c r="AT131" s="145" t="s">
        <v>161</v>
      </c>
      <c r="AU131" s="145" t="s">
        <v>86</v>
      </c>
      <c r="AY131" s="15" t="s">
        <v>159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5" t="s">
        <v>84</v>
      </c>
      <c r="BK131" s="146">
        <f>ROUND(I131*H131,2)</f>
        <v>0</v>
      </c>
      <c r="BL131" s="15" t="s">
        <v>397</v>
      </c>
      <c r="BM131" s="145" t="s">
        <v>280</v>
      </c>
    </row>
    <row r="132" spans="2:65" s="1" customFormat="1" ht="11.25">
      <c r="B132" s="30"/>
      <c r="D132" s="147" t="s">
        <v>168</v>
      </c>
      <c r="F132" s="148" t="s">
        <v>782</v>
      </c>
      <c r="I132" s="149"/>
      <c r="L132" s="30"/>
      <c r="M132" s="150"/>
      <c r="T132" s="54"/>
      <c r="AT132" s="15" t="s">
        <v>168</v>
      </c>
      <c r="AU132" s="15" t="s">
        <v>86</v>
      </c>
    </row>
    <row r="133" spans="2:65" s="12" customFormat="1" ht="11.25">
      <c r="B133" s="151"/>
      <c r="D133" s="147" t="s">
        <v>170</v>
      </c>
      <c r="E133" s="152" t="s">
        <v>1</v>
      </c>
      <c r="F133" s="153" t="s">
        <v>780</v>
      </c>
      <c r="H133" s="154">
        <v>1</v>
      </c>
      <c r="I133" s="155"/>
      <c r="L133" s="151"/>
      <c r="M133" s="156"/>
      <c r="T133" s="157"/>
      <c r="AT133" s="152" t="s">
        <v>170</v>
      </c>
      <c r="AU133" s="152" t="s">
        <v>86</v>
      </c>
      <c r="AV133" s="12" t="s">
        <v>86</v>
      </c>
      <c r="AW133" s="12" t="s">
        <v>32</v>
      </c>
      <c r="AX133" s="12" t="s">
        <v>76</v>
      </c>
      <c r="AY133" s="152" t="s">
        <v>159</v>
      </c>
    </row>
    <row r="134" spans="2:65" s="13" customFormat="1" ht="11.25">
      <c r="B134" s="158"/>
      <c r="D134" s="147" t="s">
        <v>170</v>
      </c>
      <c r="E134" s="159" t="s">
        <v>1</v>
      </c>
      <c r="F134" s="160" t="s">
        <v>180</v>
      </c>
      <c r="H134" s="161">
        <v>1</v>
      </c>
      <c r="I134" s="162"/>
      <c r="L134" s="158"/>
      <c r="M134" s="163"/>
      <c r="T134" s="164"/>
      <c r="AT134" s="159" t="s">
        <v>170</v>
      </c>
      <c r="AU134" s="159" t="s">
        <v>86</v>
      </c>
      <c r="AV134" s="13" t="s">
        <v>166</v>
      </c>
      <c r="AW134" s="13" t="s">
        <v>32</v>
      </c>
      <c r="AX134" s="13" t="s">
        <v>84</v>
      </c>
      <c r="AY134" s="159" t="s">
        <v>159</v>
      </c>
    </row>
    <row r="135" spans="2:65" s="1" customFormat="1" ht="16.5" customHeight="1">
      <c r="B135" s="30"/>
      <c r="C135" s="134" t="s">
        <v>166</v>
      </c>
      <c r="D135" s="134" t="s">
        <v>161</v>
      </c>
      <c r="E135" s="135" t="s">
        <v>783</v>
      </c>
      <c r="F135" s="136" t="s">
        <v>784</v>
      </c>
      <c r="G135" s="137" t="s">
        <v>482</v>
      </c>
      <c r="H135" s="138">
        <v>1</v>
      </c>
      <c r="I135" s="139"/>
      <c r="J135" s="140">
        <f>ROUND(I135*H135,2)</f>
        <v>0</v>
      </c>
      <c r="K135" s="136" t="s">
        <v>1</v>
      </c>
      <c r="L135" s="30"/>
      <c r="M135" s="141" t="s">
        <v>1</v>
      </c>
      <c r="N135" s="142" t="s">
        <v>41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397</v>
      </c>
      <c r="AT135" s="145" t="s">
        <v>161</v>
      </c>
      <c r="AU135" s="145" t="s">
        <v>86</v>
      </c>
      <c r="AY135" s="15" t="s">
        <v>159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5" t="s">
        <v>84</v>
      </c>
      <c r="BK135" s="146">
        <f>ROUND(I135*H135,2)</f>
        <v>0</v>
      </c>
      <c r="BL135" s="15" t="s">
        <v>397</v>
      </c>
      <c r="BM135" s="145" t="s">
        <v>221</v>
      </c>
    </row>
    <row r="136" spans="2:65" s="1" customFormat="1" ht="11.25">
      <c r="B136" s="30"/>
      <c r="D136" s="147" t="s">
        <v>168</v>
      </c>
      <c r="F136" s="148" t="s">
        <v>784</v>
      </c>
      <c r="I136" s="149"/>
      <c r="L136" s="30"/>
      <c r="M136" s="150"/>
      <c r="T136" s="54"/>
      <c r="AT136" s="15" t="s">
        <v>168</v>
      </c>
      <c r="AU136" s="15" t="s">
        <v>86</v>
      </c>
    </row>
    <row r="137" spans="2:65" s="12" customFormat="1" ht="11.25">
      <c r="B137" s="151"/>
      <c r="D137" s="147" t="s">
        <v>170</v>
      </c>
      <c r="E137" s="152" t="s">
        <v>1</v>
      </c>
      <c r="F137" s="153" t="s">
        <v>780</v>
      </c>
      <c r="H137" s="154">
        <v>1</v>
      </c>
      <c r="I137" s="155"/>
      <c r="L137" s="151"/>
      <c r="M137" s="156"/>
      <c r="T137" s="157"/>
      <c r="AT137" s="152" t="s">
        <v>170</v>
      </c>
      <c r="AU137" s="152" t="s">
        <v>86</v>
      </c>
      <c r="AV137" s="12" t="s">
        <v>86</v>
      </c>
      <c r="AW137" s="12" t="s">
        <v>32</v>
      </c>
      <c r="AX137" s="12" t="s">
        <v>76</v>
      </c>
      <c r="AY137" s="152" t="s">
        <v>159</v>
      </c>
    </row>
    <row r="138" spans="2:65" s="13" customFormat="1" ht="11.25">
      <c r="B138" s="158"/>
      <c r="D138" s="147" t="s">
        <v>170</v>
      </c>
      <c r="E138" s="159" t="s">
        <v>1</v>
      </c>
      <c r="F138" s="160" t="s">
        <v>180</v>
      </c>
      <c r="H138" s="161">
        <v>1</v>
      </c>
      <c r="I138" s="162"/>
      <c r="L138" s="158"/>
      <c r="M138" s="163"/>
      <c r="T138" s="164"/>
      <c r="AT138" s="159" t="s">
        <v>170</v>
      </c>
      <c r="AU138" s="159" t="s">
        <v>86</v>
      </c>
      <c r="AV138" s="13" t="s">
        <v>166</v>
      </c>
      <c r="AW138" s="13" t="s">
        <v>32</v>
      </c>
      <c r="AX138" s="13" t="s">
        <v>84</v>
      </c>
      <c r="AY138" s="159" t="s">
        <v>159</v>
      </c>
    </row>
    <row r="139" spans="2:65" s="1" customFormat="1" ht="24.2" customHeight="1">
      <c r="B139" s="30"/>
      <c r="C139" s="134" t="s">
        <v>274</v>
      </c>
      <c r="D139" s="134" t="s">
        <v>161</v>
      </c>
      <c r="E139" s="135" t="s">
        <v>785</v>
      </c>
      <c r="F139" s="136" t="s">
        <v>786</v>
      </c>
      <c r="G139" s="137" t="s">
        <v>196</v>
      </c>
      <c r="H139" s="138">
        <v>1.9E-2</v>
      </c>
      <c r="I139" s="139"/>
      <c r="J139" s="140">
        <f>ROUND(I139*H139,2)</f>
        <v>0</v>
      </c>
      <c r="K139" s="136" t="s">
        <v>1</v>
      </c>
      <c r="L139" s="30"/>
      <c r="M139" s="141" t="s">
        <v>1</v>
      </c>
      <c r="N139" s="142" t="s">
        <v>41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397</v>
      </c>
      <c r="AT139" s="145" t="s">
        <v>161</v>
      </c>
      <c r="AU139" s="145" t="s">
        <v>86</v>
      </c>
      <c r="AY139" s="15" t="s">
        <v>159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5" t="s">
        <v>84</v>
      </c>
      <c r="BK139" s="146">
        <f>ROUND(I139*H139,2)</f>
        <v>0</v>
      </c>
      <c r="BL139" s="15" t="s">
        <v>397</v>
      </c>
      <c r="BM139" s="145" t="s">
        <v>268</v>
      </c>
    </row>
    <row r="140" spans="2:65" s="1" customFormat="1" ht="11.25">
      <c r="B140" s="30"/>
      <c r="D140" s="147" t="s">
        <v>168</v>
      </c>
      <c r="F140" s="148" t="s">
        <v>786</v>
      </c>
      <c r="I140" s="149"/>
      <c r="L140" s="30"/>
      <c r="M140" s="176"/>
      <c r="N140" s="177"/>
      <c r="O140" s="177"/>
      <c r="P140" s="177"/>
      <c r="Q140" s="177"/>
      <c r="R140" s="177"/>
      <c r="S140" s="177"/>
      <c r="T140" s="178"/>
      <c r="AT140" s="15" t="s">
        <v>168</v>
      </c>
      <c r="AU140" s="15" t="s">
        <v>86</v>
      </c>
    </row>
    <row r="141" spans="2:65" s="1" customFormat="1" ht="6.95" customHeight="1"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30"/>
    </row>
  </sheetData>
  <sheetProtection algorithmName="SHA-512" hashValue="U0IPe4kk4c/OChSgn+QVr8PjiHNcmA/nVKB8i/7/Kmuj/g+jSWieF+gWbdNrFL+5OTJ1ZodkBTg+Qp31WGch5w==" saltValue="NxbQA06ySzawctn8DOqcV3uJ45JE9YW9fnXycofJ7ECL2xm6RGCWM+v9li0VZ31ApVPpQWCUPS/c1L74zD0Ygw==" spinCount="100000" sheet="1" objects="1" scenarios="1" formatColumns="0" formatRows="0" autoFilter="0"/>
  <autoFilter ref="C119:K140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5" t="s">
        <v>96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2:46" ht="24.95" customHeight="1">
      <c r="B4" s="18"/>
      <c r="D4" s="19" t="s">
        <v>115</v>
      </c>
      <c r="L4" s="18"/>
      <c r="M4" s="91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1" t="str">
        <f>'Rekapitulace stavby'!K6</f>
        <v>Novostavba pavilonu pro jelínky vepří v ZOO Ústí n. Labem</v>
      </c>
      <c r="F7" s="222"/>
      <c r="G7" s="222"/>
      <c r="H7" s="222"/>
      <c r="L7" s="18"/>
    </row>
    <row r="8" spans="2:46" ht="12" customHeight="1">
      <c r="B8" s="18"/>
      <c r="D8" s="25" t="s">
        <v>116</v>
      </c>
      <c r="L8" s="18"/>
    </row>
    <row r="9" spans="2:46" s="1" customFormat="1" ht="16.5" customHeight="1">
      <c r="B9" s="30"/>
      <c r="E9" s="221" t="s">
        <v>787</v>
      </c>
      <c r="F9" s="223"/>
      <c r="G9" s="223"/>
      <c r="H9" s="223"/>
      <c r="L9" s="30"/>
    </row>
    <row r="10" spans="2:46" s="1" customFormat="1" ht="12" customHeight="1">
      <c r="B10" s="30"/>
      <c r="D10" s="25" t="s">
        <v>788</v>
      </c>
      <c r="L10" s="30"/>
    </row>
    <row r="11" spans="2:46" s="1" customFormat="1" ht="16.5" customHeight="1">
      <c r="B11" s="30"/>
      <c r="E11" s="184" t="s">
        <v>789</v>
      </c>
      <c r="F11" s="223"/>
      <c r="G11" s="223"/>
      <c r="H11" s="223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</v>
      </c>
      <c r="I13" s="25" t="s">
        <v>19</v>
      </c>
      <c r="J13" s="23" t="s">
        <v>1</v>
      </c>
      <c r="L13" s="30"/>
    </row>
    <row r="14" spans="2:46" s="1" customFormat="1" ht="12" customHeight="1">
      <c r="B14" s="30"/>
      <c r="D14" s="25" t="s">
        <v>20</v>
      </c>
      <c r="F14" s="23" t="s">
        <v>31</v>
      </c>
      <c r="I14" s="25" t="s">
        <v>22</v>
      </c>
      <c r="J14" s="50" t="str">
        <f>'Rekapitulace stavby'!AN8</f>
        <v>30. 1. 2024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24</v>
      </c>
      <c r="I16" s="25" t="s">
        <v>25</v>
      </c>
      <c r="J16" s="23" t="s">
        <v>1</v>
      </c>
      <c r="L16" s="30"/>
    </row>
    <row r="17" spans="2:12" s="1" customFormat="1" ht="18" customHeight="1">
      <c r="B17" s="30"/>
      <c r="E17" s="23" t="s">
        <v>31</v>
      </c>
      <c r="I17" s="25" t="s">
        <v>27</v>
      </c>
      <c r="J17" s="23" t="s">
        <v>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28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4" t="str">
        <f>'Rekapitulace stavby'!E14</f>
        <v>Vyplň údaj</v>
      </c>
      <c r="F20" s="189"/>
      <c r="G20" s="189"/>
      <c r="H20" s="189"/>
      <c r="I20" s="25" t="s">
        <v>27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30</v>
      </c>
      <c r="I22" s="25" t="s">
        <v>25</v>
      </c>
      <c r="J22" s="23" t="s">
        <v>1</v>
      </c>
      <c r="L22" s="30"/>
    </row>
    <row r="23" spans="2:12" s="1" customFormat="1" ht="18" customHeight="1">
      <c r="B23" s="30"/>
      <c r="E23" s="23" t="s">
        <v>790</v>
      </c>
      <c r="I23" s="25" t="s">
        <v>27</v>
      </c>
      <c r="J23" s="23" t="s">
        <v>1</v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33</v>
      </c>
      <c r="I25" s="25" t="s">
        <v>25</v>
      </c>
      <c r="J25" s="23" t="s">
        <v>1</v>
      </c>
      <c r="L25" s="30"/>
    </row>
    <row r="26" spans="2:12" s="1" customFormat="1" ht="18" customHeight="1">
      <c r="B26" s="30"/>
      <c r="E26" s="23" t="s">
        <v>791</v>
      </c>
      <c r="I26" s="25" t="s">
        <v>27</v>
      </c>
      <c r="J26" s="23" t="s">
        <v>1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35</v>
      </c>
      <c r="L28" s="30"/>
    </row>
    <row r="29" spans="2:12" s="7" customFormat="1" ht="16.5" customHeight="1">
      <c r="B29" s="92"/>
      <c r="E29" s="194" t="s">
        <v>1</v>
      </c>
      <c r="F29" s="194"/>
      <c r="G29" s="194"/>
      <c r="H29" s="194"/>
      <c r="L29" s="92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>
      <c r="B32" s="30"/>
      <c r="D32" s="93" t="s">
        <v>36</v>
      </c>
      <c r="J32" s="64">
        <f>ROUND(J122, 2)</f>
        <v>0</v>
      </c>
      <c r="L32" s="30"/>
    </row>
    <row r="33" spans="2:12" s="1" customFormat="1" ht="6.95" customHeight="1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>
      <c r="B34" s="30"/>
      <c r="F34" s="33" t="s">
        <v>38</v>
      </c>
      <c r="I34" s="33" t="s">
        <v>37</v>
      </c>
      <c r="J34" s="33" t="s">
        <v>39</v>
      </c>
      <c r="L34" s="30"/>
    </row>
    <row r="35" spans="2:12" s="1" customFormat="1" ht="14.45" customHeight="1">
      <c r="B35" s="30"/>
      <c r="D35" s="53" t="s">
        <v>40</v>
      </c>
      <c r="E35" s="25" t="s">
        <v>41</v>
      </c>
      <c r="F35" s="84">
        <f>ROUND((SUM(BE122:BE142)),  2)</f>
        <v>0</v>
      </c>
      <c r="I35" s="94">
        <v>0.21</v>
      </c>
      <c r="J35" s="84">
        <f>ROUND(((SUM(BE122:BE142))*I35),  2)</f>
        <v>0</v>
      </c>
      <c r="L35" s="30"/>
    </row>
    <row r="36" spans="2:12" s="1" customFormat="1" ht="14.45" customHeight="1">
      <c r="B36" s="30"/>
      <c r="E36" s="25" t="s">
        <v>42</v>
      </c>
      <c r="F36" s="84">
        <f>ROUND((SUM(BF122:BF142)),  2)</f>
        <v>0</v>
      </c>
      <c r="I36" s="94">
        <v>0.12</v>
      </c>
      <c r="J36" s="84">
        <f>ROUND(((SUM(BF122:BF142))*I36),  2)</f>
        <v>0</v>
      </c>
      <c r="L36" s="30"/>
    </row>
    <row r="37" spans="2:12" s="1" customFormat="1" ht="14.45" hidden="1" customHeight="1">
      <c r="B37" s="30"/>
      <c r="E37" s="25" t="s">
        <v>43</v>
      </c>
      <c r="F37" s="84">
        <f>ROUND((SUM(BG122:BG142)),  2)</f>
        <v>0</v>
      </c>
      <c r="I37" s="94">
        <v>0.21</v>
      </c>
      <c r="J37" s="84">
        <f>0</f>
        <v>0</v>
      </c>
      <c r="L37" s="30"/>
    </row>
    <row r="38" spans="2:12" s="1" customFormat="1" ht="14.45" hidden="1" customHeight="1">
      <c r="B38" s="30"/>
      <c r="E38" s="25" t="s">
        <v>44</v>
      </c>
      <c r="F38" s="84">
        <f>ROUND((SUM(BH122:BH142)),  2)</f>
        <v>0</v>
      </c>
      <c r="I38" s="94">
        <v>0.12</v>
      </c>
      <c r="J38" s="84">
        <f>0</f>
        <v>0</v>
      </c>
      <c r="L38" s="30"/>
    </row>
    <row r="39" spans="2:12" s="1" customFormat="1" ht="14.45" hidden="1" customHeight="1">
      <c r="B39" s="30"/>
      <c r="E39" s="25" t="s">
        <v>45</v>
      </c>
      <c r="F39" s="84">
        <f>ROUND((SUM(BI122:BI142)),  2)</f>
        <v>0</v>
      </c>
      <c r="I39" s="94">
        <v>0</v>
      </c>
      <c r="J39" s="84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5"/>
      <c r="D41" s="96" t="s">
        <v>46</v>
      </c>
      <c r="E41" s="55"/>
      <c r="F41" s="55"/>
      <c r="G41" s="97" t="s">
        <v>47</v>
      </c>
      <c r="H41" s="98" t="s">
        <v>48</v>
      </c>
      <c r="I41" s="55"/>
      <c r="J41" s="99">
        <f>SUM(J32:J39)</f>
        <v>0</v>
      </c>
      <c r="K41" s="100"/>
      <c r="L41" s="30"/>
    </row>
    <row r="42" spans="2:12" s="1" customFormat="1" ht="14.45" customHeight="1">
      <c r="B42" s="30"/>
      <c r="L42" s="30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101" t="s">
        <v>52</v>
      </c>
      <c r="G61" s="41" t="s">
        <v>51</v>
      </c>
      <c r="H61" s="32"/>
      <c r="I61" s="32"/>
      <c r="J61" s="102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101" t="s">
        <v>52</v>
      </c>
      <c r="G76" s="41" t="s">
        <v>51</v>
      </c>
      <c r="H76" s="32"/>
      <c r="I76" s="32"/>
      <c r="J76" s="102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12" s="1" customFormat="1" ht="24.95" customHeight="1">
      <c r="B82" s="30"/>
      <c r="C82" s="19" t="s">
        <v>118</v>
      </c>
      <c r="L82" s="30"/>
    </row>
    <row r="83" spans="2:12" s="1" customFormat="1" ht="6.95" customHeight="1">
      <c r="B83" s="30"/>
      <c r="L83" s="30"/>
    </row>
    <row r="84" spans="2:12" s="1" customFormat="1" ht="12" customHeight="1">
      <c r="B84" s="30"/>
      <c r="C84" s="25" t="s">
        <v>16</v>
      </c>
      <c r="L84" s="30"/>
    </row>
    <row r="85" spans="2:12" s="1" customFormat="1" ht="16.5" customHeight="1">
      <c r="B85" s="30"/>
      <c r="E85" s="221" t="str">
        <f>E7</f>
        <v>Novostavba pavilonu pro jelínky vepří v ZOO Ústí n. Labem</v>
      </c>
      <c r="F85" s="222"/>
      <c r="G85" s="222"/>
      <c r="H85" s="222"/>
      <c r="L85" s="30"/>
    </row>
    <row r="86" spans="2:12" ht="12" customHeight="1">
      <c r="B86" s="18"/>
      <c r="C86" s="25" t="s">
        <v>116</v>
      </c>
      <c r="L86" s="18"/>
    </row>
    <row r="87" spans="2:12" s="1" customFormat="1" ht="16.5" customHeight="1">
      <c r="B87" s="30"/>
      <c r="E87" s="221" t="s">
        <v>787</v>
      </c>
      <c r="F87" s="223"/>
      <c r="G87" s="223"/>
      <c r="H87" s="223"/>
      <c r="L87" s="30"/>
    </row>
    <row r="88" spans="2:12" s="1" customFormat="1" ht="12" customHeight="1">
      <c r="B88" s="30"/>
      <c r="C88" s="25" t="s">
        <v>788</v>
      </c>
      <c r="L88" s="30"/>
    </row>
    <row r="89" spans="2:12" s="1" customFormat="1" ht="16.5" customHeight="1">
      <c r="B89" s="30"/>
      <c r="E89" s="184" t="str">
        <f>E11</f>
        <v>03a - demontáže</v>
      </c>
      <c r="F89" s="223"/>
      <c r="G89" s="223"/>
      <c r="H89" s="223"/>
      <c r="L89" s="30"/>
    </row>
    <row r="90" spans="2:12" s="1" customFormat="1" ht="6.95" customHeight="1">
      <c r="B90" s="30"/>
      <c r="L90" s="30"/>
    </row>
    <row r="91" spans="2:12" s="1" customFormat="1" ht="12" customHeight="1">
      <c r="B91" s="30"/>
      <c r="C91" s="25" t="s">
        <v>20</v>
      </c>
      <c r="F91" s="23" t="str">
        <f>F14</f>
        <v xml:space="preserve"> </v>
      </c>
      <c r="I91" s="25" t="s">
        <v>22</v>
      </c>
      <c r="J91" s="50" t="str">
        <f>IF(J14="","",J14)</f>
        <v>30. 1. 2024</v>
      </c>
      <c r="L91" s="30"/>
    </row>
    <row r="92" spans="2:12" s="1" customFormat="1" ht="6.95" customHeight="1">
      <c r="B92" s="30"/>
      <c r="L92" s="30"/>
    </row>
    <row r="93" spans="2:12" s="1" customFormat="1" ht="15.2" customHeight="1">
      <c r="B93" s="30"/>
      <c r="C93" s="25" t="s">
        <v>24</v>
      </c>
      <c r="F93" s="23" t="str">
        <f>E17</f>
        <v xml:space="preserve"> </v>
      </c>
      <c r="I93" s="25" t="s">
        <v>30</v>
      </c>
      <c r="J93" s="28" t="str">
        <f>E23</f>
        <v>Miroslav Kučaba</v>
      </c>
      <c r="L93" s="30"/>
    </row>
    <row r="94" spans="2:12" s="1" customFormat="1" ht="25.7" customHeight="1">
      <c r="B94" s="30"/>
      <c r="C94" s="25" t="s">
        <v>28</v>
      </c>
      <c r="F94" s="23" t="str">
        <f>IF(E20="","",E20)</f>
        <v>Vyplň údaj</v>
      </c>
      <c r="I94" s="25" t="s">
        <v>33</v>
      </c>
      <c r="J94" s="28" t="str">
        <f>E26</f>
        <v xml:space="preserve">Architektonická kancelář </v>
      </c>
      <c r="L94" s="30"/>
    </row>
    <row r="95" spans="2:12" s="1" customFormat="1" ht="10.35" customHeight="1">
      <c r="B95" s="30"/>
      <c r="L95" s="30"/>
    </row>
    <row r="96" spans="2:12" s="1" customFormat="1" ht="29.25" customHeight="1">
      <c r="B96" s="30"/>
      <c r="C96" s="103" t="s">
        <v>119</v>
      </c>
      <c r="D96" s="95"/>
      <c r="E96" s="95"/>
      <c r="F96" s="95"/>
      <c r="G96" s="95"/>
      <c r="H96" s="95"/>
      <c r="I96" s="95"/>
      <c r="J96" s="104" t="s">
        <v>120</v>
      </c>
      <c r="K96" s="95"/>
      <c r="L96" s="30"/>
    </row>
    <row r="97" spans="2:47" s="1" customFormat="1" ht="10.35" customHeight="1">
      <c r="B97" s="30"/>
      <c r="L97" s="30"/>
    </row>
    <row r="98" spans="2:47" s="1" customFormat="1" ht="22.9" customHeight="1">
      <c r="B98" s="30"/>
      <c r="C98" s="105" t="s">
        <v>121</v>
      </c>
      <c r="J98" s="64">
        <f>J122</f>
        <v>0</v>
      </c>
      <c r="L98" s="30"/>
      <c r="AU98" s="15" t="s">
        <v>122</v>
      </c>
    </row>
    <row r="99" spans="2:47" s="8" customFormat="1" ht="24.95" customHeight="1">
      <c r="B99" s="106"/>
      <c r="D99" s="107" t="s">
        <v>132</v>
      </c>
      <c r="E99" s="108"/>
      <c r="F99" s="108"/>
      <c r="G99" s="108"/>
      <c r="H99" s="108"/>
      <c r="I99" s="108"/>
      <c r="J99" s="109">
        <f>J123</f>
        <v>0</v>
      </c>
      <c r="L99" s="106"/>
    </row>
    <row r="100" spans="2:47" s="9" customFormat="1" ht="19.899999999999999" customHeight="1">
      <c r="B100" s="110"/>
      <c r="D100" s="111" t="s">
        <v>792</v>
      </c>
      <c r="E100" s="112"/>
      <c r="F100" s="112"/>
      <c r="G100" s="112"/>
      <c r="H100" s="112"/>
      <c r="I100" s="112"/>
      <c r="J100" s="113">
        <f>J124</f>
        <v>0</v>
      </c>
      <c r="L100" s="110"/>
    </row>
    <row r="101" spans="2:47" s="1" customFormat="1" ht="21.75" customHeight="1">
      <c r="B101" s="30"/>
      <c r="L101" s="30"/>
    </row>
    <row r="102" spans="2:47" s="1" customFormat="1" ht="6.95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0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0"/>
    </row>
    <row r="107" spans="2:47" s="1" customFormat="1" ht="24.95" customHeight="1">
      <c r="B107" s="30"/>
      <c r="C107" s="19" t="s">
        <v>144</v>
      </c>
      <c r="L107" s="30"/>
    </row>
    <row r="108" spans="2:47" s="1" customFormat="1" ht="6.95" customHeight="1">
      <c r="B108" s="30"/>
      <c r="L108" s="30"/>
    </row>
    <row r="109" spans="2:47" s="1" customFormat="1" ht="12" customHeight="1">
      <c r="B109" s="30"/>
      <c r="C109" s="25" t="s">
        <v>16</v>
      </c>
      <c r="L109" s="30"/>
    </row>
    <row r="110" spans="2:47" s="1" customFormat="1" ht="16.5" customHeight="1">
      <c r="B110" s="30"/>
      <c r="E110" s="221" t="str">
        <f>E7</f>
        <v>Novostavba pavilonu pro jelínky vepří v ZOO Ústí n. Labem</v>
      </c>
      <c r="F110" s="222"/>
      <c r="G110" s="222"/>
      <c r="H110" s="222"/>
      <c r="L110" s="30"/>
    </row>
    <row r="111" spans="2:47" ht="12" customHeight="1">
      <c r="B111" s="18"/>
      <c r="C111" s="25" t="s">
        <v>116</v>
      </c>
      <c r="L111" s="18"/>
    </row>
    <row r="112" spans="2:47" s="1" customFormat="1" ht="16.5" customHeight="1">
      <c r="B112" s="30"/>
      <c r="E112" s="221" t="s">
        <v>787</v>
      </c>
      <c r="F112" s="223"/>
      <c r="G112" s="223"/>
      <c r="H112" s="223"/>
      <c r="L112" s="30"/>
    </row>
    <row r="113" spans="2:65" s="1" customFormat="1" ht="12" customHeight="1">
      <c r="B113" s="30"/>
      <c r="C113" s="25" t="s">
        <v>788</v>
      </c>
      <c r="L113" s="30"/>
    </row>
    <row r="114" spans="2:65" s="1" customFormat="1" ht="16.5" customHeight="1">
      <c r="B114" s="30"/>
      <c r="E114" s="184" t="str">
        <f>E11</f>
        <v>03a - demontáže</v>
      </c>
      <c r="F114" s="223"/>
      <c r="G114" s="223"/>
      <c r="H114" s="223"/>
      <c r="L114" s="30"/>
    </row>
    <row r="115" spans="2:65" s="1" customFormat="1" ht="6.95" customHeight="1">
      <c r="B115" s="30"/>
      <c r="L115" s="30"/>
    </row>
    <row r="116" spans="2:65" s="1" customFormat="1" ht="12" customHeight="1">
      <c r="B116" s="30"/>
      <c r="C116" s="25" t="s">
        <v>20</v>
      </c>
      <c r="F116" s="23" t="str">
        <f>F14</f>
        <v xml:space="preserve"> </v>
      </c>
      <c r="I116" s="25" t="s">
        <v>22</v>
      </c>
      <c r="J116" s="50" t="str">
        <f>IF(J14="","",J14)</f>
        <v>30. 1. 2024</v>
      </c>
      <c r="L116" s="30"/>
    </row>
    <row r="117" spans="2:65" s="1" customFormat="1" ht="6.95" customHeight="1">
      <c r="B117" s="30"/>
      <c r="L117" s="30"/>
    </row>
    <row r="118" spans="2:65" s="1" customFormat="1" ht="15.2" customHeight="1">
      <c r="B118" s="30"/>
      <c r="C118" s="25" t="s">
        <v>24</v>
      </c>
      <c r="F118" s="23" t="str">
        <f>E17</f>
        <v xml:space="preserve"> </v>
      </c>
      <c r="I118" s="25" t="s">
        <v>30</v>
      </c>
      <c r="J118" s="28" t="str">
        <f>E23</f>
        <v>Miroslav Kučaba</v>
      </c>
      <c r="L118" s="30"/>
    </row>
    <row r="119" spans="2:65" s="1" customFormat="1" ht="25.7" customHeight="1">
      <c r="B119" s="30"/>
      <c r="C119" s="25" t="s">
        <v>28</v>
      </c>
      <c r="F119" s="23" t="str">
        <f>IF(E20="","",E20)</f>
        <v>Vyplň údaj</v>
      </c>
      <c r="I119" s="25" t="s">
        <v>33</v>
      </c>
      <c r="J119" s="28" t="str">
        <f>E26</f>
        <v xml:space="preserve">Architektonická kancelář </v>
      </c>
      <c r="L119" s="30"/>
    </row>
    <row r="120" spans="2:65" s="1" customFormat="1" ht="10.35" customHeight="1">
      <c r="B120" s="30"/>
      <c r="L120" s="30"/>
    </row>
    <row r="121" spans="2:65" s="10" customFormat="1" ht="29.25" customHeight="1">
      <c r="B121" s="114"/>
      <c r="C121" s="115" t="s">
        <v>145</v>
      </c>
      <c r="D121" s="116" t="s">
        <v>61</v>
      </c>
      <c r="E121" s="116" t="s">
        <v>57</v>
      </c>
      <c r="F121" s="116" t="s">
        <v>58</v>
      </c>
      <c r="G121" s="116" t="s">
        <v>146</v>
      </c>
      <c r="H121" s="116" t="s">
        <v>147</v>
      </c>
      <c r="I121" s="116" t="s">
        <v>148</v>
      </c>
      <c r="J121" s="116" t="s">
        <v>120</v>
      </c>
      <c r="K121" s="117" t="s">
        <v>149</v>
      </c>
      <c r="L121" s="114"/>
      <c r="M121" s="57" t="s">
        <v>1</v>
      </c>
      <c r="N121" s="58" t="s">
        <v>40</v>
      </c>
      <c r="O121" s="58" t="s">
        <v>150</v>
      </c>
      <c r="P121" s="58" t="s">
        <v>151</v>
      </c>
      <c r="Q121" s="58" t="s">
        <v>152</v>
      </c>
      <c r="R121" s="58" t="s">
        <v>153</v>
      </c>
      <c r="S121" s="58" t="s">
        <v>154</v>
      </c>
      <c r="T121" s="59" t="s">
        <v>155</v>
      </c>
    </row>
    <row r="122" spans="2:65" s="1" customFormat="1" ht="22.9" customHeight="1">
      <c r="B122" s="30"/>
      <c r="C122" s="62" t="s">
        <v>156</v>
      </c>
      <c r="J122" s="118">
        <f>BK122</f>
        <v>0</v>
      </c>
      <c r="L122" s="30"/>
      <c r="M122" s="60"/>
      <c r="N122" s="51"/>
      <c r="O122" s="51"/>
      <c r="P122" s="119">
        <f>P123</f>
        <v>0</v>
      </c>
      <c r="Q122" s="51"/>
      <c r="R122" s="119">
        <f>R123</f>
        <v>0</v>
      </c>
      <c r="S122" s="51"/>
      <c r="T122" s="120">
        <f>T123</f>
        <v>5.6570000000000009E-2</v>
      </c>
      <c r="AT122" s="15" t="s">
        <v>75</v>
      </c>
      <c r="AU122" s="15" t="s">
        <v>122</v>
      </c>
      <c r="BK122" s="121">
        <f>BK123</f>
        <v>0</v>
      </c>
    </row>
    <row r="123" spans="2:65" s="11" customFormat="1" ht="25.9" customHeight="1">
      <c r="B123" s="122"/>
      <c r="D123" s="123" t="s">
        <v>75</v>
      </c>
      <c r="E123" s="124" t="s">
        <v>390</v>
      </c>
      <c r="F123" s="124" t="s">
        <v>391</v>
      </c>
      <c r="I123" s="125"/>
      <c r="J123" s="126">
        <f>BK123</f>
        <v>0</v>
      </c>
      <c r="L123" s="122"/>
      <c r="M123" s="127"/>
      <c r="P123" s="128">
        <f>P124</f>
        <v>0</v>
      </c>
      <c r="R123" s="128">
        <f>R124</f>
        <v>0</v>
      </c>
      <c r="T123" s="129">
        <f>T124</f>
        <v>5.6570000000000009E-2</v>
      </c>
      <c r="AR123" s="123" t="s">
        <v>86</v>
      </c>
      <c r="AT123" s="130" t="s">
        <v>75</v>
      </c>
      <c r="AU123" s="130" t="s">
        <v>76</v>
      </c>
      <c r="AY123" s="123" t="s">
        <v>159</v>
      </c>
      <c r="BK123" s="131">
        <f>BK124</f>
        <v>0</v>
      </c>
    </row>
    <row r="124" spans="2:65" s="11" customFormat="1" ht="22.9" customHeight="1">
      <c r="B124" s="122"/>
      <c r="D124" s="123" t="s">
        <v>75</v>
      </c>
      <c r="E124" s="132" t="s">
        <v>793</v>
      </c>
      <c r="F124" s="132" t="s">
        <v>794</v>
      </c>
      <c r="I124" s="125"/>
      <c r="J124" s="133">
        <f>BK124</f>
        <v>0</v>
      </c>
      <c r="L124" s="122"/>
      <c r="M124" s="127"/>
      <c r="P124" s="128">
        <f>SUM(P125:P142)</f>
        <v>0</v>
      </c>
      <c r="R124" s="128">
        <f>SUM(R125:R142)</f>
        <v>0</v>
      </c>
      <c r="T124" s="129">
        <f>SUM(T125:T142)</f>
        <v>5.6570000000000009E-2</v>
      </c>
      <c r="AR124" s="123" t="s">
        <v>86</v>
      </c>
      <c r="AT124" s="130" t="s">
        <v>75</v>
      </c>
      <c r="AU124" s="130" t="s">
        <v>84</v>
      </c>
      <c r="AY124" s="123" t="s">
        <v>159</v>
      </c>
      <c r="BK124" s="131">
        <f>SUM(BK125:BK142)</f>
        <v>0</v>
      </c>
    </row>
    <row r="125" spans="2:65" s="1" customFormat="1" ht="24.2" customHeight="1">
      <c r="B125" s="30"/>
      <c r="C125" s="134" t="s">
        <v>84</v>
      </c>
      <c r="D125" s="134" t="s">
        <v>161</v>
      </c>
      <c r="E125" s="135" t="s">
        <v>795</v>
      </c>
      <c r="F125" s="136" t="s">
        <v>796</v>
      </c>
      <c r="G125" s="137" t="s">
        <v>474</v>
      </c>
      <c r="H125" s="138">
        <v>1</v>
      </c>
      <c r="I125" s="139"/>
      <c r="J125" s="140">
        <f>ROUND(I125*H125,2)</f>
        <v>0</v>
      </c>
      <c r="K125" s="136" t="s">
        <v>1</v>
      </c>
      <c r="L125" s="30"/>
      <c r="M125" s="141" t="s">
        <v>1</v>
      </c>
      <c r="N125" s="142" t="s">
        <v>41</v>
      </c>
      <c r="P125" s="143">
        <f>O125*H125</f>
        <v>0</v>
      </c>
      <c r="Q125" s="143">
        <v>0</v>
      </c>
      <c r="R125" s="143">
        <f>Q125*H125</f>
        <v>0</v>
      </c>
      <c r="S125" s="143">
        <v>1.0999999999999999E-2</v>
      </c>
      <c r="T125" s="144">
        <f>S125*H125</f>
        <v>1.0999999999999999E-2</v>
      </c>
      <c r="AR125" s="145" t="s">
        <v>397</v>
      </c>
      <c r="AT125" s="145" t="s">
        <v>161</v>
      </c>
      <c r="AU125" s="145" t="s">
        <v>86</v>
      </c>
      <c r="AY125" s="15" t="s">
        <v>159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5" t="s">
        <v>84</v>
      </c>
      <c r="BK125" s="146">
        <f>ROUND(I125*H125,2)</f>
        <v>0</v>
      </c>
      <c r="BL125" s="15" t="s">
        <v>397</v>
      </c>
      <c r="BM125" s="145" t="s">
        <v>797</v>
      </c>
    </row>
    <row r="126" spans="2:65" s="1" customFormat="1" ht="19.5">
      <c r="B126" s="30"/>
      <c r="D126" s="147" t="s">
        <v>168</v>
      </c>
      <c r="F126" s="148" t="s">
        <v>796</v>
      </c>
      <c r="I126" s="149"/>
      <c r="L126" s="30"/>
      <c r="M126" s="150"/>
      <c r="T126" s="54"/>
      <c r="AT126" s="15" t="s">
        <v>168</v>
      </c>
      <c r="AU126" s="15" t="s">
        <v>86</v>
      </c>
    </row>
    <row r="127" spans="2:65" s="1" customFormat="1" ht="24.2" customHeight="1">
      <c r="B127" s="30"/>
      <c r="C127" s="134" t="s">
        <v>172</v>
      </c>
      <c r="D127" s="134" t="s">
        <v>161</v>
      </c>
      <c r="E127" s="135" t="s">
        <v>798</v>
      </c>
      <c r="F127" s="136" t="s">
        <v>799</v>
      </c>
      <c r="G127" s="137" t="s">
        <v>474</v>
      </c>
      <c r="H127" s="138">
        <v>1</v>
      </c>
      <c r="I127" s="139"/>
      <c r="J127" s="140">
        <f>ROUND(I127*H127,2)</f>
        <v>0</v>
      </c>
      <c r="K127" s="136" t="s">
        <v>1</v>
      </c>
      <c r="L127" s="30"/>
      <c r="M127" s="141" t="s">
        <v>1</v>
      </c>
      <c r="N127" s="142" t="s">
        <v>41</v>
      </c>
      <c r="P127" s="143">
        <f>O127*H127</f>
        <v>0</v>
      </c>
      <c r="Q127" s="143">
        <v>0</v>
      </c>
      <c r="R127" s="143">
        <f>Q127*H127</f>
        <v>0</v>
      </c>
      <c r="S127" s="143">
        <v>1.4999999999999999E-2</v>
      </c>
      <c r="T127" s="144">
        <f>S127*H127</f>
        <v>1.4999999999999999E-2</v>
      </c>
      <c r="AR127" s="145" t="s">
        <v>397</v>
      </c>
      <c r="AT127" s="145" t="s">
        <v>161</v>
      </c>
      <c r="AU127" s="145" t="s">
        <v>86</v>
      </c>
      <c r="AY127" s="15" t="s">
        <v>159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5" t="s">
        <v>84</v>
      </c>
      <c r="BK127" s="146">
        <f>ROUND(I127*H127,2)</f>
        <v>0</v>
      </c>
      <c r="BL127" s="15" t="s">
        <v>397</v>
      </c>
      <c r="BM127" s="145" t="s">
        <v>800</v>
      </c>
    </row>
    <row r="128" spans="2:65" s="1" customFormat="1" ht="19.5">
      <c r="B128" s="30"/>
      <c r="D128" s="147" t="s">
        <v>168</v>
      </c>
      <c r="F128" s="148" t="s">
        <v>799</v>
      </c>
      <c r="I128" s="149"/>
      <c r="L128" s="30"/>
      <c r="M128" s="150"/>
      <c r="T128" s="54"/>
      <c r="AT128" s="15" t="s">
        <v>168</v>
      </c>
      <c r="AU128" s="15" t="s">
        <v>86</v>
      </c>
    </row>
    <row r="129" spans="2:65" s="1" customFormat="1" ht="24.2" customHeight="1">
      <c r="B129" s="30"/>
      <c r="C129" s="134" t="s">
        <v>221</v>
      </c>
      <c r="D129" s="134" t="s">
        <v>161</v>
      </c>
      <c r="E129" s="135" t="s">
        <v>801</v>
      </c>
      <c r="F129" s="136" t="s">
        <v>802</v>
      </c>
      <c r="G129" s="137" t="s">
        <v>474</v>
      </c>
      <c r="H129" s="138">
        <v>8</v>
      </c>
      <c r="I129" s="139"/>
      <c r="J129" s="140">
        <f>ROUND(I129*H129,2)</f>
        <v>0</v>
      </c>
      <c r="K129" s="136" t="s">
        <v>1</v>
      </c>
      <c r="L129" s="30"/>
      <c r="M129" s="141" t="s">
        <v>1</v>
      </c>
      <c r="N129" s="142" t="s">
        <v>41</v>
      </c>
      <c r="P129" s="143">
        <f>O129*H129</f>
        <v>0</v>
      </c>
      <c r="Q129" s="143">
        <v>0</v>
      </c>
      <c r="R129" s="143">
        <f>Q129*H129</f>
        <v>0</v>
      </c>
      <c r="S129" s="143">
        <v>2.3000000000000001E-4</v>
      </c>
      <c r="T129" s="144">
        <f>S129*H129</f>
        <v>1.8400000000000001E-3</v>
      </c>
      <c r="AR129" s="145" t="s">
        <v>397</v>
      </c>
      <c r="AT129" s="145" t="s">
        <v>161</v>
      </c>
      <c r="AU129" s="145" t="s">
        <v>86</v>
      </c>
      <c r="AY129" s="15" t="s">
        <v>159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5" t="s">
        <v>84</v>
      </c>
      <c r="BK129" s="146">
        <f>ROUND(I129*H129,2)</f>
        <v>0</v>
      </c>
      <c r="BL129" s="15" t="s">
        <v>397</v>
      </c>
      <c r="BM129" s="145" t="s">
        <v>803</v>
      </c>
    </row>
    <row r="130" spans="2:65" s="1" customFormat="1" ht="19.5">
      <c r="B130" s="30"/>
      <c r="D130" s="147" t="s">
        <v>168</v>
      </c>
      <c r="F130" s="148" t="s">
        <v>802</v>
      </c>
      <c r="I130" s="149"/>
      <c r="L130" s="30"/>
      <c r="M130" s="150"/>
      <c r="T130" s="54"/>
      <c r="AT130" s="15" t="s">
        <v>168</v>
      </c>
      <c r="AU130" s="15" t="s">
        <v>86</v>
      </c>
    </row>
    <row r="131" spans="2:65" s="1" customFormat="1" ht="24.2" customHeight="1">
      <c r="B131" s="30"/>
      <c r="C131" s="134" t="s">
        <v>86</v>
      </c>
      <c r="D131" s="134" t="s">
        <v>161</v>
      </c>
      <c r="E131" s="135" t="s">
        <v>804</v>
      </c>
      <c r="F131" s="136" t="s">
        <v>805</v>
      </c>
      <c r="G131" s="137" t="s">
        <v>474</v>
      </c>
      <c r="H131" s="138">
        <v>1</v>
      </c>
      <c r="I131" s="139"/>
      <c r="J131" s="140">
        <f>ROUND(I131*H131,2)</f>
        <v>0</v>
      </c>
      <c r="K131" s="136" t="s">
        <v>1</v>
      </c>
      <c r="L131" s="30"/>
      <c r="M131" s="141" t="s">
        <v>1</v>
      </c>
      <c r="N131" s="142" t="s">
        <v>41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397</v>
      </c>
      <c r="AT131" s="145" t="s">
        <v>161</v>
      </c>
      <c r="AU131" s="145" t="s">
        <v>86</v>
      </c>
      <c r="AY131" s="15" t="s">
        <v>159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5" t="s">
        <v>84</v>
      </c>
      <c r="BK131" s="146">
        <f>ROUND(I131*H131,2)</f>
        <v>0</v>
      </c>
      <c r="BL131" s="15" t="s">
        <v>397</v>
      </c>
      <c r="BM131" s="145" t="s">
        <v>806</v>
      </c>
    </row>
    <row r="132" spans="2:65" s="1" customFormat="1" ht="19.5">
      <c r="B132" s="30"/>
      <c r="D132" s="147" t="s">
        <v>168</v>
      </c>
      <c r="F132" s="148" t="s">
        <v>805</v>
      </c>
      <c r="I132" s="149"/>
      <c r="L132" s="30"/>
      <c r="M132" s="150"/>
      <c r="T132" s="54"/>
      <c r="AT132" s="15" t="s">
        <v>168</v>
      </c>
      <c r="AU132" s="15" t="s">
        <v>86</v>
      </c>
    </row>
    <row r="133" spans="2:65" s="1" customFormat="1" ht="33" customHeight="1">
      <c r="B133" s="30"/>
      <c r="C133" s="134" t="s">
        <v>238</v>
      </c>
      <c r="D133" s="134" t="s">
        <v>161</v>
      </c>
      <c r="E133" s="135" t="s">
        <v>807</v>
      </c>
      <c r="F133" s="136" t="s">
        <v>808</v>
      </c>
      <c r="G133" s="137" t="s">
        <v>474</v>
      </c>
      <c r="H133" s="138">
        <v>4</v>
      </c>
      <c r="I133" s="139"/>
      <c r="J133" s="140">
        <f>ROUND(I133*H133,2)</f>
        <v>0</v>
      </c>
      <c r="K133" s="136" t="s">
        <v>1</v>
      </c>
      <c r="L133" s="30"/>
      <c r="M133" s="141" t="s">
        <v>1</v>
      </c>
      <c r="N133" s="142" t="s">
        <v>41</v>
      </c>
      <c r="P133" s="143">
        <f>O133*H133</f>
        <v>0</v>
      </c>
      <c r="Q133" s="143">
        <v>0</v>
      </c>
      <c r="R133" s="143">
        <f>Q133*H133</f>
        <v>0</v>
      </c>
      <c r="S133" s="143">
        <v>7.8999999999999996E-5</v>
      </c>
      <c r="T133" s="144">
        <f>S133*H133</f>
        <v>3.1599999999999998E-4</v>
      </c>
      <c r="AR133" s="145" t="s">
        <v>397</v>
      </c>
      <c r="AT133" s="145" t="s">
        <v>161</v>
      </c>
      <c r="AU133" s="145" t="s">
        <v>86</v>
      </c>
      <c r="AY133" s="15" t="s">
        <v>159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5" t="s">
        <v>84</v>
      </c>
      <c r="BK133" s="146">
        <f>ROUND(I133*H133,2)</f>
        <v>0</v>
      </c>
      <c r="BL133" s="15" t="s">
        <v>397</v>
      </c>
      <c r="BM133" s="145" t="s">
        <v>809</v>
      </c>
    </row>
    <row r="134" spans="2:65" s="1" customFormat="1" ht="19.5">
      <c r="B134" s="30"/>
      <c r="D134" s="147" t="s">
        <v>168</v>
      </c>
      <c r="F134" s="148" t="s">
        <v>808</v>
      </c>
      <c r="I134" s="149"/>
      <c r="L134" s="30"/>
      <c r="M134" s="150"/>
      <c r="T134" s="54"/>
      <c r="AT134" s="15" t="s">
        <v>168</v>
      </c>
      <c r="AU134" s="15" t="s">
        <v>86</v>
      </c>
    </row>
    <row r="135" spans="2:65" s="1" customFormat="1" ht="37.9" customHeight="1">
      <c r="B135" s="30"/>
      <c r="C135" s="134" t="s">
        <v>166</v>
      </c>
      <c r="D135" s="134" t="s">
        <v>161</v>
      </c>
      <c r="E135" s="135" t="s">
        <v>810</v>
      </c>
      <c r="F135" s="136" t="s">
        <v>811</v>
      </c>
      <c r="G135" s="137" t="s">
        <v>474</v>
      </c>
      <c r="H135" s="138">
        <v>4</v>
      </c>
      <c r="I135" s="139"/>
      <c r="J135" s="140">
        <f>ROUND(I135*H135,2)</f>
        <v>0</v>
      </c>
      <c r="K135" s="136" t="s">
        <v>1</v>
      </c>
      <c r="L135" s="30"/>
      <c r="M135" s="141" t="s">
        <v>1</v>
      </c>
      <c r="N135" s="142" t="s">
        <v>41</v>
      </c>
      <c r="P135" s="143">
        <f>O135*H135</f>
        <v>0</v>
      </c>
      <c r="Q135" s="143">
        <v>0</v>
      </c>
      <c r="R135" s="143">
        <f>Q135*H135</f>
        <v>0</v>
      </c>
      <c r="S135" s="143">
        <v>7.8999999999999996E-5</v>
      </c>
      <c r="T135" s="144">
        <f>S135*H135</f>
        <v>3.1599999999999998E-4</v>
      </c>
      <c r="AR135" s="145" t="s">
        <v>397</v>
      </c>
      <c r="AT135" s="145" t="s">
        <v>161</v>
      </c>
      <c r="AU135" s="145" t="s">
        <v>86</v>
      </c>
      <c r="AY135" s="15" t="s">
        <v>159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5" t="s">
        <v>84</v>
      </c>
      <c r="BK135" s="146">
        <f>ROUND(I135*H135,2)</f>
        <v>0</v>
      </c>
      <c r="BL135" s="15" t="s">
        <v>397</v>
      </c>
      <c r="BM135" s="145" t="s">
        <v>812</v>
      </c>
    </row>
    <row r="136" spans="2:65" s="1" customFormat="1" ht="19.5">
      <c r="B136" s="30"/>
      <c r="D136" s="147" t="s">
        <v>168</v>
      </c>
      <c r="F136" s="148" t="s">
        <v>811</v>
      </c>
      <c r="I136" s="149"/>
      <c r="L136" s="30"/>
      <c r="M136" s="150"/>
      <c r="T136" s="54"/>
      <c r="AT136" s="15" t="s">
        <v>168</v>
      </c>
      <c r="AU136" s="15" t="s">
        <v>86</v>
      </c>
    </row>
    <row r="137" spans="2:65" s="1" customFormat="1" ht="37.9" customHeight="1">
      <c r="B137" s="30"/>
      <c r="C137" s="134" t="s">
        <v>274</v>
      </c>
      <c r="D137" s="134" t="s">
        <v>161</v>
      </c>
      <c r="E137" s="135" t="s">
        <v>813</v>
      </c>
      <c r="F137" s="136" t="s">
        <v>814</v>
      </c>
      <c r="G137" s="137" t="s">
        <v>474</v>
      </c>
      <c r="H137" s="138">
        <v>1</v>
      </c>
      <c r="I137" s="139"/>
      <c r="J137" s="140">
        <f>ROUND(I137*H137,2)</f>
        <v>0</v>
      </c>
      <c r="K137" s="136" t="s">
        <v>1</v>
      </c>
      <c r="L137" s="30"/>
      <c r="M137" s="141" t="s">
        <v>1</v>
      </c>
      <c r="N137" s="142" t="s">
        <v>41</v>
      </c>
      <c r="P137" s="143">
        <f>O137*H137</f>
        <v>0</v>
      </c>
      <c r="Q137" s="143">
        <v>0</v>
      </c>
      <c r="R137" s="143">
        <f>Q137*H137</f>
        <v>0</v>
      </c>
      <c r="S137" s="143">
        <v>9.7999999999999997E-5</v>
      </c>
      <c r="T137" s="144">
        <f>S137*H137</f>
        <v>9.7999999999999997E-5</v>
      </c>
      <c r="AR137" s="145" t="s">
        <v>397</v>
      </c>
      <c r="AT137" s="145" t="s">
        <v>161</v>
      </c>
      <c r="AU137" s="145" t="s">
        <v>86</v>
      </c>
      <c r="AY137" s="15" t="s">
        <v>159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5" t="s">
        <v>84</v>
      </c>
      <c r="BK137" s="146">
        <f>ROUND(I137*H137,2)</f>
        <v>0</v>
      </c>
      <c r="BL137" s="15" t="s">
        <v>397</v>
      </c>
      <c r="BM137" s="145" t="s">
        <v>815</v>
      </c>
    </row>
    <row r="138" spans="2:65" s="1" customFormat="1" ht="19.5">
      <c r="B138" s="30"/>
      <c r="D138" s="147" t="s">
        <v>168</v>
      </c>
      <c r="F138" s="148" t="s">
        <v>814</v>
      </c>
      <c r="I138" s="149"/>
      <c r="L138" s="30"/>
      <c r="M138" s="150"/>
      <c r="T138" s="54"/>
      <c r="AT138" s="15" t="s">
        <v>168</v>
      </c>
      <c r="AU138" s="15" t="s">
        <v>86</v>
      </c>
    </row>
    <row r="139" spans="2:65" s="1" customFormat="1" ht="24.2" customHeight="1">
      <c r="B139" s="30"/>
      <c r="C139" s="134" t="s">
        <v>447</v>
      </c>
      <c r="D139" s="134" t="s">
        <v>161</v>
      </c>
      <c r="E139" s="135" t="s">
        <v>816</v>
      </c>
      <c r="F139" s="136" t="s">
        <v>817</v>
      </c>
      <c r="G139" s="137" t="s">
        <v>474</v>
      </c>
      <c r="H139" s="138">
        <v>2</v>
      </c>
      <c r="I139" s="139"/>
      <c r="J139" s="140">
        <f>ROUND(I139*H139,2)</f>
        <v>0</v>
      </c>
      <c r="K139" s="136" t="s">
        <v>1</v>
      </c>
      <c r="L139" s="30"/>
      <c r="M139" s="141" t="s">
        <v>1</v>
      </c>
      <c r="N139" s="142" t="s">
        <v>41</v>
      </c>
      <c r="P139" s="143">
        <f>O139*H139</f>
        <v>0</v>
      </c>
      <c r="Q139" s="143">
        <v>0</v>
      </c>
      <c r="R139" s="143">
        <f>Q139*H139</f>
        <v>0</v>
      </c>
      <c r="S139" s="143">
        <v>4.0000000000000001E-3</v>
      </c>
      <c r="T139" s="144">
        <f>S139*H139</f>
        <v>8.0000000000000002E-3</v>
      </c>
      <c r="AR139" s="145" t="s">
        <v>397</v>
      </c>
      <c r="AT139" s="145" t="s">
        <v>161</v>
      </c>
      <c r="AU139" s="145" t="s">
        <v>86</v>
      </c>
      <c r="AY139" s="15" t="s">
        <v>159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5" t="s">
        <v>84</v>
      </c>
      <c r="BK139" s="146">
        <f>ROUND(I139*H139,2)</f>
        <v>0</v>
      </c>
      <c r="BL139" s="15" t="s">
        <v>397</v>
      </c>
      <c r="BM139" s="145" t="s">
        <v>818</v>
      </c>
    </row>
    <row r="140" spans="2:65" s="1" customFormat="1" ht="19.5">
      <c r="B140" s="30"/>
      <c r="D140" s="147" t="s">
        <v>168</v>
      </c>
      <c r="F140" s="148" t="s">
        <v>817</v>
      </c>
      <c r="I140" s="149"/>
      <c r="L140" s="30"/>
      <c r="M140" s="150"/>
      <c r="T140" s="54"/>
      <c r="AT140" s="15" t="s">
        <v>168</v>
      </c>
      <c r="AU140" s="15" t="s">
        <v>86</v>
      </c>
    </row>
    <row r="141" spans="2:65" s="1" customFormat="1" ht="24.2" customHeight="1">
      <c r="B141" s="30"/>
      <c r="C141" s="134" t="s">
        <v>280</v>
      </c>
      <c r="D141" s="134" t="s">
        <v>161</v>
      </c>
      <c r="E141" s="135" t="s">
        <v>819</v>
      </c>
      <c r="F141" s="136" t="s">
        <v>820</v>
      </c>
      <c r="G141" s="137" t="s">
        <v>474</v>
      </c>
      <c r="H141" s="138">
        <v>4</v>
      </c>
      <c r="I141" s="139"/>
      <c r="J141" s="140">
        <f>ROUND(I141*H141,2)</f>
        <v>0</v>
      </c>
      <c r="K141" s="136" t="s">
        <v>1</v>
      </c>
      <c r="L141" s="30"/>
      <c r="M141" s="141" t="s">
        <v>1</v>
      </c>
      <c r="N141" s="142" t="s">
        <v>41</v>
      </c>
      <c r="P141" s="143">
        <f>O141*H141</f>
        <v>0</v>
      </c>
      <c r="Q141" s="143">
        <v>0</v>
      </c>
      <c r="R141" s="143">
        <f>Q141*H141</f>
        <v>0</v>
      </c>
      <c r="S141" s="143">
        <v>5.0000000000000001E-3</v>
      </c>
      <c r="T141" s="144">
        <f>S141*H141</f>
        <v>0.02</v>
      </c>
      <c r="AR141" s="145" t="s">
        <v>397</v>
      </c>
      <c r="AT141" s="145" t="s">
        <v>161</v>
      </c>
      <c r="AU141" s="145" t="s">
        <v>86</v>
      </c>
      <c r="AY141" s="15" t="s">
        <v>159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5" t="s">
        <v>84</v>
      </c>
      <c r="BK141" s="146">
        <f>ROUND(I141*H141,2)</f>
        <v>0</v>
      </c>
      <c r="BL141" s="15" t="s">
        <v>397</v>
      </c>
      <c r="BM141" s="145" t="s">
        <v>821</v>
      </c>
    </row>
    <row r="142" spans="2:65" s="1" customFormat="1" ht="19.5">
      <c r="B142" s="30"/>
      <c r="D142" s="147" t="s">
        <v>168</v>
      </c>
      <c r="F142" s="148" t="s">
        <v>820</v>
      </c>
      <c r="I142" s="149"/>
      <c r="L142" s="30"/>
      <c r="M142" s="176"/>
      <c r="N142" s="177"/>
      <c r="O142" s="177"/>
      <c r="P142" s="177"/>
      <c r="Q142" s="177"/>
      <c r="R142" s="177"/>
      <c r="S142" s="177"/>
      <c r="T142" s="178"/>
      <c r="AT142" s="15" t="s">
        <v>168</v>
      </c>
      <c r="AU142" s="15" t="s">
        <v>86</v>
      </c>
    </row>
    <row r="143" spans="2:65" s="1" customFormat="1" ht="6.95" customHeight="1"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30"/>
    </row>
  </sheetData>
  <sheetProtection algorithmName="SHA-512" hashValue="V2gqqOveaFmCkl84RQRKDdhqxd0O3DrwOZRRU1RG/AbWDQCstbiRBNeI0aVZO7FXOdT7ozaWMDMH0pbK0ADXKg==" saltValue="IrMq5Pg+G0ziSc+BCOkKxi9AzmEVmtdtgXNz3E+3Kjt3fs3RHvLroDzuJfdeMud0qmZDXZTZOV4PkKklXFslyQ==" spinCount="100000" sheet="1" objects="1" scenarios="1" formatColumns="0" formatRows="0" autoFilter="0"/>
  <autoFilter ref="C121:K142" xr:uid="{00000000-0009-0000-0000-000003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2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5" t="s">
        <v>99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2:46" ht="24.95" customHeight="1">
      <c r="B4" s="18"/>
      <c r="D4" s="19" t="s">
        <v>115</v>
      </c>
      <c r="L4" s="18"/>
      <c r="M4" s="91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1" t="str">
        <f>'Rekapitulace stavby'!K6</f>
        <v>Novostavba pavilonu pro jelínky vepří v ZOO Ústí n. Labem</v>
      </c>
      <c r="F7" s="222"/>
      <c r="G7" s="222"/>
      <c r="H7" s="222"/>
      <c r="L7" s="18"/>
    </row>
    <row r="8" spans="2:46" ht="12" customHeight="1">
      <c r="B8" s="18"/>
      <c r="D8" s="25" t="s">
        <v>116</v>
      </c>
      <c r="L8" s="18"/>
    </row>
    <row r="9" spans="2:46" s="1" customFormat="1" ht="16.5" customHeight="1">
      <c r="B9" s="30"/>
      <c r="E9" s="221" t="s">
        <v>787</v>
      </c>
      <c r="F9" s="223"/>
      <c r="G9" s="223"/>
      <c r="H9" s="223"/>
      <c r="L9" s="30"/>
    </row>
    <row r="10" spans="2:46" s="1" customFormat="1" ht="12" customHeight="1">
      <c r="B10" s="30"/>
      <c r="D10" s="25" t="s">
        <v>788</v>
      </c>
      <c r="L10" s="30"/>
    </row>
    <row r="11" spans="2:46" s="1" customFormat="1" ht="16.5" customHeight="1">
      <c r="B11" s="30"/>
      <c r="E11" s="184" t="s">
        <v>822</v>
      </c>
      <c r="F11" s="223"/>
      <c r="G11" s="223"/>
      <c r="H11" s="223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</v>
      </c>
      <c r="I13" s="25" t="s">
        <v>19</v>
      </c>
      <c r="J13" s="23" t="s">
        <v>1</v>
      </c>
      <c r="L13" s="30"/>
    </row>
    <row r="14" spans="2:46" s="1" customFormat="1" ht="12" customHeight="1">
      <c r="B14" s="30"/>
      <c r="D14" s="25" t="s">
        <v>20</v>
      </c>
      <c r="F14" s="23" t="s">
        <v>31</v>
      </c>
      <c r="I14" s="25" t="s">
        <v>22</v>
      </c>
      <c r="J14" s="50" t="str">
        <f>'Rekapitulace stavby'!AN8</f>
        <v>30. 1. 2024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24</v>
      </c>
      <c r="I16" s="25" t="s">
        <v>25</v>
      </c>
      <c r="J16" s="23" t="s">
        <v>1</v>
      </c>
      <c r="L16" s="30"/>
    </row>
    <row r="17" spans="2:12" s="1" customFormat="1" ht="18" customHeight="1">
      <c r="B17" s="30"/>
      <c r="E17" s="23" t="s">
        <v>31</v>
      </c>
      <c r="I17" s="25" t="s">
        <v>27</v>
      </c>
      <c r="J17" s="23" t="s">
        <v>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28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4" t="str">
        <f>'Rekapitulace stavby'!E14</f>
        <v>Vyplň údaj</v>
      </c>
      <c r="F20" s="189"/>
      <c r="G20" s="189"/>
      <c r="H20" s="189"/>
      <c r="I20" s="25" t="s">
        <v>27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30</v>
      </c>
      <c r="I22" s="25" t="s">
        <v>25</v>
      </c>
      <c r="J22" s="23" t="s">
        <v>1</v>
      </c>
      <c r="L22" s="30"/>
    </row>
    <row r="23" spans="2:12" s="1" customFormat="1" ht="18" customHeight="1">
      <c r="B23" s="30"/>
      <c r="E23" s="23" t="s">
        <v>790</v>
      </c>
      <c r="I23" s="25" t="s">
        <v>27</v>
      </c>
      <c r="J23" s="23" t="s">
        <v>1</v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33</v>
      </c>
      <c r="I25" s="25" t="s">
        <v>25</v>
      </c>
      <c r="J25" s="23" t="s">
        <v>1</v>
      </c>
      <c r="L25" s="30"/>
    </row>
    <row r="26" spans="2:12" s="1" customFormat="1" ht="18" customHeight="1">
      <c r="B26" s="30"/>
      <c r="E26" s="23" t="s">
        <v>791</v>
      </c>
      <c r="I26" s="25" t="s">
        <v>27</v>
      </c>
      <c r="J26" s="23" t="s">
        <v>1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35</v>
      </c>
      <c r="L28" s="30"/>
    </row>
    <row r="29" spans="2:12" s="7" customFormat="1" ht="16.5" customHeight="1">
      <c r="B29" s="92"/>
      <c r="E29" s="194" t="s">
        <v>1</v>
      </c>
      <c r="F29" s="194"/>
      <c r="G29" s="194"/>
      <c r="H29" s="194"/>
      <c r="L29" s="92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>
      <c r="B32" s="30"/>
      <c r="D32" s="93" t="s">
        <v>36</v>
      </c>
      <c r="J32" s="64">
        <f>ROUND(J122, 2)</f>
        <v>0</v>
      </c>
      <c r="L32" s="30"/>
    </row>
    <row r="33" spans="2:12" s="1" customFormat="1" ht="6.95" customHeight="1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>
      <c r="B34" s="30"/>
      <c r="F34" s="33" t="s">
        <v>38</v>
      </c>
      <c r="I34" s="33" t="s">
        <v>37</v>
      </c>
      <c r="J34" s="33" t="s">
        <v>39</v>
      </c>
      <c r="L34" s="30"/>
    </row>
    <row r="35" spans="2:12" s="1" customFormat="1" ht="14.45" customHeight="1">
      <c r="B35" s="30"/>
      <c r="D35" s="53" t="s">
        <v>40</v>
      </c>
      <c r="E35" s="25" t="s">
        <v>41</v>
      </c>
      <c r="F35" s="84">
        <f>ROUND((SUM(BE122:BE221)),  2)</f>
        <v>0</v>
      </c>
      <c r="I35" s="94">
        <v>0.21</v>
      </c>
      <c r="J35" s="84">
        <f>ROUND(((SUM(BE122:BE221))*I35),  2)</f>
        <v>0</v>
      </c>
      <c r="L35" s="30"/>
    </row>
    <row r="36" spans="2:12" s="1" customFormat="1" ht="14.45" customHeight="1">
      <c r="B36" s="30"/>
      <c r="E36" s="25" t="s">
        <v>42</v>
      </c>
      <c r="F36" s="84">
        <f>ROUND((SUM(BF122:BF221)),  2)</f>
        <v>0</v>
      </c>
      <c r="I36" s="94">
        <v>0.12</v>
      </c>
      <c r="J36" s="84">
        <f>ROUND(((SUM(BF122:BF221))*I36),  2)</f>
        <v>0</v>
      </c>
      <c r="L36" s="30"/>
    </row>
    <row r="37" spans="2:12" s="1" customFormat="1" ht="14.45" hidden="1" customHeight="1">
      <c r="B37" s="30"/>
      <c r="E37" s="25" t="s">
        <v>43</v>
      </c>
      <c r="F37" s="84">
        <f>ROUND((SUM(BG122:BG221)),  2)</f>
        <v>0</v>
      </c>
      <c r="I37" s="94">
        <v>0.21</v>
      </c>
      <c r="J37" s="84">
        <f>0</f>
        <v>0</v>
      </c>
      <c r="L37" s="30"/>
    </row>
    <row r="38" spans="2:12" s="1" customFormat="1" ht="14.45" hidden="1" customHeight="1">
      <c r="B38" s="30"/>
      <c r="E38" s="25" t="s">
        <v>44</v>
      </c>
      <c r="F38" s="84">
        <f>ROUND((SUM(BH122:BH221)),  2)</f>
        <v>0</v>
      </c>
      <c r="I38" s="94">
        <v>0.12</v>
      </c>
      <c r="J38" s="84">
        <f>0</f>
        <v>0</v>
      </c>
      <c r="L38" s="30"/>
    </row>
    <row r="39" spans="2:12" s="1" customFormat="1" ht="14.45" hidden="1" customHeight="1">
      <c r="B39" s="30"/>
      <c r="E39" s="25" t="s">
        <v>45</v>
      </c>
      <c r="F39" s="84">
        <f>ROUND((SUM(BI122:BI221)),  2)</f>
        <v>0</v>
      </c>
      <c r="I39" s="94">
        <v>0</v>
      </c>
      <c r="J39" s="84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5"/>
      <c r="D41" s="96" t="s">
        <v>46</v>
      </c>
      <c r="E41" s="55"/>
      <c r="F41" s="55"/>
      <c r="G41" s="97" t="s">
        <v>47</v>
      </c>
      <c r="H41" s="98" t="s">
        <v>48</v>
      </c>
      <c r="I41" s="55"/>
      <c r="J41" s="99">
        <f>SUM(J32:J39)</f>
        <v>0</v>
      </c>
      <c r="K41" s="100"/>
      <c r="L41" s="30"/>
    </row>
    <row r="42" spans="2:12" s="1" customFormat="1" ht="14.45" customHeight="1">
      <c r="B42" s="30"/>
      <c r="L42" s="30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101" t="s">
        <v>52</v>
      </c>
      <c r="G61" s="41" t="s">
        <v>51</v>
      </c>
      <c r="H61" s="32"/>
      <c r="I61" s="32"/>
      <c r="J61" s="102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101" t="s">
        <v>52</v>
      </c>
      <c r="G76" s="41" t="s">
        <v>51</v>
      </c>
      <c r="H76" s="32"/>
      <c r="I76" s="32"/>
      <c r="J76" s="102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12" s="1" customFormat="1" ht="24.95" customHeight="1">
      <c r="B82" s="30"/>
      <c r="C82" s="19" t="s">
        <v>118</v>
      </c>
      <c r="L82" s="30"/>
    </row>
    <row r="83" spans="2:12" s="1" customFormat="1" ht="6.95" customHeight="1">
      <c r="B83" s="30"/>
      <c r="L83" s="30"/>
    </row>
    <row r="84" spans="2:12" s="1" customFormat="1" ht="12" customHeight="1">
      <c r="B84" s="30"/>
      <c r="C84" s="25" t="s">
        <v>16</v>
      </c>
      <c r="L84" s="30"/>
    </row>
    <row r="85" spans="2:12" s="1" customFormat="1" ht="16.5" customHeight="1">
      <c r="B85" s="30"/>
      <c r="E85" s="221" t="str">
        <f>E7</f>
        <v>Novostavba pavilonu pro jelínky vepří v ZOO Ústí n. Labem</v>
      </c>
      <c r="F85" s="222"/>
      <c r="G85" s="222"/>
      <c r="H85" s="222"/>
      <c r="L85" s="30"/>
    </row>
    <row r="86" spans="2:12" ht="12" customHeight="1">
      <c r="B86" s="18"/>
      <c r="C86" s="25" t="s">
        <v>116</v>
      </c>
      <c r="L86" s="18"/>
    </row>
    <row r="87" spans="2:12" s="1" customFormat="1" ht="16.5" customHeight="1">
      <c r="B87" s="30"/>
      <c r="E87" s="221" t="s">
        <v>787</v>
      </c>
      <c r="F87" s="223"/>
      <c r="G87" s="223"/>
      <c r="H87" s="223"/>
      <c r="L87" s="30"/>
    </row>
    <row r="88" spans="2:12" s="1" customFormat="1" ht="12" customHeight="1">
      <c r="B88" s="30"/>
      <c r="C88" s="25" t="s">
        <v>788</v>
      </c>
      <c r="L88" s="30"/>
    </row>
    <row r="89" spans="2:12" s="1" customFormat="1" ht="16.5" customHeight="1">
      <c r="B89" s="30"/>
      <c r="E89" s="184" t="str">
        <f>E11</f>
        <v>03b - montáže elektroinstalace</v>
      </c>
      <c r="F89" s="223"/>
      <c r="G89" s="223"/>
      <c r="H89" s="223"/>
      <c r="L89" s="30"/>
    </row>
    <row r="90" spans="2:12" s="1" customFormat="1" ht="6.95" customHeight="1">
      <c r="B90" s="30"/>
      <c r="L90" s="30"/>
    </row>
    <row r="91" spans="2:12" s="1" customFormat="1" ht="12" customHeight="1">
      <c r="B91" s="30"/>
      <c r="C91" s="25" t="s">
        <v>20</v>
      </c>
      <c r="F91" s="23" t="str">
        <f>F14</f>
        <v xml:space="preserve"> </v>
      </c>
      <c r="I91" s="25" t="s">
        <v>22</v>
      </c>
      <c r="J91" s="50" t="str">
        <f>IF(J14="","",J14)</f>
        <v>30. 1. 2024</v>
      </c>
      <c r="L91" s="30"/>
    </row>
    <row r="92" spans="2:12" s="1" customFormat="1" ht="6.95" customHeight="1">
      <c r="B92" s="30"/>
      <c r="L92" s="30"/>
    </row>
    <row r="93" spans="2:12" s="1" customFormat="1" ht="15.2" customHeight="1">
      <c r="B93" s="30"/>
      <c r="C93" s="25" t="s">
        <v>24</v>
      </c>
      <c r="F93" s="23" t="str">
        <f>E17</f>
        <v xml:space="preserve"> </v>
      </c>
      <c r="I93" s="25" t="s">
        <v>30</v>
      </c>
      <c r="J93" s="28" t="str">
        <f>E23</f>
        <v>Miroslav Kučaba</v>
      </c>
      <c r="L93" s="30"/>
    </row>
    <row r="94" spans="2:12" s="1" customFormat="1" ht="25.7" customHeight="1">
      <c r="B94" s="30"/>
      <c r="C94" s="25" t="s">
        <v>28</v>
      </c>
      <c r="F94" s="23" t="str">
        <f>IF(E20="","",E20)</f>
        <v>Vyplň údaj</v>
      </c>
      <c r="I94" s="25" t="s">
        <v>33</v>
      </c>
      <c r="J94" s="28" t="str">
        <f>E26</f>
        <v xml:space="preserve">Architektonická kancelář </v>
      </c>
      <c r="L94" s="30"/>
    </row>
    <row r="95" spans="2:12" s="1" customFormat="1" ht="10.35" customHeight="1">
      <c r="B95" s="30"/>
      <c r="L95" s="30"/>
    </row>
    <row r="96" spans="2:12" s="1" customFormat="1" ht="29.25" customHeight="1">
      <c r="B96" s="30"/>
      <c r="C96" s="103" t="s">
        <v>119</v>
      </c>
      <c r="D96" s="95"/>
      <c r="E96" s="95"/>
      <c r="F96" s="95"/>
      <c r="G96" s="95"/>
      <c r="H96" s="95"/>
      <c r="I96" s="95"/>
      <c r="J96" s="104" t="s">
        <v>120</v>
      </c>
      <c r="K96" s="95"/>
      <c r="L96" s="30"/>
    </row>
    <row r="97" spans="2:47" s="1" customFormat="1" ht="10.35" customHeight="1">
      <c r="B97" s="30"/>
      <c r="L97" s="30"/>
    </row>
    <row r="98" spans="2:47" s="1" customFormat="1" ht="22.9" customHeight="1">
      <c r="B98" s="30"/>
      <c r="C98" s="105" t="s">
        <v>121</v>
      </c>
      <c r="J98" s="64">
        <f>J122</f>
        <v>0</v>
      </c>
      <c r="L98" s="30"/>
      <c r="AU98" s="15" t="s">
        <v>122</v>
      </c>
    </row>
    <row r="99" spans="2:47" s="8" customFormat="1" ht="24.95" customHeight="1">
      <c r="B99" s="106"/>
      <c r="D99" s="107" t="s">
        <v>132</v>
      </c>
      <c r="E99" s="108"/>
      <c r="F99" s="108"/>
      <c r="G99" s="108"/>
      <c r="H99" s="108"/>
      <c r="I99" s="108"/>
      <c r="J99" s="109">
        <f>J123</f>
        <v>0</v>
      </c>
      <c r="L99" s="106"/>
    </row>
    <row r="100" spans="2:47" s="9" customFormat="1" ht="19.899999999999999" customHeight="1">
      <c r="B100" s="110"/>
      <c r="D100" s="111" t="s">
        <v>792</v>
      </c>
      <c r="E100" s="112"/>
      <c r="F100" s="112"/>
      <c r="G100" s="112"/>
      <c r="H100" s="112"/>
      <c r="I100" s="112"/>
      <c r="J100" s="113">
        <f>J124</f>
        <v>0</v>
      </c>
      <c r="L100" s="110"/>
    </row>
    <row r="101" spans="2:47" s="1" customFormat="1" ht="21.75" customHeight="1">
      <c r="B101" s="30"/>
      <c r="L101" s="30"/>
    </row>
    <row r="102" spans="2:47" s="1" customFormat="1" ht="6.95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0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0"/>
    </row>
    <row r="107" spans="2:47" s="1" customFormat="1" ht="24.95" customHeight="1">
      <c r="B107" s="30"/>
      <c r="C107" s="19" t="s">
        <v>144</v>
      </c>
      <c r="L107" s="30"/>
    </row>
    <row r="108" spans="2:47" s="1" customFormat="1" ht="6.95" customHeight="1">
      <c r="B108" s="30"/>
      <c r="L108" s="30"/>
    </row>
    <row r="109" spans="2:47" s="1" customFormat="1" ht="12" customHeight="1">
      <c r="B109" s="30"/>
      <c r="C109" s="25" t="s">
        <v>16</v>
      </c>
      <c r="L109" s="30"/>
    </row>
    <row r="110" spans="2:47" s="1" customFormat="1" ht="16.5" customHeight="1">
      <c r="B110" s="30"/>
      <c r="E110" s="221" t="str">
        <f>E7</f>
        <v>Novostavba pavilonu pro jelínky vepří v ZOO Ústí n. Labem</v>
      </c>
      <c r="F110" s="222"/>
      <c r="G110" s="222"/>
      <c r="H110" s="222"/>
      <c r="L110" s="30"/>
    </row>
    <row r="111" spans="2:47" ht="12" customHeight="1">
      <c r="B111" s="18"/>
      <c r="C111" s="25" t="s">
        <v>116</v>
      </c>
      <c r="L111" s="18"/>
    </row>
    <row r="112" spans="2:47" s="1" customFormat="1" ht="16.5" customHeight="1">
      <c r="B112" s="30"/>
      <c r="E112" s="221" t="s">
        <v>787</v>
      </c>
      <c r="F112" s="223"/>
      <c r="G112" s="223"/>
      <c r="H112" s="223"/>
      <c r="L112" s="30"/>
    </row>
    <row r="113" spans="2:65" s="1" customFormat="1" ht="12" customHeight="1">
      <c r="B113" s="30"/>
      <c r="C113" s="25" t="s">
        <v>788</v>
      </c>
      <c r="L113" s="30"/>
    </row>
    <row r="114" spans="2:65" s="1" customFormat="1" ht="16.5" customHeight="1">
      <c r="B114" s="30"/>
      <c r="E114" s="184" t="str">
        <f>E11</f>
        <v>03b - montáže elektroinstalace</v>
      </c>
      <c r="F114" s="223"/>
      <c r="G114" s="223"/>
      <c r="H114" s="223"/>
      <c r="L114" s="30"/>
    </row>
    <row r="115" spans="2:65" s="1" customFormat="1" ht="6.95" customHeight="1">
      <c r="B115" s="30"/>
      <c r="L115" s="30"/>
    </row>
    <row r="116" spans="2:65" s="1" customFormat="1" ht="12" customHeight="1">
      <c r="B116" s="30"/>
      <c r="C116" s="25" t="s">
        <v>20</v>
      </c>
      <c r="F116" s="23" t="str">
        <f>F14</f>
        <v xml:space="preserve"> </v>
      </c>
      <c r="I116" s="25" t="s">
        <v>22</v>
      </c>
      <c r="J116" s="50" t="str">
        <f>IF(J14="","",J14)</f>
        <v>30. 1. 2024</v>
      </c>
      <c r="L116" s="30"/>
    </row>
    <row r="117" spans="2:65" s="1" customFormat="1" ht="6.95" customHeight="1">
      <c r="B117" s="30"/>
      <c r="L117" s="30"/>
    </row>
    <row r="118" spans="2:65" s="1" customFormat="1" ht="15.2" customHeight="1">
      <c r="B118" s="30"/>
      <c r="C118" s="25" t="s">
        <v>24</v>
      </c>
      <c r="F118" s="23" t="str">
        <f>E17</f>
        <v xml:space="preserve"> </v>
      </c>
      <c r="I118" s="25" t="s">
        <v>30</v>
      </c>
      <c r="J118" s="28" t="str">
        <f>E23</f>
        <v>Miroslav Kučaba</v>
      </c>
      <c r="L118" s="30"/>
    </row>
    <row r="119" spans="2:65" s="1" customFormat="1" ht="25.7" customHeight="1">
      <c r="B119" s="30"/>
      <c r="C119" s="25" t="s">
        <v>28</v>
      </c>
      <c r="F119" s="23" t="str">
        <f>IF(E20="","",E20)</f>
        <v>Vyplň údaj</v>
      </c>
      <c r="I119" s="25" t="s">
        <v>33</v>
      </c>
      <c r="J119" s="28" t="str">
        <f>E26</f>
        <v xml:space="preserve">Architektonická kancelář </v>
      </c>
      <c r="L119" s="30"/>
    </row>
    <row r="120" spans="2:65" s="1" customFormat="1" ht="10.35" customHeight="1">
      <c r="B120" s="30"/>
      <c r="L120" s="30"/>
    </row>
    <row r="121" spans="2:65" s="10" customFormat="1" ht="29.25" customHeight="1">
      <c r="B121" s="114"/>
      <c r="C121" s="115" t="s">
        <v>145</v>
      </c>
      <c r="D121" s="116" t="s">
        <v>61</v>
      </c>
      <c r="E121" s="116" t="s">
        <v>57</v>
      </c>
      <c r="F121" s="116" t="s">
        <v>58</v>
      </c>
      <c r="G121" s="116" t="s">
        <v>146</v>
      </c>
      <c r="H121" s="116" t="s">
        <v>147</v>
      </c>
      <c r="I121" s="116" t="s">
        <v>148</v>
      </c>
      <c r="J121" s="116" t="s">
        <v>120</v>
      </c>
      <c r="K121" s="117" t="s">
        <v>149</v>
      </c>
      <c r="L121" s="114"/>
      <c r="M121" s="57" t="s">
        <v>1</v>
      </c>
      <c r="N121" s="58" t="s">
        <v>40</v>
      </c>
      <c r="O121" s="58" t="s">
        <v>150</v>
      </c>
      <c r="P121" s="58" t="s">
        <v>151</v>
      </c>
      <c r="Q121" s="58" t="s">
        <v>152</v>
      </c>
      <c r="R121" s="58" t="s">
        <v>153</v>
      </c>
      <c r="S121" s="58" t="s">
        <v>154</v>
      </c>
      <c r="T121" s="59" t="s">
        <v>155</v>
      </c>
    </row>
    <row r="122" spans="2:65" s="1" customFormat="1" ht="22.9" customHeight="1">
      <c r="B122" s="30"/>
      <c r="C122" s="62" t="s">
        <v>156</v>
      </c>
      <c r="J122" s="118">
        <f>BK122</f>
        <v>0</v>
      </c>
      <c r="L122" s="30"/>
      <c r="M122" s="60"/>
      <c r="N122" s="51"/>
      <c r="O122" s="51"/>
      <c r="P122" s="119">
        <f>P123</f>
        <v>0</v>
      </c>
      <c r="Q122" s="51"/>
      <c r="R122" s="119">
        <f>R123</f>
        <v>2.8910200000000001</v>
      </c>
      <c r="S122" s="51"/>
      <c r="T122" s="120">
        <f>T123</f>
        <v>0</v>
      </c>
      <c r="AT122" s="15" t="s">
        <v>75</v>
      </c>
      <c r="AU122" s="15" t="s">
        <v>122</v>
      </c>
      <c r="BK122" s="121">
        <f>BK123</f>
        <v>0</v>
      </c>
    </row>
    <row r="123" spans="2:65" s="11" customFormat="1" ht="25.9" customHeight="1">
      <c r="B123" s="122"/>
      <c r="D123" s="123" t="s">
        <v>75</v>
      </c>
      <c r="E123" s="124" t="s">
        <v>390</v>
      </c>
      <c r="F123" s="124" t="s">
        <v>391</v>
      </c>
      <c r="I123" s="125"/>
      <c r="J123" s="126">
        <f>BK123</f>
        <v>0</v>
      </c>
      <c r="L123" s="122"/>
      <c r="M123" s="127"/>
      <c r="P123" s="128">
        <f>P124</f>
        <v>0</v>
      </c>
      <c r="R123" s="128">
        <f>R124</f>
        <v>2.8910200000000001</v>
      </c>
      <c r="T123" s="129">
        <f>T124</f>
        <v>0</v>
      </c>
      <c r="AR123" s="123" t="s">
        <v>86</v>
      </c>
      <c r="AT123" s="130" t="s">
        <v>75</v>
      </c>
      <c r="AU123" s="130" t="s">
        <v>76</v>
      </c>
      <c r="AY123" s="123" t="s">
        <v>159</v>
      </c>
      <c r="BK123" s="131">
        <f>BK124</f>
        <v>0</v>
      </c>
    </row>
    <row r="124" spans="2:65" s="11" customFormat="1" ht="22.9" customHeight="1">
      <c r="B124" s="122"/>
      <c r="D124" s="123" t="s">
        <v>75</v>
      </c>
      <c r="E124" s="132" t="s">
        <v>793</v>
      </c>
      <c r="F124" s="132" t="s">
        <v>794</v>
      </c>
      <c r="I124" s="125"/>
      <c r="J124" s="133">
        <f>BK124</f>
        <v>0</v>
      </c>
      <c r="L124" s="122"/>
      <c r="M124" s="127"/>
      <c r="P124" s="128">
        <f>SUM(P125:P221)</f>
        <v>0</v>
      </c>
      <c r="R124" s="128">
        <f>SUM(R125:R221)</f>
        <v>2.8910200000000001</v>
      </c>
      <c r="T124" s="129">
        <f>SUM(T125:T221)</f>
        <v>0</v>
      </c>
      <c r="AR124" s="123" t="s">
        <v>86</v>
      </c>
      <c r="AT124" s="130" t="s">
        <v>75</v>
      </c>
      <c r="AU124" s="130" t="s">
        <v>84</v>
      </c>
      <c r="AY124" s="123" t="s">
        <v>159</v>
      </c>
      <c r="BK124" s="131">
        <f>SUM(BK125:BK221)</f>
        <v>0</v>
      </c>
    </row>
    <row r="125" spans="2:65" s="1" customFormat="1" ht="24.2" customHeight="1">
      <c r="B125" s="30"/>
      <c r="C125" s="134" t="s">
        <v>221</v>
      </c>
      <c r="D125" s="134" t="s">
        <v>161</v>
      </c>
      <c r="E125" s="135" t="s">
        <v>823</v>
      </c>
      <c r="F125" s="136" t="s">
        <v>824</v>
      </c>
      <c r="G125" s="137" t="s">
        <v>235</v>
      </c>
      <c r="H125" s="138">
        <v>70</v>
      </c>
      <c r="I125" s="139"/>
      <c r="J125" s="140">
        <f>ROUND(I125*H125,2)</f>
        <v>0</v>
      </c>
      <c r="K125" s="136" t="s">
        <v>1</v>
      </c>
      <c r="L125" s="30"/>
      <c r="M125" s="141" t="s">
        <v>1</v>
      </c>
      <c r="N125" s="142" t="s">
        <v>41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397</v>
      </c>
      <c r="AT125" s="145" t="s">
        <v>161</v>
      </c>
      <c r="AU125" s="145" t="s">
        <v>86</v>
      </c>
      <c r="AY125" s="15" t="s">
        <v>159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5" t="s">
        <v>84</v>
      </c>
      <c r="BK125" s="146">
        <f>ROUND(I125*H125,2)</f>
        <v>0</v>
      </c>
      <c r="BL125" s="15" t="s">
        <v>397</v>
      </c>
      <c r="BM125" s="145" t="s">
        <v>825</v>
      </c>
    </row>
    <row r="126" spans="2:65" s="1" customFormat="1" ht="11.25">
      <c r="B126" s="30"/>
      <c r="D126" s="147" t="s">
        <v>168</v>
      </c>
      <c r="F126" s="148" t="s">
        <v>824</v>
      </c>
      <c r="I126" s="149"/>
      <c r="L126" s="30"/>
      <c r="M126" s="150"/>
      <c r="T126" s="54"/>
      <c r="AT126" s="15" t="s">
        <v>168</v>
      </c>
      <c r="AU126" s="15" t="s">
        <v>86</v>
      </c>
    </row>
    <row r="127" spans="2:65" s="1" customFormat="1" ht="24.2" customHeight="1">
      <c r="B127" s="30"/>
      <c r="C127" s="165" t="s">
        <v>172</v>
      </c>
      <c r="D127" s="165" t="s">
        <v>217</v>
      </c>
      <c r="E127" s="166" t="s">
        <v>826</v>
      </c>
      <c r="F127" s="167" t="s">
        <v>827</v>
      </c>
      <c r="G127" s="168" t="s">
        <v>235</v>
      </c>
      <c r="H127" s="169">
        <v>70</v>
      </c>
      <c r="I127" s="170"/>
      <c r="J127" s="171">
        <f>ROUND(I127*H127,2)</f>
        <v>0</v>
      </c>
      <c r="K127" s="167" t="s">
        <v>1</v>
      </c>
      <c r="L127" s="172"/>
      <c r="M127" s="173" t="s">
        <v>1</v>
      </c>
      <c r="N127" s="174" t="s">
        <v>41</v>
      </c>
      <c r="P127" s="143">
        <f>O127*H127</f>
        <v>0</v>
      </c>
      <c r="Q127" s="143">
        <v>1.9000000000000001E-4</v>
      </c>
      <c r="R127" s="143">
        <f>Q127*H127</f>
        <v>1.3300000000000001E-2</v>
      </c>
      <c r="S127" s="143">
        <v>0</v>
      </c>
      <c r="T127" s="144">
        <f>S127*H127</f>
        <v>0</v>
      </c>
      <c r="AR127" s="145" t="s">
        <v>216</v>
      </c>
      <c r="AT127" s="145" t="s">
        <v>217</v>
      </c>
      <c r="AU127" s="145" t="s">
        <v>86</v>
      </c>
      <c r="AY127" s="15" t="s">
        <v>159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5" t="s">
        <v>84</v>
      </c>
      <c r="BK127" s="146">
        <f>ROUND(I127*H127,2)</f>
        <v>0</v>
      </c>
      <c r="BL127" s="15" t="s">
        <v>397</v>
      </c>
      <c r="BM127" s="145" t="s">
        <v>828</v>
      </c>
    </row>
    <row r="128" spans="2:65" s="1" customFormat="1" ht="11.25">
      <c r="B128" s="30"/>
      <c r="D128" s="147" t="s">
        <v>168</v>
      </c>
      <c r="F128" s="148" t="s">
        <v>827</v>
      </c>
      <c r="I128" s="149"/>
      <c r="L128" s="30"/>
      <c r="M128" s="150"/>
      <c r="T128" s="54"/>
      <c r="AT128" s="15" t="s">
        <v>168</v>
      </c>
      <c r="AU128" s="15" t="s">
        <v>86</v>
      </c>
    </row>
    <row r="129" spans="2:65" s="1" customFormat="1" ht="16.5" customHeight="1">
      <c r="B129" s="30"/>
      <c r="C129" s="165" t="s">
        <v>268</v>
      </c>
      <c r="D129" s="165" t="s">
        <v>217</v>
      </c>
      <c r="E129" s="166" t="s">
        <v>829</v>
      </c>
      <c r="F129" s="167" t="s">
        <v>830</v>
      </c>
      <c r="G129" s="168" t="s">
        <v>474</v>
      </c>
      <c r="H129" s="169">
        <v>140</v>
      </c>
      <c r="I129" s="170"/>
      <c r="J129" s="171">
        <f>ROUND(I129*H129,2)</f>
        <v>0</v>
      </c>
      <c r="K129" s="167" t="s">
        <v>1</v>
      </c>
      <c r="L129" s="172"/>
      <c r="M129" s="173" t="s">
        <v>1</v>
      </c>
      <c r="N129" s="174" t="s">
        <v>41</v>
      </c>
      <c r="P129" s="143">
        <f>O129*H129</f>
        <v>0</v>
      </c>
      <c r="Q129" s="143">
        <v>1.9000000000000001E-4</v>
      </c>
      <c r="R129" s="143">
        <f>Q129*H129</f>
        <v>2.6600000000000002E-2</v>
      </c>
      <c r="S129" s="143">
        <v>0</v>
      </c>
      <c r="T129" s="144">
        <f>S129*H129</f>
        <v>0</v>
      </c>
      <c r="AR129" s="145" t="s">
        <v>216</v>
      </c>
      <c r="AT129" s="145" t="s">
        <v>217</v>
      </c>
      <c r="AU129" s="145" t="s">
        <v>86</v>
      </c>
      <c r="AY129" s="15" t="s">
        <v>159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5" t="s">
        <v>84</v>
      </c>
      <c r="BK129" s="146">
        <f>ROUND(I129*H129,2)</f>
        <v>0</v>
      </c>
      <c r="BL129" s="15" t="s">
        <v>397</v>
      </c>
      <c r="BM129" s="145" t="s">
        <v>831</v>
      </c>
    </row>
    <row r="130" spans="2:65" s="1" customFormat="1" ht="11.25">
      <c r="B130" s="30"/>
      <c r="D130" s="147" t="s">
        <v>168</v>
      </c>
      <c r="F130" s="148" t="s">
        <v>830</v>
      </c>
      <c r="I130" s="149"/>
      <c r="L130" s="30"/>
      <c r="M130" s="150"/>
      <c r="T130" s="54"/>
      <c r="AT130" s="15" t="s">
        <v>168</v>
      </c>
      <c r="AU130" s="15" t="s">
        <v>86</v>
      </c>
    </row>
    <row r="131" spans="2:65" s="1" customFormat="1" ht="24.2" customHeight="1">
      <c r="B131" s="30"/>
      <c r="C131" s="134" t="s">
        <v>544</v>
      </c>
      <c r="D131" s="134" t="s">
        <v>161</v>
      </c>
      <c r="E131" s="135" t="s">
        <v>832</v>
      </c>
      <c r="F131" s="136" t="s">
        <v>833</v>
      </c>
      <c r="G131" s="137" t="s">
        <v>235</v>
      </c>
      <c r="H131" s="138">
        <v>3</v>
      </c>
      <c r="I131" s="139"/>
      <c r="J131" s="140">
        <f>ROUND(I131*H131,2)</f>
        <v>0</v>
      </c>
      <c r="K131" s="136" t="s">
        <v>1</v>
      </c>
      <c r="L131" s="30"/>
      <c r="M131" s="141" t="s">
        <v>1</v>
      </c>
      <c r="N131" s="142" t="s">
        <v>41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397</v>
      </c>
      <c r="AT131" s="145" t="s">
        <v>161</v>
      </c>
      <c r="AU131" s="145" t="s">
        <v>86</v>
      </c>
      <c r="AY131" s="15" t="s">
        <v>159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5" t="s">
        <v>84</v>
      </c>
      <c r="BK131" s="146">
        <f>ROUND(I131*H131,2)</f>
        <v>0</v>
      </c>
      <c r="BL131" s="15" t="s">
        <v>397</v>
      </c>
      <c r="BM131" s="145" t="s">
        <v>834</v>
      </c>
    </row>
    <row r="132" spans="2:65" s="1" customFormat="1" ht="11.25">
      <c r="B132" s="30"/>
      <c r="D132" s="147" t="s">
        <v>168</v>
      </c>
      <c r="F132" s="148" t="s">
        <v>833</v>
      </c>
      <c r="I132" s="149"/>
      <c r="L132" s="30"/>
      <c r="M132" s="150"/>
      <c r="T132" s="54"/>
      <c r="AT132" s="15" t="s">
        <v>168</v>
      </c>
      <c r="AU132" s="15" t="s">
        <v>86</v>
      </c>
    </row>
    <row r="133" spans="2:65" s="1" customFormat="1" ht="24.2" customHeight="1">
      <c r="B133" s="30"/>
      <c r="C133" s="165" t="s">
        <v>551</v>
      </c>
      <c r="D133" s="165" t="s">
        <v>217</v>
      </c>
      <c r="E133" s="166" t="s">
        <v>835</v>
      </c>
      <c r="F133" s="167" t="s">
        <v>836</v>
      </c>
      <c r="G133" s="168" t="s">
        <v>235</v>
      </c>
      <c r="H133" s="169">
        <v>3</v>
      </c>
      <c r="I133" s="170"/>
      <c r="J133" s="171">
        <f>ROUND(I133*H133,2)</f>
        <v>0</v>
      </c>
      <c r="K133" s="167" t="s">
        <v>1</v>
      </c>
      <c r="L133" s="172"/>
      <c r="M133" s="173" t="s">
        <v>1</v>
      </c>
      <c r="N133" s="174" t="s">
        <v>41</v>
      </c>
      <c r="P133" s="143">
        <f>O133*H133</f>
        <v>0</v>
      </c>
      <c r="Q133" s="143">
        <v>3.1E-4</v>
      </c>
      <c r="R133" s="143">
        <f>Q133*H133</f>
        <v>9.3000000000000005E-4</v>
      </c>
      <c r="S133" s="143">
        <v>0</v>
      </c>
      <c r="T133" s="144">
        <f>S133*H133</f>
        <v>0</v>
      </c>
      <c r="AR133" s="145" t="s">
        <v>216</v>
      </c>
      <c r="AT133" s="145" t="s">
        <v>217</v>
      </c>
      <c r="AU133" s="145" t="s">
        <v>86</v>
      </c>
      <c r="AY133" s="15" t="s">
        <v>159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5" t="s">
        <v>84</v>
      </c>
      <c r="BK133" s="146">
        <f>ROUND(I133*H133,2)</f>
        <v>0</v>
      </c>
      <c r="BL133" s="15" t="s">
        <v>397</v>
      </c>
      <c r="BM133" s="145" t="s">
        <v>837</v>
      </c>
    </row>
    <row r="134" spans="2:65" s="1" customFormat="1" ht="11.25">
      <c r="B134" s="30"/>
      <c r="D134" s="147" t="s">
        <v>168</v>
      </c>
      <c r="F134" s="148" t="s">
        <v>836</v>
      </c>
      <c r="I134" s="149"/>
      <c r="L134" s="30"/>
      <c r="M134" s="150"/>
      <c r="T134" s="54"/>
      <c r="AT134" s="15" t="s">
        <v>168</v>
      </c>
      <c r="AU134" s="15" t="s">
        <v>86</v>
      </c>
    </row>
    <row r="135" spans="2:65" s="1" customFormat="1" ht="24.2" customHeight="1">
      <c r="B135" s="30"/>
      <c r="C135" s="134" t="s">
        <v>341</v>
      </c>
      <c r="D135" s="134" t="s">
        <v>161</v>
      </c>
      <c r="E135" s="135" t="s">
        <v>838</v>
      </c>
      <c r="F135" s="136" t="s">
        <v>839</v>
      </c>
      <c r="G135" s="137" t="s">
        <v>235</v>
      </c>
      <c r="H135" s="138">
        <v>15</v>
      </c>
      <c r="I135" s="139"/>
      <c r="J135" s="140">
        <f>ROUND(I135*H135,2)</f>
        <v>0</v>
      </c>
      <c r="K135" s="136" t="s">
        <v>1</v>
      </c>
      <c r="L135" s="30"/>
      <c r="M135" s="141" t="s">
        <v>1</v>
      </c>
      <c r="N135" s="142" t="s">
        <v>41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397</v>
      </c>
      <c r="AT135" s="145" t="s">
        <v>161</v>
      </c>
      <c r="AU135" s="145" t="s">
        <v>86</v>
      </c>
      <c r="AY135" s="15" t="s">
        <v>159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5" t="s">
        <v>84</v>
      </c>
      <c r="BK135" s="146">
        <f>ROUND(I135*H135,2)</f>
        <v>0</v>
      </c>
      <c r="BL135" s="15" t="s">
        <v>397</v>
      </c>
      <c r="BM135" s="145" t="s">
        <v>840</v>
      </c>
    </row>
    <row r="136" spans="2:65" s="1" customFormat="1" ht="11.25">
      <c r="B136" s="30"/>
      <c r="D136" s="147" t="s">
        <v>168</v>
      </c>
      <c r="F136" s="148" t="s">
        <v>839</v>
      </c>
      <c r="I136" s="149"/>
      <c r="L136" s="30"/>
      <c r="M136" s="150"/>
      <c r="T136" s="54"/>
      <c r="AT136" s="15" t="s">
        <v>168</v>
      </c>
      <c r="AU136" s="15" t="s">
        <v>86</v>
      </c>
    </row>
    <row r="137" spans="2:65" s="1" customFormat="1" ht="24.2" customHeight="1">
      <c r="B137" s="30"/>
      <c r="C137" s="165" t="s">
        <v>394</v>
      </c>
      <c r="D137" s="165" t="s">
        <v>217</v>
      </c>
      <c r="E137" s="166" t="s">
        <v>841</v>
      </c>
      <c r="F137" s="167" t="s">
        <v>842</v>
      </c>
      <c r="G137" s="168" t="s">
        <v>235</v>
      </c>
      <c r="H137" s="169">
        <v>15</v>
      </c>
      <c r="I137" s="170"/>
      <c r="J137" s="171">
        <f>ROUND(I137*H137,2)</f>
        <v>0</v>
      </c>
      <c r="K137" s="167" t="s">
        <v>1</v>
      </c>
      <c r="L137" s="172"/>
      <c r="M137" s="173" t="s">
        <v>1</v>
      </c>
      <c r="N137" s="174" t="s">
        <v>41</v>
      </c>
      <c r="P137" s="143">
        <f>O137*H137</f>
        <v>0</v>
      </c>
      <c r="Q137" s="143">
        <v>2.0000000000000001E-4</v>
      </c>
      <c r="R137" s="143">
        <f>Q137*H137</f>
        <v>3.0000000000000001E-3</v>
      </c>
      <c r="S137" s="143">
        <v>0</v>
      </c>
      <c r="T137" s="144">
        <f>S137*H137</f>
        <v>0</v>
      </c>
      <c r="AR137" s="145" t="s">
        <v>216</v>
      </c>
      <c r="AT137" s="145" t="s">
        <v>217</v>
      </c>
      <c r="AU137" s="145" t="s">
        <v>86</v>
      </c>
      <c r="AY137" s="15" t="s">
        <v>159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5" t="s">
        <v>84</v>
      </c>
      <c r="BK137" s="146">
        <f>ROUND(I137*H137,2)</f>
        <v>0</v>
      </c>
      <c r="BL137" s="15" t="s">
        <v>397</v>
      </c>
      <c r="BM137" s="145" t="s">
        <v>843</v>
      </c>
    </row>
    <row r="138" spans="2:65" s="1" customFormat="1" ht="11.25">
      <c r="B138" s="30"/>
      <c r="D138" s="147" t="s">
        <v>168</v>
      </c>
      <c r="F138" s="148" t="s">
        <v>842</v>
      </c>
      <c r="I138" s="149"/>
      <c r="L138" s="30"/>
      <c r="M138" s="150"/>
      <c r="T138" s="54"/>
      <c r="AT138" s="15" t="s">
        <v>168</v>
      </c>
      <c r="AU138" s="15" t="s">
        <v>86</v>
      </c>
    </row>
    <row r="139" spans="2:65" s="1" customFormat="1" ht="24.2" customHeight="1">
      <c r="B139" s="30"/>
      <c r="C139" s="134" t="s">
        <v>252</v>
      </c>
      <c r="D139" s="134" t="s">
        <v>161</v>
      </c>
      <c r="E139" s="135" t="s">
        <v>844</v>
      </c>
      <c r="F139" s="136" t="s">
        <v>845</v>
      </c>
      <c r="G139" s="137" t="s">
        <v>474</v>
      </c>
      <c r="H139" s="138">
        <v>30</v>
      </c>
      <c r="I139" s="139"/>
      <c r="J139" s="140">
        <f>ROUND(I139*H139,2)</f>
        <v>0</v>
      </c>
      <c r="K139" s="136" t="s">
        <v>1</v>
      </c>
      <c r="L139" s="30"/>
      <c r="M139" s="141" t="s">
        <v>1</v>
      </c>
      <c r="N139" s="142" t="s">
        <v>41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397</v>
      </c>
      <c r="AT139" s="145" t="s">
        <v>161</v>
      </c>
      <c r="AU139" s="145" t="s">
        <v>86</v>
      </c>
      <c r="AY139" s="15" t="s">
        <v>159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5" t="s">
        <v>84</v>
      </c>
      <c r="BK139" s="146">
        <f>ROUND(I139*H139,2)</f>
        <v>0</v>
      </c>
      <c r="BL139" s="15" t="s">
        <v>397</v>
      </c>
      <c r="BM139" s="145" t="s">
        <v>846</v>
      </c>
    </row>
    <row r="140" spans="2:65" s="1" customFormat="1" ht="11.25">
      <c r="B140" s="30"/>
      <c r="D140" s="147" t="s">
        <v>168</v>
      </c>
      <c r="F140" s="148" t="s">
        <v>845</v>
      </c>
      <c r="I140" s="149"/>
      <c r="L140" s="30"/>
      <c r="M140" s="150"/>
      <c r="T140" s="54"/>
      <c r="AT140" s="15" t="s">
        <v>168</v>
      </c>
      <c r="AU140" s="15" t="s">
        <v>86</v>
      </c>
    </row>
    <row r="141" spans="2:65" s="1" customFormat="1" ht="24.2" customHeight="1">
      <c r="B141" s="30"/>
      <c r="C141" s="165" t="s">
        <v>8</v>
      </c>
      <c r="D141" s="165" t="s">
        <v>217</v>
      </c>
      <c r="E141" s="166" t="s">
        <v>847</v>
      </c>
      <c r="F141" s="167" t="s">
        <v>848</v>
      </c>
      <c r="G141" s="168" t="s">
        <v>474</v>
      </c>
      <c r="H141" s="169">
        <v>30</v>
      </c>
      <c r="I141" s="170"/>
      <c r="J141" s="171">
        <f>ROUND(I141*H141,2)</f>
        <v>0</v>
      </c>
      <c r="K141" s="167" t="s">
        <v>1</v>
      </c>
      <c r="L141" s="172"/>
      <c r="M141" s="173" t="s">
        <v>1</v>
      </c>
      <c r="N141" s="174" t="s">
        <v>41</v>
      </c>
      <c r="P141" s="143">
        <f>O141*H141</f>
        <v>0</v>
      </c>
      <c r="Q141" s="143">
        <v>1.1E-4</v>
      </c>
      <c r="R141" s="143">
        <f>Q141*H141</f>
        <v>3.3E-3</v>
      </c>
      <c r="S141" s="143">
        <v>0</v>
      </c>
      <c r="T141" s="144">
        <f>S141*H141</f>
        <v>0</v>
      </c>
      <c r="AR141" s="145" t="s">
        <v>216</v>
      </c>
      <c r="AT141" s="145" t="s">
        <v>217</v>
      </c>
      <c r="AU141" s="145" t="s">
        <v>86</v>
      </c>
      <c r="AY141" s="15" t="s">
        <v>159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5" t="s">
        <v>84</v>
      </c>
      <c r="BK141" s="146">
        <f>ROUND(I141*H141,2)</f>
        <v>0</v>
      </c>
      <c r="BL141" s="15" t="s">
        <v>397</v>
      </c>
      <c r="BM141" s="145" t="s">
        <v>849</v>
      </c>
    </row>
    <row r="142" spans="2:65" s="1" customFormat="1" ht="19.5">
      <c r="B142" s="30"/>
      <c r="D142" s="147" t="s">
        <v>168</v>
      </c>
      <c r="F142" s="148" t="s">
        <v>848</v>
      </c>
      <c r="I142" s="149"/>
      <c r="L142" s="30"/>
      <c r="M142" s="150"/>
      <c r="T142" s="54"/>
      <c r="AT142" s="15" t="s">
        <v>168</v>
      </c>
      <c r="AU142" s="15" t="s">
        <v>86</v>
      </c>
    </row>
    <row r="143" spans="2:65" s="1" customFormat="1" ht="16.5" customHeight="1">
      <c r="B143" s="30"/>
      <c r="C143" s="165" t="s">
        <v>262</v>
      </c>
      <c r="D143" s="165" t="s">
        <v>217</v>
      </c>
      <c r="E143" s="166" t="s">
        <v>850</v>
      </c>
      <c r="F143" s="167" t="s">
        <v>851</v>
      </c>
      <c r="G143" s="168" t="s">
        <v>474</v>
      </c>
      <c r="H143" s="169">
        <v>40</v>
      </c>
      <c r="I143" s="170"/>
      <c r="J143" s="171">
        <f>ROUND(I143*H143,2)</f>
        <v>0</v>
      </c>
      <c r="K143" s="167" t="s">
        <v>1</v>
      </c>
      <c r="L143" s="172"/>
      <c r="M143" s="173" t="s">
        <v>1</v>
      </c>
      <c r="N143" s="174" t="s">
        <v>41</v>
      </c>
      <c r="P143" s="143">
        <f>O143*H143</f>
        <v>0</v>
      </c>
      <c r="Q143" s="143">
        <v>1.1E-4</v>
      </c>
      <c r="R143" s="143">
        <f>Q143*H143</f>
        <v>4.4000000000000003E-3</v>
      </c>
      <c r="S143" s="143">
        <v>0</v>
      </c>
      <c r="T143" s="144">
        <f>S143*H143</f>
        <v>0</v>
      </c>
      <c r="AR143" s="145" t="s">
        <v>216</v>
      </c>
      <c r="AT143" s="145" t="s">
        <v>217</v>
      </c>
      <c r="AU143" s="145" t="s">
        <v>86</v>
      </c>
      <c r="AY143" s="15" t="s">
        <v>159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5" t="s">
        <v>84</v>
      </c>
      <c r="BK143" s="146">
        <f>ROUND(I143*H143,2)</f>
        <v>0</v>
      </c>
      <c r="BL143" s="15" t="s">
        <v>397</v>
      </c>
      <c r="BM143" s="145" t="s">
        <v>852</v>
      </c>
    </row>
    <row r="144" spans="2:65" s="1" customFormat="1" ht="11.25">
      <c r="B144" s="30"/>
      <c r="D144" s="147" t="s">
        <v>168</v>
      </c>
      <c r="F144" s="148" t="s">
        <v>851</v>
      </c>
      <c r="I144" s="149"/>
      <c r="L144" s="30"/>
      <c r="M144" s="150"/>
      <c r="T144" s="54"/>
      <c r="AT144" s="15" t="s">
        <v>168</v>
      </c>
      <c r="AU144" s="15" t="s">
        <v>86</v>
      </c>
    </row>
    <row r="145" spans="2:65" s="1" customFormat="1" ht="24.2" customHeight="1">
      <c r="B145" s="30"/>
      <c r="C145" s="134" t="s">
        <v>523</v>
      </c>
      <c r="D145" s="134" t="s">
        <v>161</v>
      </c>
      <c r="E145" s="135" t="s">
        <v>853</v>
      </c>
      <c r="F145" s="136" t="s">
        <v>854</v>
      </c>
      <c r="G145" s="137" t="s">
        <v>474</v>
      </c>
      <c r="H145" s="138">
        <v>1</v>
      </c>
      <c r="I145" s="139"/>
      <c r="J145" s="140">
        <f>ROUND(I145*H145,2)</f>
        <v>0</v>
      </c>
      <c r="K145" s="136" t="s">
        <v>1</v>
      </c>
      <c r="L145" s="30"/>
      <c r="M145" s="141" t="s">
        <v>1</v>
      </c>
      <c r="N145" s="142" t="s">
        <v>41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397</v>
      </c>
      <c r="AT145" s="145" t="s">
        <v>161</v>
      </c>
      <c r="AU145" s="145" t="s">
        <v>86</v>
      </c>
      <c r="AY145" s="15" t="s">
        <v>159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5" t="s">
        <v>84</v>
      </c>
      <c r="BK145" s="146">
        <f>ROUND(I145*H145,2)</f>
        <v>0</v>
      </c>
      <c r="BL145" s="15" t="s">
        <v>397</v>
      </c>
      <c r="BM145" s="145" t="s">
        <v>855</v>
      </c>
    </row>
    <row r="146" spans="2:65" s="1" customFormat="1" ht="11.25">
      <c r="B146" s="30"/>
      <c r="D146" s="147" t="s">
        <v>168</v>
      </c>
      <c r="F146" s="148" t="s">
        <v>854</v>
      </c>
      <c r="I146" s="149"/>
      <c r="L146" s="30"/>
      <c r="M146" s="150"/>
      <c r="T146" s="54"/>
      <c r="AT146" s="15" t="s">
        <v>168</v>
      </c>
      <c r="AU146" s="15" t="s">
        <v>86</v>
      </c>
    </row>
    <row r="147" spans="2:65" s="1" customFormat="1" ht="24.2" customHeight="1">
      <c r="B147" s="30"/>
      <c r="C147" s="165" t="s">
        <v>528</v>
      </c>
      <c r="D147" s="165" t="s">
        <v>217</v>
      </c>
      <c r="E147" s="166" t="s">
        <v>856</v>
      </c>
      <c r="F147" s="167" t="s">
        <v>857</v>
      </c>
      <c r="G147" s="168" t="s">
        <v>474</v>
      </c>
      <c r="H147" s="169">
        <v>1</v>
      </c>
      <c r="I147" s="170"/>
      <c r="J147" s="171">
        <f>ROUND(I147*H147,2)</f>
        <v>0</v>
      </c>
      <c r="K147" s="167" t="s">
        <v>1</v>
      </c>
      <c r="L147" s="172"/>
      <c r="M147" s="173" t="s">
        <v>1</v>
      </c>
      <c r="N147" s="174" t="s">
        <v>41</v>
      </c>
      <c r="P147" s="143">
        <f>O147*H147</f>
        <v>0</v>
      </c>
      <c r="Q147" s="143">
        <v>3.5E-4</v>
      </c>
      <c r="R147" s="143">
        <f>Q147*H147</f>
        <v>3.5E-4</v>
      </c>
      <c r="S147" s="143">
        <v>0</v>
      </c>
      <c r="T147" s="144">
        <f>S147*H147</f>
        <v>0</v>
      </c>
      <c r="AR147" s="145" t="s">
        <v>216</v>
      </c>
      <c r="AT147" s="145" t="s">
        <v>217</v>
      </c>
      <c r="AU147" s="145" t="s">
        <v>86</v>
      </c>
      <c r="AY147" s="15" t="s">
        <v>159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5" t="s">
        <v>84</v>
      </c>
      <c r="BK147" s="146">
        <f>ROUND(I147*H147,2)</f>
        <v>0</v>
      </c>
      <c r="BL147" s="15" t="s">
        <v>397</v>
      </c>
      <c r="BM147" s="145" t="s">
        <v>858</v>
      </c>
    </row>
    <row r="148" spans="2:65" s="1" customFormat="1" ht="19.5">
      <c r="B148" s="30"/>
      <c r="D148" s="147" t="s">
        <v>168</v>
      </c>
      <c r="F148" s="148" t="s">
        <v>857</v>
      </c>
      <c r="I148" s="149"/>
      <c r="L148" s="30"/>
      <c r="M148" s="150"/>
      <c r="T148" s="54"/>
      <c r="AT148" s="15" t="s">
        <v>168</v>
      </c>
      <c r="AU148" s="15" t="s">
        <v>86</v>
      </c>
    </row>
    <row r="149" spans="2:65" s="1" customFormat="1" ht="24.2" customHeight="1">
      <c r="B149" s="30"/>
      <c r="C149" s="134" t="s">
        <v>84</v>
      </c>
      <c r="D149" s="134" t="s">
        <v>161</v>
      </c>
      <c r="E149" s="135" t="s">
        <v>859</v>
      </c>
      <c r="F149" s="136" t="s">
        <v>860</v>
      </c>
      <c r="G149" s="137" t="s">
        <v>235</v>
      </c>
      <c r="H149" s="138">
        <v>55</v>
      </c>
      <c r="I149" s="139"/>
      <c r="J149" s="140">
        <f>ROUND(I149*H149,2)</f>
        <v>0</v>
      </c>
      <c r="K149" s="136" t="s">
        <v>1</v>
      </c>
      <c r="L149" s="30"/>
      <c r="M149" s="141" t="s">
        <v>1</v>
      </c>
      <c r="N149" s="142" t="s">
        <v>41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397</v>
      </c>
      <c r="AT149" s="145" t="s">
        <v>161</v>
      </c>
      <c r="AU149" s="145" t="s">
        <v>86</v>
      </c>
      <c r="AY149" s="15" t="s">
        <v>159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5" t="s">
        <v>84</v>
      </c>
      <c r="BK149" s="146">
        <f>ROUND(I149*H149,2)</f>
        <v>0</v>
      </c>
      <c r="BL149" s="15" t="s">
        <v>397</v>
      </c>
      <c r="BM149" s="145" t="s">
        <v>861</v>
      </c>
    </row>
    <row r="150" spans="2:65" s="1" customFormat="1" ht="19.5">
      <c r="B150" s="30"/>
      <c r="D150" s="147" t="s">
        <v>168</v>
      </c>
      <c r="F150" s="148" t="s">
        <v>860</v>
      </c>
      <c r="I150" s="149"/>
      <c r="L150" s="30"/>
      <c r="M150" s="150"/>
      <c r="T150" s="54"/>
      <c r="AT150" s="15" t="s">
        <v>168</v>
      </c>
      <c r="AU150" s="15" t="s">
        <v>86</v>
      </c>
    </row>
    <row r="151" spans="2:65" s="1" customFormat="1" ht="16.5" customHeight="1">
      <c r="B151" s="30"/>
      <c r="C151" s="165" t="s">
        <v>86</v>
      </c>
      <c r="D151" s="165" t="s">
        <v>217</v>
      </c>
      <c r="E151" s="166" t="s">
        <v>862</v>
      </c>
      <c r="F151" s="167" t="s">
        <v>863</v>
      </c>
      <c r="G151" s="168" t="s">
        <v>235</v>
      </c>
      <c r="H151" s="169">
        <v>66</v>
      </c>
      <c r="I151" s="170"/>
      <c r="J151" s="171">
        <f>ROUND(I151*H151,2)</f>
        <v>0</v>
      </c>
      <c r="K151" s="167" t="s">
        <v>1</v>
      </c>
      <c r="L151" s="172"/>
      <c r="M151" s="173" t="s">
        <v>1</v>
      </c>
      <c r="N151" s="174" t="s">
        <v>41</v>
      </c>
      <c r="P151" s="143">
        <f>O151*H151</f>
        <v>0</v>
      </c>
      <c r="Q151" s="143">
        <v>1E-4</v>
      </c>
      <c r="R151" s="143">
        <f>Q151*H151</f>
        <v>6.6E-3</v>
      </c>
      <c r="S151" s="143">
        <v>0</v>
      </c>
      <c r="T151" s="144">
        <f>S151*H151</f>
        <v>0</v>
      </c>
      <c r="AR151" s="145" t="s">
        <v>216</v>
      </c>
      <c r="AT151" s="145" t="s">
        <v>217</v>
      </c>
      <c r="AU151" s="145" t="s">
        <v>86</v>
      </c>
      <c r="AY151" s="15" t="s">
        <v>159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5" t="s">
        <v>84</v>
      </c>
      <c r="BK151" s="146">
        <f>ROUND(I151*H151,2)</f>
        <v>0</v>
      </c>
      <c r="BL151" s="15" t="s">
        <v>397</v>
      </c>
      <c r="BM151" s="145" t="s">
        <v>864</v>
      </c>
    </row>
    <row r="152" spans="2:65" s="1" customFormat="1" ht="11.25">
      <c r="B152" s="30"/>
      <c r="D152" s="147" t="s">
        <v>168</v>
      </c>
      <c r="F152" s="148" t="s">
        <v>863</v>
      </c>
      <c r="I152" s="149"/>
      <c r="L152" s="30"/>
      <c r="M152" s="150"/>
      <c r="T152" s="54"/>
      <c r="AT152" s="15" t="s">
        <v>168</v>
      </c>
      <c r="AU152" s="15" t="s">
        <v>86</v>
      </c>
    </row>
    <row r="153" spans="2:65" s="12" customFormat="1" ht="11.25">
      <c r="B153" s="151"/>
      <c r="D153" s="147" t="s">
        <v>170</v>
      </c>
      <c r="E153" s="152" t="s">
        <v>1</v>
      </c>
      <c r="F153" s="153" t="s">
        <v>865</v>
      </c>
      <c r="H153" s="154">
        <v>66</v>
      </c>
      <c r="I153" s="155"/>
      <c r="L153" s="151"/>
      <c r="M153" s="156"/>
      <c r="T153" s="157"/>
      <c r="AT153" s="152" t="s">
        <v>170</v>
      </c>
      <c r="AU153" s="152" t="s">
        <v>86</v>
      </c>
      <c r="AV153" s="12" t="s">
        <v>86</v>
      </c>
      <c r="AW153" s="12" t="s">
        <v>32</v>
      </c>
      <c r="AX153" s="12" t="s">
        <v>84</v>
      </c>
      <c r="AY153" s="152" t="s">
        <v>159</v>
      </c>
    </row>
    <row r="154" spans="2:65" s="1" customFormat="1" ht="24.2" customHeight="1">
      <c r="B154" s="30"/>
      <c r="C154" s="134" t="s">
        <v>291</v>
      </c>
      <c r="D154" s="134" t="s">
        <v>161</v>
      </c>
      <c r="E154" s="135" t="s">
        <v>866</v>
      </c>
      <c r="F154" s="136" t="s">
        <v>867</v>
      </c>
      <c r="G154" s="137" t="s">
        <v>235</v>
      </c>
      <c r="H154" s="138">
        <v>240</v>
      </c>
      <c r="I154" s="139"/>
      <c r="J154" s="140">
        <f>ROUND(I154*H154,2)</f>
        <v>0</v>
      </c>
      <c r="K154" s="136" t="s">
        <v>1</v>
      </c>
      <c r="L154" s="30"/>
      <c r="M154" s="141" t="s">
        <v>1</v>
      </c>
      <c r="N154" s="142" t="s">
        <v>41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397</v>
      </c>
      <c r="AT154" s="145" t="s">
        <v>161</v>
      </c>
      <c r="AU154" s="145" t="s">
        <v>86</v>
      </c>
      <c r="AY154" s="15" t="s">
        <v>159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5" t="s">
        <v>84</v>
      </c>
      <c r="BK154" s="146">
        <f>ROUND(I154*H154,2)</f>
        <v>0</v>
      </c>
      <c r="BL154" s="15" t="s">
        <v>397</v>
      </c>
      <c r="BM154" s="145" t="s">
        <v>868</v>
      </c>
    </row>
    <row r="155" spans="2:65" s="1" customFormat="1" ht="19.5">
      <c r="B155" s="30"/>
      <c r="D155" s="147" t="s">
        <v>168</v>
      </c>
      <c r="F155" s="148" t="s">
        <v>867</v>
      </c>
      <c r="I155" s="149"/>
      <c r="L155" s="30"/>
      <c r="M155" s="150"/>
      <c r="T155" s="54"/>
      <c r="AT155" s="15" t="s">
        <v>168</v>
      </c>
      <c r="AU155" s="15" t="s">
        <v>86</v>
      </c>
    </row>
    <row r="156" spans="2:65" s="1" customFormat="1" ht="16.5" customHeight="1">
      <c r="B156" s="30"/>
      <c r="C156" s="165" t="s">
        <v>7</v>
      </c>
      <c r="D156" s="165" t="s">
        <v>217</v>
      </c>
      <c r="E156" s="166" t="s">
        <v>869</v>
      </c>
      <c r="F156" s="167" t="s">
        <v>870</v>
      </c>
      <c r="G156" s="168" t="s">
        <v>235</v>
      </c>
      <c r="H156" s="169">
        <v>240</v>
      </c>
      <c r="I156" s="170"/>
      <c r="J156" s="171">
        <f>ROUND(I156*H156,2)</f>
        <v>0</v>
      </c>
      <c r="K156" s="167" t="s">
        <v>1</v>
      </c>
      <c r="L156" s="172"/>
      <c r="M156" s="173" t="s">
        <v>1</v>
      </c>
      <c r="N156" s="174" t="s">
        <v>41</v>
      </c>
      <c r="P156" s="143">
        <f>O156*H156</f>
        <v>0</v>
      </c>
      <c r="Q156" s="143">
        <v>1.2E-4</v>
      </c>
      <c r="R156" s="143">
        <f>Q156*H156</f>
        <v>2.8799999999999999E-2</v>
      </c>
      <c r="S156" s="143">
        <v>0</v>
      </c>
      <c r="T156" s="144">
        <f>S156*H156</f>
        <v>0</v>
      </c>
      <c r="AR156" s="145" t="s">
        <v>216</v>
      </c>
      <c r="AT156" s="145" t="s">
        <v>217</v>
      </c>
      <c r="AU156" s="145" t="s">
        <v>86</v>
      </c>
      <c r="AY156" s="15" t="s">
        <v>159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5" t="s">
        <v>84</v>
      </c>
      <c r="BK156" s="146">
        <f>ROUND(I156*H156,2)</f>
        <v>0</v>
      </c>
      <c r="BL156" s="15" t="s">
        <v>397</v>
      </c>
      <c r="BM156" s="145" t="s">
        <v>871</v>
      </c>
    </row>
    <row r="157" spans="2:65" s="1" customFormat="1" ht="11.25">
      <c r="B157" s="30"/>
      <c r="D157" s="147" t="s">
        <v>168</v>
      </c>
      <c r="F157" s="148" t="s">
        <v>870</v>
      </c>
      <c r="I157" s="149"/>
      <c r="L157" s="30"/>
      <c r="M157" s="150"/>
      <c r="T157" s="54"/>
      <c r="AT157" s="15" t="s">
        <v>168</v>
      </c>
      <c r="AU157" s="15" t="s">
        <v>86</v>
      </c>
    </row>
    <row r="158" spans="2:65" s="12" customFormat="1" ht="11.25">
      <c r="B158" s="151"/>
      <c r="D158" s="147" t="s">
        <v>170</v>
      </c>
      <c r="E158" s="152" t="s">
        <v>1</v>
      </c>
      <c r="F158" s="153" t="s">
        <v>872</v>
      </c>
      <c r="H158" s="154">
        <v>240</v>
      </c>
      <c r="I158" s="155"/>
      <c r="L158" s="151"/>
      <c r="M158" s="156"/>
      <c r="T158" s="157"/>
      <c r="AT158" s="152" t="s">
        <v>170</v>
      </c>
      <c r="AU158" s="152" t="s">
        <v>86</v>
      </c>
      <c r="AV158" s="12" t="s">
        <v>86</v>
      </c>
      <c r="AW158" s="12" t="s">
        <v>32</v>
      </c>
      <c r="AX158" s="12" t="s">
        <v>84</v>
      </c>
      <c r="AY158" s="152" t="s">
        <v>159</v>
      </c>
    </row>
    <row r="159" spans="2:65" s="1" customFormat="1" ht="16.5" customHeight="1">
      <c r="B159" s="30"/>
      <c r="C159" s="165" t="s">
        <v>442</v>
      </c>
      <c r="D159" s="165" t="s">
        <v>217</v>
      </c>
      <c r="E159" s="166" t="s">
        <v>873</v>
      </c>
      <c r="F159" s="167" t="s">
        <v>874</v>
      </c>
      <c r="G159" s="168" t="s">
        <v>235</v>
      </c>
      <c r="H159" s="169">
        <v>48</v>
      </c>
      <c r="I159" s="170"/>
      <c r="J159" s="171">
        <f>ROUND(I159*H159,2)</f>
        <v>0</v>
      </c>
      <c r="K159" s="167" t="s">
        <v>1</v>
      </c>
      <c r="L159" s="172"/>
      <c r="M159" s="173" t="s">
        <v>1</v>
      </c>
      <c r="N159" s="174" t="s">
        <v>41</v>
      </c>
      <c r="P159" s="143">
        <f>O159*H159</f>
        <v>0</v>
      </c>
      <c r="Q159" s="143">
        <v>1.7000000000000001E-4</v>
      </c>
      <c r="R159" s="143">
        <f>Q159*H159</f>
        <v>8.1600000000000006E-3</v>
      </c>
      <c r="S159" s="143">
        <v>0</v>
      </c>
      <c r="T159" s="144">
        <f>S159*H159</f>
        <v>0</v>
      </c>
      <c r="AR159" s="145" t="s">
        <v>216</v>
      </c>
      <c r="AT159" s="145" t="s">
        <v>217</v>
      </c>
      <c r="AU159" s="145" t="s">
        <v>86</v>
      </c>
      <c r="AY159" s="15" t="s">
        <v>159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5" t="s">
        <v>84</v>
      </c>
      <c r="BK159" s="146">
        <f>ROUND(I159*H159,2)</f>
        <v>0</v>
      </c>
      <c r="BL159" s="15" t="s">
        <v>397</v>
      </c>
      <c r="BM159" s="145" t="s">
        <v>875</v>
      </c>
    </row>
    <row r="160" spans="2:65" s="1" customFormat="1" ht="11.25">
      <c r="B160" s="30"/>
      <c r="D160" s="147" t="s">
        <v>168</v>
      </c>
      <c r="F160" s="148" t="s">
        <v>874</v>
      </c>
      <c r="I160" s="149"/>
      <c r="L160" s="30"/>
      <c r="M160" s="150"/>
      <c r="T160" s="54"/>
      <c r="AT160" s="15" t="s">
        <v>168</v>
      </c>
      <c r="AU160" s="15" t="s">
        <v>86</v>
      </c>
    </row>
    <row r="161" spans="2:65" s="12" customFormat="1" ht="11.25">
      <c r="B161" s="151"/>
      <c r="D161" s="147" t="s">
        <v>170</v>
      </c>
      <c r="E161" s="152" t="s">
        <v>1</v>
      </c>
      <c r="F161" s="153" t="s">
        <v>876</v>
      </c>
      <c r="H161" s="154">
        <v>48</v>
      </c>
      <c r="I161" s="155"/>
      <c r="L161" s="151"/>
      <c r="M161" s="156"/>
      <c r="T161" s="157"/>
      <c r="AT161" s="152" t="s">
        <v>170</v>
      </c>
      <c r="AU161" s="152" t="s">
        <v>86</v>
      </c>
      <c r="AV161" s="12" t="s">
        <v>86</v>
      </c>
      <c r="AW161" s="12" t="s">
        <v>32</v>
      </c>
      <c r="AX161" s="12" t="s">
        <v>84</v>
      </c>
      <c r="AY161" s="152" t="s">
        <v>159</v>
      </c>
    </row>
    <row r="162" spans="2:65" s="1" customFormat="1" ht="24.2" customHeight="1">
      <c r="B162" s="30"/>
      <c r="C162" s="134" t="s">
        <v>639</v>
      </c>
      <c r="D162" s="134" t="s">
        <v>161</v>
      </c>
      <c r="E162" s="135" t="s">
        <v>877</v>
      </c>
      <c r="F162" s="136" t="s">
        <v>878</v>
      </c>
      <c r="G162" s="137" t="s">
        <v>235</v>
      </c>
      <c r="H162" s="138">
        <v>5</v>
      </c>
      <c r="I162" s="139"/>
      <c r="J162" s="140">
        <f>ROUND(I162*H162,2)</f>
        <v>0</v>
      </c>
      <c r="K162" s="136" t="s">
        <v>1</v>
      </c>
      <c r="L162" s="30"/>
      <c r="M162" s="141" t="s">
        <v>1</v>
      </c>
      <c r="N162" s="142" t="s">
        <v>41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397</v>
      </c>
      <c r="AT162" s="145" t="s">
        <v>161</v>
      </c>
      <c r="AU162" s="145" t="s">
        <v>86</v>
      </c>
      <c r="AY162" s="15" t="s">
        <v>159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5" t="s">
        <v>84</v>
      </c>
      <c r="BK162" s="146">
        <f>ROUND(I162*H162,2)</f>
        <v>0</v>
      </c>
      <c r="BL162" s="15" t="s">
        <v>397</v>
      </c>
      <c r="BM162" s="145" t="s">
        <v>879</v>
      </c>
    </row>
    <row r="163" spans="2:65" s="1" customFormat="1" ht="19.5">
      <c r="B163" s="30"/>
      <c r="D163" s="147" t="s">
        <v>168</v>
      </c>
      <c r="F163" s="148" t="s">
        <v>878</v>
      </c>
      <c r="I163" s="149"/>
      <c r="L163" s="30"/>
      <c r="M163" s="150"/>
      <c r="T163" s="54"/>
      <c r="AT163" s="15" t="s">
        <v>168</v>
      </c>
      <c r="AU163" s="15" t="s">
        <v>86</v>
      </c>
    </row>
    <row r="164" spans="2:65" s="1" customFormat="1" ht="16.5" customHeight="1">
      <c r="B164" s="30"/>
      <c r="C164" s="165" t="s">
        <v>880</v>
      </c>
      <c r="D164" s="165" t="s">
        <v>217</v>
      </c>
      <c r="E164" s="166" t="s">
        <v>881</v>
      </c>
      <c r="F164" s="167" t="s">
        <v>882</v>
      </c>
      <c r="G164" s="168" t="s">
        <v>235</v>
      </c>
      <c r="H164" s="169">
        <v>5</v>
      </c>
      <c r="I164" s="170"/>
      <c r="J164" s="171">
        <f>ROUND(I164*H164,2)</f>
        <v>0</v>
      </c>
      <c r="K164" s="167" t="s">
        <v>1</v>
      </c>
      <c r="L164" s="172"/>
      <c r="M164" s="173" t="s">
        <v>1</v>
      </c>
      <c r="N164" s="174" t="s">
        <v>41</v>
      </c>
      <c r="P164" s="143">
        <f>O164*H164</f>
        <v>0</v>
      </c>
      <c r="Q164" s="143">
        <v>0.53</v>
      </c>
      <c r="R164" s="143">
        <f>Q164*H164</f>
        <v>2.6500000000000004</v>
      </c>
      <c r="S164" s="143">
        <v>0</v>
      </c>
      <c r="T164" s="144">
        <f>S164*H164</f>
        <v>0</v>
      </c>
      <c r="AR164" s="145" t="s">
        <v>216</v>
      </c>
      <c r="AT164" s="145" t="s">
        <v>217</v>
      </c>
      <c r="AU164" s="145" t="s">
        <v>86</v>
      </c>
      <c r="AY164" s="15" t="s">
        <v>159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5" t="s">
        <v>84</v>
      </c>
      <c r="BK164" s="146">
        <f>ROUND(I164*H164,2)</f>
        <v>0</v>
      </c>
      <c r="BL164" s="15" t="s">
        <v>397</v>
      </c>
      <c r="BM164" s="145" t="s">
        <v>883</v>
      </c>
    </row>
    <row r="165" spans="2:65" s="1" customFormat="1" ht="11.25">
      <c r="B165" s="30"/>
      <c r="D165" s="147" t="s">
        <v>168</v>
      </c>
      <c r="F165" s="148" t="s">
        <v>882</v>
      </c>
      <c r="I165" s="149"/>
      <c r="L165" s="30"/>
      <c r="M165" s="150"/>
      <c r="T165" s="54"/>
      <c r="AT165" s="15" t="s">
        <v>168</v>
      </c>
      <c r="AU165" s="15" t="s">
        <v>86</v>
      </c>
    </row>
    <row r="166" spans="2:65" s="1" customFormat="1" ht="24.2" customHeight="1">
      <c r="B166" s="30"/>
      <c r="C166" s="134" t="s">
        <v>280</v>
      </c>
      <c r="D166" s="134" t="s">
        <v>161</v>
      </c>
      <c r="E166" s="135" t="s">
        <v>884</v>
      </c>
      <c r="F166" s="136" t="s">
        <v>885</v>
      </c>
      <c r="G166" s="137" t="s">
        <v>235</v>
      </c>
      <c r="H166" s="138">
        <v>5</v>
      </c>
      <c r="I166" s="139"/>
      <c r="J166" s="140">
        <f>ROUND(I166*H166,2)</f>
        <v>0</v>
      </c>
      <c r="K166" s="136" t="s">
        <v>1</v>
      </c>
      <c r="L166" s="30"/>
      <c r="M166" s="141" t="s">
        <v>1</v>
      </c>
      <c r="N166" s="142" t="s">
        <v>41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397</v>
      </c>
      <c r="AT166" s="145" t="s">
        <v>161</v>
      </c>
      <c r="AU166" s="145" t="s">
        <v>86</v>
      </c>
      <c r="AY166" s="15" t="s">
        <v>159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5" t="s">
        <v>84</v>
      </c>
      <c r="BK166" s="146">
        <f>ROUND(I166*H166,2)</f>
        <v>0</v>
      </c>
      <c r="BL166" s="15" t="s">
        <v>397</v>
      </c>
      <c r="BM166" s="145" t="s">
        <v>886</v>
      </c>
    </row>
    <row r="167" spans="2:65" s="1" customFormat="1" ht="19.5">
      <c r="B167" s="30"/>
      <c r="D167" s="147" t="s">
        <v>168</v>
      </c>
      <c r="F167" s="148" t="s">
        <v>885</v>
      </c>
      <c r="I167" s="149"/>
      <c r="L167" s="30"/>
      <c r="M167" s="150"/>
      <c r="T167" s="54"/>
      <c r="AT167" s="15" t="s">
        <v>168</v>
      </c>
      <c r="AU167" s="15" t="s">
        <v>86</v>
      </c>
    </row>
    <row r="168" spans="2:65" s="1" customFormat="1" ht="16.5" customHeight="1">
      <c r="B168" s="30"/>
      <c r="C168" s="165" t="s">
        <v>447</v>
      </c>
      <c r="D168" s="165" t="s">
        <v>217</v>
      </c>
      <c r="E168" s="166" t="s">
        <v>887</v>
      </c>
      <c r="F168" s="167" t="s">
        <v>888</v>
      </c>
      <c r="G168" s="168" t="s">
        <v>235</v>
      </c>
      <c r="H168" s="169">
        <v>5</v>
      </c>
      <c r="I168" s="170"/>
      <c r="J168" s="171">
        <f>ROUND(I168*H168,2)</f>
        <v>0</v>
      </c>
      <c r="K168" s="167" t="s">
        <v>1</v>
      </c>
      <c r="L168" s="172"/>
      <c r="M168" s="173" t="s">
        <v>1</v>
      </c>
      <c r="N168" s="174" t="s">
        <v>41</v>
      </c>
      <c r="P168" s="143">
        <f>O168*H168</f>
        <v>0</v>
      </c>
      <c r="Q168" s="143">
        <v>2.5000000000000001E-4</v>
      </c>
      <c r="R168" s="143">
        <f>Q168*H168</f>
        <v>1.25E-3</v>
      </c>
      <c r="S168" s="143">
        <v>0</v>
      </c>
      <c r="T168" s="144">
        <f>S168*H168</f>
        <v>0</v>
      </c>
      <c r="AR168" s="145" t="s">
        <v>216</v>
      </c>
      <c r="AT168" s="145" t="s">
        <v>217</v>
      </c>
      <c r="AU168" s="145" t="s">
        <v>86</v>
      </c>
      <c r="AY168" s="15" t="s">
        <v>159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5" t="s">
        <v>84</v>
      </c>
      <c r="BK168" s="146">
        <f>ROUND(I168*H168,2)</f>
        <v>0</v>
      </c>
      <c r="BL168" s="15" t="s">
        <v>397</v>
      </c>
      <c r="BM168" s="145" t="s">
        <v>889</v>
      </c>
    </row>
    <row r="169" spans="2:65" s="1" customFormat="1" ht="11.25">
      <c r="B169" s="30"/>
      <c r="D169" s="147" t="s">
        <v>168</v>
      </c>
      <c r="F169" s="148" t="s">
        <v>888</v>
      </c>
      <c r="I169" s="149"/>
      <c r="L169" s="30"/>
      <c r="M169" s="150"/>
      <c r="T169" s="54"/>
      <c r="AT169" s="15" t="s">
        <v>168</v>
      </c>
      <c r="AU169" s="15" t="s">
        <v>86</v>
      </c>
    </row>
    <row r="170" spans="2:65" s="1" customFormat="1" ht="24.2" customHeight="1">
      <c r="B170" s="30"/>
      <c r="C170" s="134" t="s">
        <v>511</v>
      </c>
      <c r="D170" s="134" t="s">
        <v>161</v>
      </c>
      <c r="E170" s="135" t="s">
        <v>890</v>
      </c>
      <c r="F170" s="136" t="s">
        <v>891</v>
      </c>
      <c r="G170" s="137" t="s">
        <v>235</v>
      </c>
      <c r="H170" s="138">
        <v>10</v>
      </c>
      <c r="I170" s="139"/>
      <c r="J170" s="140">
        <f>ROUND(I170*H170,2)</f>
        <v>0</v>
      </c>
      <c r="K170" s="136" t="s">
        <v>1</v>
      </c>
      <c r="L170" s="30"/>
      <c r="M170" s="141" t="s">
        <v>1</v>
      </c>
      <c r="N170" s="142" t="s">
        <v>41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397</v>
      </c>
      <c r="AT170" s="145" t="s">
        <v>161</v>
      </c>
      <c r="AU170" s="145" t="s">
        <v>86</v>
      </c>
      <c r="AY170" s="15" t="s">
        <v>159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5" t="s">
        <v>84</v>
      </c>
      <c r="BK170" s="146">
        <f>ROUND(I170*H170,2)</f>
        <v>0</v>
      </c>
      <c r="BL170" s="15" t="s">
        <v>397</v>
      </c>
      <c r="BM170" s="145" t="s">
        <v>892</v>
      </c>
    </row>
    <row r="171" spans="2:65" s="1" customFormat="1" ht="19.5">
      <c r="B171" s="30"/>
      <c r="D171" s="147" t="s">
        <v>168</v>
      </c>
      <c r="F171" s="148" t="s">
        <v>891</v>
      </c>
      <c r="I171" s="149"/>
      <c r="L171" s="30"/>
      <c r="M171" s="150"/>
      <c r="T171" s="54"/>
      <c r="AT171" s="15" t="s">
        <v>168</v>
      </c>
      <c r="AU171" s="15" t="s">
        <v>86</v>
      </c>
    </row>
    <row r="172" spans="2:65" s="1" customFormat="1" ht="16.5" customHeight="1">
      <c r="B172" s="30"/>
      <c r="C172" s="165" t="s">
        <v>516</v>
      </c>
      <c r="D172" s="165" t="s">
        <v>217</v>
      </c>
      <c r="E172" s="166" t="s">
        <v>893</v>
      </c>
      <c r="F172" s="167" t="s">
        <v>894</v>
      </c>
      <c r="G172" s="168" t="s">
        <v>235</v>
      </c>
      <c r="H172" s="169">
        <v>10</v>
      </c>
      <c r="I172" s="170"/>
      <c r="J172" s="171">
        <f>ROUND(I172*H172,2)</f>
        <v>0</v>
      </c>
      <c r="K172" s="167" t="s">
        <v>1</v>
      </c>
      <c r="L172" s="172"/>
      <c r="M172" s="173" t="s">
        <v>1</v>
      </c>
      <c r="N172" s="174" t="s">
        <v>41</v>
      </c>
      <c r="P172" s="143">
        <f>O172*H172</f>
        <v>0</v>
      </c>
      <c r="Q172" s="143">
        <v>3.4000000000000002E-4</v>
      </c>
      <c r="R172" s="143">
        <f>Q172*H172</f>
        <v>3.4000000000000002E-3</v>
      </c>
      <c r="S172" s="143">
        <v>0</v>
      </c>
      <c r="T172" s="144">
        <f>S172*H172</f>
        <v>0</v>
      </c>
      <c r="AR172" s="145" t="s">
        <v>216</v>
      </c>
      <c r="AT172" s="145" t="s">
        <v>217</v>
      </c>
      <c r="AU172" s="145" t="s">
        <v>86</v>
      </c>
      <c r="AY172" s="15" t="s">
        <v>159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5" t="s">
        <v>84</v>
      </c>
      <c r="BK172" s="146">
        <f>ROUND(I172*H172,2)</f>
        <v>0</v>
      </c>
      <c r="BL172" s="15" t="s">
        <v>397</v>
      </c>
      <c r="BM172" s="145" t="s">
        <v>895</v>
      </c>
    </row>
    <row r="173" spans="2:65" s="1" customFormat="1" ht="11.25">
      <c r="B173" s="30"/>
      <c r="D173" s="147" t="s">
        <v>168</v>
      </c>
      <c r="F173" s="148" t="s">
        <v>894</v>
      </c>
      <c r="I173" s="149"/>
      <c r="L173" s="30"/>
      <c r="M173" s="150"/>
      <c r="T173" s="54"/>
      <c r="AT173" s="15" t="s">
        <v>168</v>
      </c>
      <c r="AU173" s="15" t="s">
        <v>86</v>
      </c>
    </row>
    <row r="174" spans="2:65" s="1" customFormat="1" ht="24.2" customHeight="1">
      <c r="B174" s="30"/>
      <c r="C174" s="134" t="s">
        <v>581</v>
      </c>
      <c r="D174" s="134" t="s">
        <v>161</v>
      </c>
      <c r="E174" s="135" t="s">
        <v>896</v>
      </c>
      <c r="F174" s="136" t="s">
        <v>897</v>
      </c>
      <c r="G174" s="137" t="s">
        <v>474</v>
      </c>
      <c r="H174" s="138">
        <v>1</v>
      </c>
      <c r="I174" s="139"/>
      <c r="J174" s="140">
        <f>ROUND(I174*H174,2)</f>
        <v>0</v>
      </c>
      <c r="K174" s="136" t="s">
        <v>1</v>
      </c>
      <c r="L174" s="30"/>
      <c r="M174" s="141" t="s">
        <v>1</v>
      </c>
      <c r="N174" s="142" t="s">
        <v>41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397</v>
      </c>
      <c r="AT174" s="145" t="s">
        <v>161</v>
      </c>
      <c r="AU174" s="145" t="s">
        <v>86</v>
      </c>
      <c r="AY174" s="15" t="s">
        <v>159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5" t="s">
        <v>84</v>
      </c>
      <c r="BK174" s="146">
        <f>ROUND(I174*H174,2)</f>
        <v>0</v>
      </c>
      <c r="BL174" s="15" t="s">
        <v>397</v>
      </c>
      <c r="BM174" s="145" t="s">
        <v>898</v>
      </c>
    </row>
    <row r="175" spans="2:65" s="1" customFormat="1" ht="11.25">
      <c r="B175" s="30"/>
      <c r="D175" s="147" t="s">
        <v>168</v>
      </c>
      <c r="F175" s="148" t="s">
        <v>897</v>
      </c>
      <c r="I175" s="149"/>
      <c r="L175" s="30"/>
      <c r="M175" s="150"/>
      <c r="T175" s="54"/>
      <c r="AT175" s="15" t="s">
        <v>168</v>
      </c>
      <c r="AU175" s="15" t="s">
        <v>86</v>
      </c>
    </row>
    <row r="176" spans="2:65" s="1" customFormat="1" ht="24.2" customHeight="1">
      <c r="B176" s="30"/>
      <c r="C176" s="165" t="s">
        <v>587</v>
      </c>
      <c r="D176" s="165" t="s">
        <v>217</v>
      </c>
      <c r="E176" s="166" t="s">
        <v>899</v>
      </c>
      <c r="F176" s="167" t="s">
        <v>900</v>
      </c>
      <c r="G176" s="168" t="s">
        <v>474</v>
      </c>
      <c r="H176" s="169">
        <v>1</v>
      </c>
      <c r="I176" s="170"/>
      <c r="J176" s="171">
        <f>ROUND(I176*H176,2)</f>
        <v>0</v>
      </c>
      <c r="K176" s="167" t="s">
        <v>1</v>
      </c>
      <c r="L176" s="172"/>
      <c r="M176" s="173" t="s">
        <v>1</v>
      </c>
      <c r="N176" s="174" t="s">
        <v>41</v>
      </c>
      <c r="P176" s="143">
        <f>O176*H176</f>
        <v>0</v>
      </c>
      <c r="Q176" s="143">
        <v>2.4E-2</v>
      </c>
      <c r="R176" s="143">
        <f>Q176*H176</f>
        <v>2.4E-2</v>
      </c>
      <c r="S176" s="143">
        <v>0</v>
      </c>
      <c r="T176" s="144">
        <f>S176*H176</f>
        <v>0</v>
      </c>
      <c r="AR176" s="145" t="s">
        <v>216</v>
      </c>
      <c r="AT176" s="145" t="s">
        <v>217</v>
      </c>
      <c r="AU176" s="145" t="s">
        <v>86</v>
      </c>
      <c r="AY176" s="15" t="s">
        <v>159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5" t="s">
        <v>84</v>
      </c>
      <c r="BK176" s="146">
        <f>ROUND(I176*H176,2)</f>
        <v>0</v>
      </c>
      <c r="BL176" s="15" t="s">
        <v>397</v>
      </c>
      <c r="BM176" s="145" t="s">
        <v>901</v>
      </c>
    </row>
    <row r="177" spans="2:65" s="1" customFormat="1" ht="11.25">
      <c r="B177" s="30"/>
      <c r="D177" s="147" t="s">
        <v>168</v>
      </c>
      <c r="F177" s="148" t="s">
        <v>900</v>
      </c>
      <c r="I177" s="149"/>
      <c r="L177" s="30"/>
      <c r="M177" s="150"/>
      <c r="T177" s="54"/>
      <c r="AT177" s="15" t="s">
        <v>168</v>
      </c>
      <c r="AU177" s="15" t="s">
        <v>86</v>
      </c>
    </row>
    <row r="178" spans="2:65" s="1" customFormat="1" ht="24.2" customHeight="1">
      <c r="B178" s="30"/>
      <c r="C178" s="165" t="s">
        <v>210</v>
      </c>
      <c r="D178" s="165" t="s">
        <v>217</v>
      </c>
      <c r="E178" s="166" t="s">
        <v>902</v>
      </c>
      <c r="F178" s="167" t="s">
        <v>903</v>
      </c>
      <c r="G178" s="168" t="s">
        <v>474</v>
      </c>
      <c r="H178" s="169">
        <v>6</v>
      </c>
      <c r="I178" s="170"/>
      <c r="J178" s="171">
        <f>ROUND(I178*H178,2)</f>
        <v>0</v>
      </c>
      <c r="K178" s="167" t="s">
        <v>1</v>
      </c>
      <c r="L178" s="172"/>
      <c r="M178" s="173" t="s">
        <v>1</v>
      </c>
      <c r="N178" s="174" t="s">
        <v>41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216</v>
      </c>
      <c r="AT178" s="145" t="s">
        <v>217</v>
      </c>
      <c r="AU178" s="145" t="s">
        <v>86</v>
      </c>
      <c r="AY178" s="15" t="s">
        <v>159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5" t="s">
        <v>84</v>
      </c>
      <c r="BK178" s="146">
        <f>ROUND(I178*H178,2)</f>
        <v>0</v>
      </c>
      <c r="BL178" s="15" t="s">
        <v>397</v>
      </c>
      <c r="BM178" s="145" t="s">
        <v>904</v>
      </c>
    </row>
    <row r="179" spans="2:65" s="1" customFormat="1" ht="19.5">
      <c r="B179" s="30"/>
      <c r="D179" s="147" t="s">
        <v>168</v>
      </c>
      <c r="F179" s="148" t="s">
        <v>903</v>
      </c>
      <c r="I179" s="149"/>
      <c r="L179" s="30"/>
      <c r="M179" s="150"/>
      <c r="T179" s="54"/>
      <c r="AT179" s="15" t="s">
        <v>168</v>
      </c>
      <c r="AU179" s="15" t="s">
        <v>86</v>
      </c>
    </row>
    <row r="180" spans="2:65" s="1" customFormat="1" ht="16.5" customHeight="1">
      <c r="B180" s="30"/>
      <c r="C180" s="165" t="s">
        <v>713</v>
      </c>
      <c r="D180" s="165" t="s">
        <v>217</v>
      </c>
      <c r="E180" s="166" t="s">
        <v>905</v>
      </c>
      <c r="F180" s="167" t="s">
        <v>906</v>
      </c>
      <c r="G180" s="168" t="s">
        <v>474</v>
      </c>
      <c r="H180" s="169">
        <v>1</v>
      </c>
      <c r="I180" s="170"/>
      <c r="J180" s="171">
        <f>ROUND(I180*H180,2)</f>
        <v>0</v>
      </c>
      <c r="K180" s="167" t="s">
        <v>1</v>
      </c>
      <c r="L180" s="172"/>
      <c r="M180" s="173" t="s">
        <v>1</v>
      </c>
      <c r="N180" s="174" t="s">
        <v>41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216</v>
      </c>
      <c r="AT180" s="145" t="s">
        <v>217</v>
      </c>
      <c r="AU180" s="145" t="s">
        <v>86</v>
      </c>
      <c r="AY180" s="15" t="s">
        <v>159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5" t="s">
        <v>84</v>
      </c>
      <c r="BK180" s="146">
        <f>ROUND(I180*H180,2)</f>
        <v>0</v>
      </c>
      <c r="BL180" s="15" t="s">
        <v>397</v>
      </c>
      <c r="BM180" s="145" t="s">
        <v>907</v>
      </c>
    </row>
    <row r="181" spans="2:65" s="1" customFormat="1" ht="11.25">
      <c r="B181" s="30"/>
      <c r="D181" s="147" t="s">
        <v>168</v>
      </c>
      <c r="F181" s="148" t="s">
        <v>906</v>
      </c>
      <c r="I181" s="149"/>
      <c r="L181" s="30"/>
      <c r="M181" s="150"/>
      <c r="T181" s="54"/>
      <c r="AT181" s="15" t="s">
        <v>168</v>
      </c>
      <c r="AU181" s="15" t="s">
        <v>86</v>
      </c>
    </row>
    <row r="182" spans="2:65" s="1" customFormat="1" ht="16.5" customHeight="1">
      <c r="B182" s="30"/>
      <c r="C182" s="165" t="s">
        <v>533</v>
      </c>
      <c r="D182" s="165" t="s">
        <v>217</v>
      </c>
      <c r="E182" s="166" t="s">
        <v>908</v>
      </c>
      <c r="F182" s="167" t="s">
        <v>909</v>
      </c>
      <c r="G182" s="168" t="s">
        <v>474</v>
      </c>
      <c r="H182" s="169">
        <v>1</v>
      </c>
      <c r="I182" s="170"/>
      <c r="J182" s="171">
        <f>ROUND(I182*H182,2)</f>
        <v>0</v>
      </c>
      <c r="K182" s="167" t="s">
        <v>1</v>
      </c>
      <c r="L182" s="172"/>
      <c r="M182" s="173" t="s">
        <v>1</v>
      </c>
      <c r="N182" s="174" t="s">
        <v>41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216</v>
      </c>
      <c r="AT182" s="145" t="s">
        <v>217</v>
      </c>
      <c r="AU182" s="145" t="s">
        <v>86</v>
      </c>
      <c r="AY182" s="15" t="s">
        <v>159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5" t="s">
        <v>84</v>
      </c>
      <c r="BK182" s="146">
        <f>ROUND(I182*H182,2)</f>
        <v>0</v>
      </c>
      <c r="BL182" s="15" t="s">
        <v>397</v>
      </c>
      <c r="BM182" s="145" t="s">
        <v>910</v>
      </c>
    </row>
    <row r="183" spans="2:65" s="1" customFormat="1" ht="11.25">
      <c r="B183" s="30"/>
      <c r="D183" s="147" t="s">
        <v>168</v>
      </c>
      <c r="F183" s="148" t="s">
        <v>909</v>
      </c>
      <c r="I183" s="149"/>
      <c r="L183" s="30"/>
      <c r="M183" s="150"/>
      <c r="T183" s="54"/>
      <c r="AT183" s="15" t="s">
        <v>168</v>
      </c>
      <c r="AU183" s="15" t="s">
        <v>86</v>
      </c>
    </row>
    <row r="184" spans="2:65" s="1" customFormat="1" ht="16.5" customHeight="1">
      <c r="B184" s="30"/>
      <c r="C184" s="165" t="s">
        <v>539</v>
      </c>
      <c r="D184" s="165" t="s">
        <v>217</v>
      </c>
      <c r="E184" s="166" t="s">
        <v>911</v>
      </c>
      <c r="F184" s="167" t="s">
        <v>912</v>
      </c>
      <c r="G184" s="168" t="s">
        <v>474</v>
      </c>
      <c r="H184" s="169">
        <v>6</v>
      </c>
      <c r="I184" s="170"/>
      <c r="J184" s="171">
        <f>ROUND(I184*H184,2)</f>
        <v>0</v>
      </c>
      <c r="K184" s="167" t="s">
        <v>1</v>
      </c>
      <c r="L184" s="172"/>
      <c r="M184" s="173" t="s">
        <v>1</v>
      </c>
      <c r="N184" s="174" t="s">
        <v>41</v>
      </c>
      <c r="P184" s="143">
        <f>O184*H184</f>
        <v>0</v>
      </c>
      <c r="Q184" s="143">
        <v>1.7000000000000001E-4</v>
      </c>
      <c r="R184" s="143">
        <f>Q184*H184</f>
        <v>1.0200000000000001E-3</v>
      </c>
      <c r="S184" s="143">
        <v>0</v>
      </c>
      <c r="T184" s="144">
        <f>S184*H184</f>
        <v>0</v>
      </c>
      <c r="AR184" s="145" t="s">
        <v>216</v>
      </c>
      <c r="AT184" s="145" t="s">
        <v>217</v>
      </c>
      <c r="AU184" s="145" t="s">
        <v>86</v>
      </c>
      <c r="AY184" s="15" t="s">
        <v>159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5" t="s">
        <v>84</v>
      </c>
      <c r="BK184" s="146">
        <f>ROUND(I184*H184,2)</f>
        <v>0</v>
      </c>
      <c r="BL184" s="15" t="s">
        <v>397</v>
      </c>
      <c r="BM184" s="145" t="s">
        <v>913</v>
      </c>
    </row>
    <row r="185" spans="2:65" s="1" customFormat="1" ht="11.25">
      <c r="B185" s="30"/>
      <c r="D185" s="147" t="s">
        <v>168</v>
      </c>
      <c r="F185" s="148" t="s">
        <v>912</v>
      </c>
      <c r="I185" s="149"/>
      <c r="L185" s="30"/>
      <c r="M185" s="150"/>
      <c r="T185" s="54"/>
      <c r="AT185" s="15" t="s">
        <v>168</v>
      </c>
      <c r="AU185" s="15" t="s">
        <v>86</v>
      </c>
    </row>
    <row r="186" spans="2:65" s="1" customFormat="1" ht="21.75" customHeight="1">
      <c r="B186" s="30"/>
      <c r="C186" s="134" t="s">
        <v>499</v>
      </c>
      <c r="D186" s="134" t="s">
        <v>161</v>
      </c>
      <c r="E186" s="135" t="s">
        <v>914</v>
      </c>
      <c r="F186" s="136" t="s">
        <v>915</v>
      </c>
      <c r="G186" s="137" t="s">
        <v>474</v>
      </c>
      <c r="H186" s="138">
        <v>2</v>
      </c>
      <c r="I186" s="139"/>
      <c r="J186" s="140">
        <f>ROUND(I186*H186,2)</f>
        <v>0</v>
      </c>
      <c r="K186" s="136" t="s">
        <v>1</v>
      </c>
      <c r="L186" s="30"/>
      <c r="M186" s="141" t="s">
        <v>1</v>
      </c>
      <c r="N186" s="142" t="s">
        <v>41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397</v>
      </c>
      <c r="AT186" s="145" t="s">
        <v>161</v>
      </c>
      <c r="AU186" s="145" t="s">
        <v>86</v>
      </c>
      <c r="AY186" s="15" t="s">
        <v>159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5" t="s">
        <v>84</v>
      </c>
      <c r="BK186" s="146">
        <f>ROUND(I186*H186,2)</f>
        <v>0</v>
      </c>
      <c r="BL186" s="15" t="s">
        <v>397</v>
      </c>
      <c r="BM186" s="145" t="s">
        <v>916</v>
      </c>
    </row>
    <row r="187" spans="2:65" s="1" customFormat="1" ht="11.25">
      <c r="B187" s="30"/>
      <c r="D187" s="147" t="s">
        <v>168</v>
      </c>
      <c r="F187" s="148" t="s">
        <v>915</v>
      </c>
      <c r="I187" s="149"/>
      <c r="L187" s="30"/>
      <c r="M187" s="150"/>
      <c r="T187" s="54"/>
      <c r="AT187" s="15" t="s">
        <v>168</v>
      </c>
      <c r="AU187" s="15" t="s">
        <v>86</v>
      </c>
    </row>
    <row r="188" spans="2:65" s="1" customFormat="1" ht="24.2" customHeight="1">
      <c r="B188" s="30"/>
      <c r="C188" s="165" t="s">
        <v>506</v>
      </c>
      <c r="D188" s="165" t="s">
        <v>217</v>
      </c>
      <c r="E188" s="166" t="s">
        <v>917</v>
      </c>
      <c r="F188" s="167" t="s">
        <v>918</v>
      </c>
      <c r="G188" s="168" t="s">
        <v>474</v>
      </c>
      <c r="H188" s="169">
        <v>2</v>
      </c>
      <c r="I188" s="170"/>
      <c r="J188" s="171">
        <f>ROUND(I188*H188,2)</f>
        <v>0</v>
      </c>
      <c r="K188" s="167" t="s">
        <v>1</v>
      </c>
      <c r="L188" s="172"/>
      <c r="M188" s="173" t="s">
        <v>1</v>
      </c>
      <c r="N188" s="174" t="s">
        <v>41</v>
      </c>
      <c r="P188" s="143">
        <f>O188*H188</f>
        <v>0</v>
      </c>
      <c r="Q188" s="143">
        <v>5.0000000000000001E-3</v>
      </c>
      <c r="R188" s="143">
        <f>Q188*H188</f>
        <v>0.01</v>
      </c>
      <c r="S188" s="143">
        <v>0</v>
      </c>
      <c r="T188" s="144">
        <f>S188*H188</f>
        <v>0</v>
      </c>
      <c r="AR188" s="145" t="s">
        <v>216</v>
      </c>
      <c r="AT188" s="145" t="s">
        <v>217</v>
      </c>
      <c r="AU188" s="145" t="s">
        <v>86</v>
      </c>
      <c r="AY188" s="15" t="s">
        <v>159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5" t="s">
        <v>84</v>
      </c>
      <c r="BK188" s="146">
        <f>ROUND(I188*H188,2)</f>
        <v>0</v>
      </c>
      <c r="BL188" s="15" t="s">
        <v>397</v>
      </c>
      <c r="BM188" s="145" t="s">
        <v>919</v>
      </c>
    </row>
    <row r="189" spans="2:65" s="1" customFormat="1" ht="19.5">
      <c r="B189" s="30"/>
      <c r="D189" s="147" t="s">
        <v>168</v>
      </c>
      <c r="F189" s="148" t="s">
        <v>918</v>
      </c>
      <c r="I189" s="149"/>
      <c r="L189" s="30"/>
      <c r="M189" s="150"/>
      <c r="T189" s="54"/>
      <c r="AT189" s="15" t="s">
        <v>168</v>
      </c>
      <c r="AU189" s="15" t="s">
        <v>86</v>
      </c>
    </row>
    <row r="190" spans="2:65" s="1" customFormat="1" ht="24.2" customHeight="1">
      <c r="B190" s="30"/>
      <c r="C190" s="134" t="s">
        <v>644</v>
      </c>
      <c r="D190" s="134" t="s">
        <v>161</v>
      </c>
      <c r="E190" s="135" t="s">
        <v>920</v>
      </c>
      <c r="F190" s="136" t="s">
        <v>921</v>
      </c>
      <c r="G190" s="137" t="s">
        <v>474</v>
      </c>
      <c r="H190" s="138">
        <v>1</v>
      </c>
      <c r="I190" s="139"/>
      <c r="J190" s="140">
        <f>ROUND(I190*H190,2)</f>
        <v>0</v>
      </c>
      <c r="K190" s="136" t="s">
        <v>1</v>
      </c>
      <c r="L190" s="30"/>
      <c r="M190" s="141" t="s">
        <v>1</v>
      </c>
      <c r="N190" s="142" t="s">
        <v>41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397</v>
      </c>
      <c r="AT190" s="145" t="s">
        <v>161</v>
      </c>
      <c r="AU190" s="145" t="s">
        <v>86</v>
      </c>
      <c r="AY190" s="15" t="s">
        <v>159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5" t="s">
        <v>84</v>
      </c>
      <c r="BK190" s="146">
        <f>ROUND(I190*H190,2)</f>
        <v>0</v>
      </c>
      <c r="BL190" s="15" t="s">
        <v>397</v>
      </c>
      <c r="BM190" s="145" t="s">
        <v>922</v>
      </c>
    </row>
    <row r="191" spans="2:65" s="1" customFormat="1" ht="19.5">
      <c r="B191" s="30"/>
      <c r="D191" s="147" t="s">
        <v>168</v>
      </c>
      <c r="F191" s="148" t="s">
        <v>921</v>
      </c>
      <c r="I191" s="149"/>
      <c r="L191" s="30"/>
      <c r="M191" s="150"/>
      <c r="T191" s="54"/>
      <c r="AT191" s="15" t="s">
        <v>168</v>
      </c>
      <c r="AU191" s="15" t="s">
        <v>86</v>
      </c>
    </row>
    <row r="192" spans="2:65" s="1" customFormat="1" ht="24.2" customHeight="1">
      <c r="B192" s="30"/>
      <c r="C192" s="165" t="s">
        <v>604</v>
      </c>
      <c r="D192" s="165" t="s">
        <v>217</v>
      </c>
      <c r="E192" s="166" t="s">
        <v>923</v>
      </c>
      <c r="F192" s="167" t="s">
        <v>924</v>
      </c>
      <c r="G192" s="168" t="s">
        <v>474</v>
      </c>
      <c r="H192" s="169">
        <v>1</v>
      </c>
      <c r="I192" s="170"/>
      <c r="J192" s="171">
        <f>ROUND(I192*H192,2)</f>
        <v>0</v>
      </c>
      <c r="K192" s="167" t="s">
        <v>1</v>
      </c>
      <c r="L192" s="172"/>
      <c r="M192" s="173" t="s">
        <v>1</v>
      </c>
      <c r="N192" s="174" t="s">
        <v>41</v>
      </c>
      <c r="P192" s="143">
        <f>O192*H192</f>
        <v>0</v>
      </c>
      <c r="Q192" s="143">
        <v>2.4E-2</v>
      </c>
      <c r="R192" s="143">
        <f>Q192*H192</f>
        <v>2.4E-2</v>
      </c>
      <c r="S192" s="143">
        <v>0</v>
      </c>
      <c r="T192" s="144">
        <f>S192*H192</f>
        <v>0</v>
      </c>
      <c r="AR192" s="145" t="s">
        <v>216</v>
      </c>
      <c r="AT192" s="145" t="s">
        <v>217</v>
      </c>
      <c r="AU192" s="145" t="s">
        <v>86</v>
      </c>
      <c r="AY192" s="15" t="s">
        <v>159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5" t="s">
        <v>84</v>
      </c>
      <c r="BK192" s="146">
        <f>ROUND(I192*H192,2)</f>
        <v>0</v>
      </c>
      <c r="BL192" s="15" t="s">
        <v>397</v>
      </c>
      <c r="BM192" s="145" t="s">
        <v>925</v>
      </c>
    </row>
    <row r="193" spans="2:65" s="1" customFormat="1" ht="19.5">
      <c r="B193" s="30"/>
      <c r="D193" s="147" t="s">
        <v>168</v>
      </c>
      <c r="F193" s="148" t="s">
        <v>924</v>
      </c>
      <c r="I193" s="149"/>
      <c r="L193" s="30"/>
      <c r="M193" s="150"/>
      <c r="T193" s="54"/>
      <c r="AT193" s="15" t="s">
        <v>168</v>
      </c>
      <c r="AU193" s="15" t="s">
        <v>86</v>
      </c>
    </row>
    <row r="194" spans="2:65" s="1" customFormat="1" ht="24.2" customHeight="1">
      <c r="B194" s="30"/>
      <c r="C194" s="134" t="s">
        <v>318</v>
      </c>
      <c r="D194" s="134" t="s">
        <v>161</v>
      </c>
      <c r="E194" s="135" t="s">
        <v>926</v>
      </c>
      <c r="F194" s="136" t="s">
        <v>927</v>
      </c>
      <c r="G194" s="137" t="s">
        <v>474</v>
      </c>
      <c r="H194" s="138">
        <v>7</v>
      </c>
      <c r="I194" s="139"/>
      <c r="J194" s="140">
        <f>ROUND(I194*H194,2)</f>
        <v>0</v>
      </c>
      <c r="K194" s="136" t="s">
        <v>1</v>
      </c>
      <c r="L194" s="30"/>
      <c r="M194" s="141" t="s">
        <v>1</v>
      </c>
      <c r="N194" s="142" t="s">
        <v>41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397</v>
      </c>
      <c r="AT194" s="145" t="s">
        <v>161</v>
      </c>
      <c r="AU194" s="145" t="s">
        <v>86</v>
      </c>
      <c r="AY194" s="15" t="s">
        <v>159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5" t="s">
        <v>84</v>
      </c>
      <c r="BK194" s="146">
        <f>ROUND(I194*H194,2)</f>
        <v>0</v>
      </c>
      <c r="BL194" s="15" t="s">
        <v>397</v>
      </c>
      <c r="BM194" s="145" t="s">
        <v>928</v>
      </c>
    </row>
    <row r="195" spans="2:65" s="1" customFormat="1" ht="11.25">
      <c r="B195" s="30"/>
      <c r="D195" s="147" t="s">
        <v>168</v>
      </c>
      <c r="F195" s="148" t="s">
        <v>927</v>
      </c>
      <c r="I195" s="149"/>
      <c r="L195" s="30"/>
      <c r="M195" s="150"/>
      <c r="T195" s="54"/>
      <c r="AT195" s="15" t="s">
        <v>168</v>
      </c>
      <c r="AU195" s="15" t="s">
        <v>86</v>
      </c>
    </row>
    <row r="196" spans="2:65" s="1" customFormat="1" ht="24.2" customHeight="1">
      <c r="B196" s="30"/>
      <c r="C196" s="165" t="s">
        <v>324</v>
      </c>
      <c r="D196" s="165" t="s">
        <v>217</v>
      </c>
      <c r="E196" s="166" t="s">
        <v>929</v>
      </c>
      <c r="F196" s="167" t="s">
        <v>930</v>
      </c>
      <c r="G196" s="168" t="s">
        <v>474</v>
      </c>
      <c r="H196" s="169">
        <v>7</v>
      </c>
      <c r="I196" s="170"/>
      <c r="J196" s="171">
        <f>ROUND(I196*H196,2)</f>
        <v>0</v>
      </c>
      <c r="K196" s="167" t="s">
        <v>1</v>
      </c>
      <c r="L196" s="172"/>
      <c r="M196" s="173" t="s">
        <v>1</v>
      </c>
      <c r="N196" s="174" t="s">
        <v>41</v>
      </c>
      <c r="P196" s="143">
        <f>O196*H196</f>
        <v>0</v>
      </c>
      <c r="Q196" s="143">
        <v>5.0000000000000002E-5</v>
      </c>
      <c r="R196" s="143">
        <f>Q196*H196</f>
        <v>3.5E-4</v>
      </c>
      <c r="S196" s="143">
        <v>0</v>
      </c>
      <c r="T196" s="144">
        <f>S196*H196</f>
        <v>0</v>
      </c>
      <c r="AR196" s="145" t="s">
        <v>216</v>
      </c>
      <c r="AT196" s="145" t="s">
        <v>217</v>
      </c>
      <c r="AU196" s="145" t="s">
        <v>86</v>
      </c>
      <c r="AY196" s="15" t="s">
        <v>159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5" t="s">
        <v>84</v>
      </c>
      <c r="BK196" s="146">
        <f>ROUND(I196*H196,2)</f>
        <v>0</v>
      </c>
      <c r="BL196" s="15" t="s">
        <v>397</v>
      </c>
      <c r="BM196" s="145" t="s">
        <v>931</v>
      </c>
    </row>
    <row r="197" spans="2:65" s="1" customFormat="1" ht="11.25">
      <c r="B197" s="30"/>
      <c r="D197" s="147" t="s">
        <v>168</v>
      </c>
      <c r="F197" s="148" t="s">
        <v>930</v>
      </c>
      <c r="I197" s="149"/>
      <c r="L197" s="30"/>
      <c r="M197" s="150"/>
      <c r="T197" s="54"/>
      <c r="AT197" s="15" t="s">
        <v>168</v>
      </c>
      <c r="AU197" s="15" t="s">
        <v>86</v>
      </c>
    </row>
    <row r="198" spans="2:65" s="1" customFormat="1" ht="24.2" customHeight="1">
      <c r="B198" s="30"/>
      <c r="C198" s="134" t="s">
        <v>329</v>
      </c>
      <c r="D198" s="134" t="s">
        <v>161</v>
      </c>
      <c r="E198" s="135" t="s">
        <v>932</v>
      </c>
      <c r="F198" s="136" t="s">
        <v>933</v>
      </c>
      <c r="G198" s="137" t="s">
        <v>474</v>
      </c>
      <c r="H198" s="138">
        <v>4</v>
      </c>
      <c r="I198" s="139"/>
      <c r="J198" s="140">
        <f>ROUND(I198*H198,2)</f>
        <v>0</v>
      </c>
      <c r="K198" s="136" t="s">
        <v>1</v>
      </c>
      <c r="L198" s="30"/>
      <c r="M198" s="141" t="s">
        <v>1</v>
      </c>
      <c r="N198" s="142" t="s">
        <v>41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397</v>
      </c>
      <c r="AT198" s="145" t="s">
        <v>161</v>
      </c>
      <c r="AU198" s="145" t="s">
        <v>86</v>
      </c>
      <c r="AY198" s="15" t="s">
        <v>159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5" t="s">
        <v>84</v>
      </c>
      <c r="BK198" s="146">
        <f>ROUND(I198*H198,2)</f>
        <v>0</v>
      </c>
      <c r="BL198" s="15" t="s">
        <v>397</v>
      </c>
      <c r="BM198" s="145" t="s">
        <v>934</v>
      </c>
    </row>
    <row r="199" spans="2:65" s="1" customFormat="1" ht="19.5">
      <c r="B199" s="30"/>
      <c r="D199" s="147" t="s">
        <v>168</v>
      </c>
      <c r="F199" s="148" t="s">
        <v>933</v>
      </c>
      <c r="I199" s="149"/>
      <c r="L199" s="30"/>
      <c r="M199" s="150"/>
      <c r="T199" s="54"/>
      <c r="AT199" s="15" t="s">
        <v>168</v>
      </c>
      <c r="AU199" s="15" t="s">
        <v>86</v>
      </c>
    </row>
    <row r="200" spans="2:65" s="1" customFormat="1" ht="24.2" customHeight="1">
      <c r="B200" s="30"/>
      <c r="C200" s="165" t="s">
        <v>335</v>
      </c>
      <c r="D200" s="165" t="s">
        <v>217</v>
      </c>
      <c r="E200" s="166" t="s">
        <v>935</v>
      </c>
      <c r="F200" s="167" t="s">
        <v>936</v>
      </c>
      <c r="G200" s="168" t="s">
        <v>474</v>
      </c>
      <c r="H200" s="169">
        <v>4</v>
      </c>
      <c r="I200" s="170"/>
      <c r="J200" s="171">
        <f>ROUND(I200*H200,2)</f>
        <v>0</v>
      </c>
      <c r="K200" s="167" t="s">
        <v>1</v>
      </c>
      <c r="L200" s="172"/>
      <c r="M200" s="173" t="s">
        <v>1</v>
      </c>
      <c r="N200" s="174" t="s">
        <v>41</v>
      </c>
      <c r="P200" s="143">
        <f>O200*H200</f>
        <v>0</v>
      </c>
      <c r="Q200" s="143">
        <v>2.2000000000000001E-4</v>
      </c>
      <c r="R200" s="143">
        <f>Q200*H200</f>
        <v>8.8000000000000003E-4</v>
      </c>
      <c r="S200" s="143">
        <v>0</v>
      </c>
      <c r="T200" s="144">
        <f>S200*H200</f>
        <v>0</v>
      </c>
      <c r="AR200" s="145" t="s">
        <v>216</v>
      </c>
      <c r="AT200" s="145" t="s">
        <v>217</v>
      </c>
      <c r="AU200" s="145" t="s">
        <v>86</v>
      </c>
      <c r="AY200" s="15" t="s">
        <v>159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5" t="s">
        <v>84</v>
      </c>
      <c r="BK200" s="146">
        <f>ROUND(I200*H200,2)</f>
        <v>0</v>
      </c>
      <c r="BL200" s="15" t="s">
        <v>397</v>
      </c>
      <c r="BM200" s="145" t="s">
        <v>937</v>
      </c>
    </row>
    <row r="201" spans="2:65" s="1" customFormat="1" ht="11.25">
      <c r="B201" s="30"/>
      <c r="D201" s="147" t="s">
        <v>168</v>
      </c>
      <c r="F201" s="148" t="s">
        <v>936</v>
      </c>
      <c r="I201" s="149"/>
      <c r="L201" s="30"/>
      <c r="M201" s="150"/>
      <c r="T201" s="54"/>
      <c r="AT201" s="15" t="s">
        <v>168</v>
      </c>
      <c r="AU201" s="15" t="s">
        <v>86</v>
      </c>
    </row>
    <row r="202" spans="2:65" s="1" customFormat="1" ht="24.2" customHeight="1">
      <c r="B202" s="30"/>
      <c r="C202" s="134" t="s">
        <v>312</v>
      </c>
      <c r="D202" s="134" t="s">
        <v>161</v>
      </c>
      <c r="E202" s="135" t="s">
        <v>938</v>
      </c>
      <c r="F202" s="136" t="s">
        <v>939</v>
      </c>
      <c r="G202" s="137" t="s">
        <v>474</v>
      </c>
      <c r="H202" s="138">
        <v>1</v>
      </c>
      <c r="I202" s="139"/>
      <c r="J202" s="140">
        <f>ROUND(I202*H202,2)</f>
        <v>0</v>
      </c>
      <c r="K202" s="136" t="s">
        <v>1</v>
      </c>
      <c r="L202" s="30"/>
      <c r="M202" s="141" t="s">
        <v>1</v>
      </c>
      <c r="N202" s="142" t="s">
        <v>41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397</v>
      </c>
      <c r="AT202" s="145" t="s">
        <v>161</v>
      </c>
      <c r="AU202" s="145" t="s">
        <v>86</v>
      </c>
      <c r="AY202" s="15" t="s">
        <v>159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5" t="s">
        <v>84</v>
      </c>
      <c r="BK202" s="146">
        <f>ROUND(I202*H202,2)</f>
        <v>0</v>
      </c>
      <c r="BL202" s="15" t="s">
        <v>397</v>
      </c>
      <c r="BM202" s="145" t="s">
        <v>940</v>
      </c>
    </row>
    <row r="203" spans="2:65" s="1" customFormat="1" ht="19.5">
      <c r="B203" s="30"/>
      <c r="D203" s="147" t="s">
        <v>168</v>
      </c>
      <c r="F203" s="148" t="s">
        <v>939</v>
      </c>
      <c r="I203" s="149"/>
      <c r="L203" s="30"/>
      <c r="M203" s="150"/>
      <c r="T203" s="54"/>
      <c r="AT203" s="15" t="s">
        <v>168</v>
      </c>
      <c r="AU203" s="15" t="s">
        <v>86</v>
      </c>
    </row>
    <row r="204" spans="2:65" s="1" customFormat="1" ht="24.2" customHeight="1">
      <c r="B204" s="30"/>
      <c r="C204" s="165" t="s">
        <v>305</v>
      </c>
      <c r="D204" s="165" t="s">
        <v>217</v>
      </c>
      <c r="E204" s="166" t="s">
        <v>941</v>
      </c>
      <c r="F204" s="167" t="s">
        <v>942</v>
      </c>
      <c r="G204" s="168" t="s">
        <v>474</v>
      </c>
      <c r="H204" s="169">
        <v>1</v>
      </c>
      <c r="I204" s="170"/>
      <c r="J204" s="171">
        <f>ROUND(I204*H204,2)</f>
        <v>0</v>
      </c>
      <c r="K204" s="167" t="s">
        <v>1</v>
      </c>
      <c r="L204" s="172"/>
      <c r="M204" s="173" t="s">
        <v>1</v>
      </c>
      <c r="N204" s="174" t="s">
        <v>41</v>
      </c>
      <c r="P204" s="143">
        <f>O204*H204</f>
        <v>0</v>
      </c>
      <c r="Q204" s="143">
        <v>2.7999999999999998E-4</v>
      </c>
      <c r="R204" s="143">
        <f>Q204*H204</f>
        <v>2.7999999999999998E-4</v>
      </c>
      <c r="S204" s="143">
        <v>0</v>
      </c>
      <c r="T204" s="144">
        <f>S204*H204</f>
        <v>0</v>
      </c>
      <c r="AR204" s="145" t="s">
        <v>216</v>
      </c>
      <c r="AT204" s="145" t="s">
        <v>217</v>
      </c>
      <c r="AU204" s="145" t="s">
        <v>86</v>
      </c>
      <c r="AY204" s="15" t="s">
        <v>159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5" t="s">
        <v>84</v>
      </c>
      <c r="BK204" s="146">
        <f>ROUND(I204*H204,2)</f>
        <v>0</v>
      </c>
      <c r="BL204" s="15" t="s">
        <v>397</v>
      </c>
      <c r="BM204" s="145" t="s">
        <v>943</v>
      </c>
    </row>
    <row r="205" spans="2:65" s="1" customFormat="1" ht="11.25">
      <c r="B205" s="30"/>
      <c r="D205" s="147" t="s">
        <v>168</v>
      </c>
      <c r="F205" s="148" t="s">
        <v>942</v>
      </c>
      <c r="I205" s="149"/>
      <c r="L205" s="30"/>
      <c r="M205" s="150"/>
      <c r="T205" s="54"/>
      <c r="AT205" s="15" t="s">
        <v>168</v>
      </c>
      <c r="AU205" s="15" t="s">
        <v>86</v>
      </c>
    </row>
    <row r="206" spans="2:65" s="1" customFormat="1" ht="16.5" customHeight="1">
      <c r="B206" s="30"/>
      <c r="C206" s="134" t="s">
        <v>599</v>
      </c>
      <c r="D206" s="134" t="s">
        <v>161</v>
      </c>
      <c r="E206" s="135" t="s">
        <v>944</v>
      </c>
      <c r="F206" s="136" t="s">
        <v>945</v>
      </c>
      <c r="G206" s="137" t="s">
        <v>474</v>
      </c>
      <c r="H206" s="138">
        <v>1</v>
      </c>
      <c r="I206" s="139"/>
      <c r="J206" s="140">
        <f>ROUND(I206*H206,2)</f>
        <v>0</v>
      </c>
      <c r="K206" s="136" t="s">
        <v>1</v>
      </c>
      <c r="L206" s="30"/>
      <c r="M206" s="141" t="s">
        <v>1</v>
      </c>
      <c r="N206" s="142" t="s">
        <v>41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397</v>
      </c>
      <c r="AT206" s="145" t="s">
        <v>161</v>
      </c>
      <c r="AU206" s="145" t="s">
        <v>86</v>
      </c>
      <c r="AY206" s="15" t="s">
        <v>159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5" t="s">
        <v>84</v>
      </c>
      <c r="BK206" s="146">
        <f>ROUND(I206*H206,2)</f>
        <v>0</v>
      </c>
      <c r="BL206" s="15" t="s">
        <v>397</v>
      </c>
      <c r="BM206" s="145" t="s">
        <v>946</v>
      </c>
    </row>
    <row r="207" spans="2:65" s="1" customFormat="1" ht="11.25">
      <c r="B207" s="30"/>
      <c r="D207" s="147" t="s">
        <v>168</v>
      </c>
      <c r="F207" s="148" t="s">
        <v>945</v>
      </c>
      <c r="I207" s="149"/>
      <c r="L207" s="30"/>
      <c r="M207" s="150"/>
      <c r="T207" s="54"/>
      <c r="AT207" s="15" t="s">
        <v>168</v>
      </c>
      <c r="AU207" s="15" t="s">
        <v>86</v>
      </c>
    </row>
    <row r="208" spans="2:65" s="1" customFormat="1" ht="21.75" customHeight="1">
      <c r="B208" s="30"/>
      <c r="C208" s="165" t="s">
        <v>556</v>
      </c>
      <c r="D208" s="165" t="s">
        <v>217</v>
      </c>
      <c r="E208" s="166" t="s">
        <v>947</v>
      </c>
      <c r="F208" s="167" t="s">
        <v>948</v>
      </c>
      <c r="G208" s="168" t="s">
        <v>474</v>
      </c>
      <c r="H208" s="169">
        <v>1</v>
      </c>
      <c r="I208" s="170"/>
      <c r="J208" s="171">
        <f>ROUND(I208*H208,2)</f>
        <v>0</v>
      </c>
      <c r="K208" s="167" t="s">
        <v>1</v>
      </c>
      <c r="L208" s="172"/>
      <c r="M208" s="173" t="s">
        <v>1</v>
      </c>
      <c r="N208" s="174" t="s">
        <v>41</v>
      </c>
      <c r="P208" s="143">
        <f>O208*H208</f>
        <v>0</v>
      </c>
      <c r="Q208" s="143">
        <v>4.0000000000000002E-4</v>
      </c>
      <c r="R208" s="143">
        <f>Q208*H208</f>
        <v>4.0000000000000002E-4</v>
      </c>
      <c r="S208" s="143">
        <v>0</v>
      </c>
      <c r="T208" s="144">
        <f>S208*H208</f>
        <v>0</v>
      </c>
      <c r="AR208" s="145" t="s">
        <v>216</v>
      </c>
      <c r="AT208" s="145" t="s">
        <v>217</v>
      </c>
      <c r="AU208" s="145" t="s">
        <v>86</v>
      </c>
      <c r="AY208" s="15" t="s">
        <v>159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5" t="s">
        <v>84</v>
      </c>
      <c r="BK208" s="146">
        <f>ROUND(I208*H208,2)</f>
        <v>0</v>
      </c>
      <c r="BL208" s="15" t="s">
        <v>397</v>
      </c>
      <c r="BM208" s="145" t="s">
        <v>949</v>
      </c>
    </row>
    <row r="209" spans="2:65" s="1" customFormat="1" ht="11.25">
      <c r="B209" s="30"/>
      <c r="D209" s="147" t="s">
        <v>168</v>
      </c>
      <c r="F209" s="148" t="s">
        <v>948</v>
      </c>
      <c r="I209" s="149"/>
      <c r="L209" s="30"/>
      <c r="M209" s="150"/>
      <c r="T209" s="54"/>
      <c r="AT209" s="15" t="s">
        <v>168</v>
      </c>
      <c r="AU209" s="15" t="s">
        <v>86</v>
      </c>
    </row>
    <row r="210" spans="2:65" s="1" customFormat="1" ht="24.2" customHeight="1">
      <c r="B210" s="30"/>
      <c r="C210" s="134" t="s">
        <v>397</v>
      </c>
      <c r="D210" s="134" t="s">
        <v>161</v>
      </c>
      <c r="E210" s="135" t="s">
        <v>950</v>
      </c>
      <c r="F210" s="136" t="s">
        <v>951</v>
      </c>
      <c r="G210" s="137" t="s">
        <v>474</v>
      </c>
      <c r="H210" s="138">
        <v>11</v>
      </c>
      <c r="I210" s="139"/>
      <c r="J210" s="140">
        <f>ROUND(I210*H210,2)</f>
        <v>0</v>
      </c>
      <c r="K210" s="136" t="s">
        <v>1</v>
      </c>
      <c r="L210" s="30"/>
      <c r="M210" s="141" t="s">
        <v>1</v>
      </c>
      <c r="N210" s="142" t="s">
        <v>41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397</v>
      </c>
      <c r="AT210" s="145" t="s">
        <v>161</v>
      </c>
      <c r="AU210" s="145" t="s">
        <v>86</v>
      </c>
      <c r="AY210" s="15" t="s">
        <v>159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5" t="s">
        <v>84</v>
      </c>
      <c r="BK210" s="146">
        <f>ROUND(I210*H210,2)</f>
        <v>0</v>
      </c>
      <c r="BL210" s="15" t="s">
        <v>397</v>
      </c>
      <c r="BM210" s="145" t="s">
        <v>952</v>
      </c>
    </row>
    <row r="211" spans="2:65" s="1" customFormat="1" ht="19.5">
      <c r="B211" s="30"/>
      <c r="D211" s="147" t="s">
        <v>168</v>
      </c>
      <c r="F211" s="148" t="s">
        <v>951</v>
      </c>
      <c r="I211" s="149"/>
      <c r="L211" s="30"/>
      <c r="M211" s="150"/>
      <c r="T211" s="54"/>
      <c r="AT211" s="15" t="s">
        <v>168</v>
      </c>
      <c r="AU211" s="15" t="s">
        <v>86</v>
      </c>
    </row>
    <row r="212" spans="2:65" s="1" customFormat="1" ht="24.2" customHeight="1">
      <c r="B212" s="30"/>
      <c r="C212" s="165" t="s">
        <v>410</v>
      </c>
      <c r="D212" s="165" t="s">
        <v>217</v>
      </c>
      <c r="E212" s="166" t="s">
        <v>953</v>
      </c>
      <c r="F212" s="167" t="s">
        <v>954</v>
      </c>
      <c r="G212" s="168" t="s">
        <v>474</v>
      </c>
      <c r="H212" s="169">
        <v>6</v>
      </c>
      <c r="I212" s="170"/>
      <c r="J212" s="171">
        <f>ROUND(I212*H212,2)</f>
        <v>0</v>
      </c>
      <c r="K212" s="167" t="s">
        <v>1</v>
      </c>
      <c r="L212" s="172"/>
      <c r="M212" s="173" t="s">
        <v>1</v>
      </c>
      <c r="N212" s="174" t="s">
        <v>41</v>
      </c>
      <c r="P212" s="143">
        <f>O212*H212</f>
        <v>0</v>
      </c>
      <c r="Q212" s="143">
        <v>5.0000000000000001E-3</v>
      </c>
      <c r="R212" s="143">
        <f>Q212*H212</f>
        <v>0.03</v>
      </c>
      <c r="S212" s="143">
        <v>0</v>
      </c>
      <c r="T212" s="144">
        <f>S212*H212</f>
        <v>0</v>
      </c>
      <c r="AR212" s="145" t="s">
        <v>216</v>
      </c>
      <c r="AT212" s="145" t="s">
        <v>217</v>
      </c>
      <c r="AU212" s="145" t="s">
        <v>86</v>
      </c>
      <c r="AY212" s="15" t="s">
        <v>159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5" t="s">
        <v>84</v>
      </c>
      <c r="BK212" s="146">
        <f>ROUND(I212*H212,2)</f>
        <v>0</v>
      </c>
      <c r="BL212" s="15" t="s">
        <v>397</v>
      </c>
      <c r="BM212" s="145" t="s">
        <v>955</v>
      </c>
    </row>
    <row r="213" spans="2:65" s="1" customFormat="1" ht="19.5">
      <c r="B213" s="30"/>
      <c r="D213" s="147" t="s">
        <v>168</v>
      </c>
      <c r="F213" s="148" t="s">
        <v>954</v>
      </c>
      <c r="I213" s="149"/>
      <c r="L213" s="30"/>
      <c r="M213" s="150"/>
      <c r="T213" s="54"/>
      <c r="AT213" s="15" t="s">
        <v>168</v>
      </c>
      <c r="AU213" s="15" t="s">
        <v>86</v>
      </c>
    </row>
    <row r="214" spans="2:65" s="1" customFormat="1" ht="24.2" customHeight="1">
      <c r="B214" s="30"/>
      <c r="C214" s="165" t="s">
        <v>416</v>
      </c>
      <c r="D214" s="165" t="s">
        <v>217</v>
      </c>
      <c r="E214" s="166" t="s">
        <v>956</v>
      </c>
      <c r="F214" s="167" t="s">
        <v>957</v>
      </c>
      <c r="G214" s="168" t="s">
        <v>474</v>
      </c>
      <c r="H214" s="169">
        <v>4</v>
      </c>
      <c r="I214" s="170"/>
      <c r="J214" s="171">
        <f>ROUND(I214*H214,2)</f>
        <v>0</v>
      </c>
      <c r="K214" s="167" t="s">
        <v>1</v>
      </c>
      <c r="L214" s="172"/>
      <c r="M214" s="173" t="s">
        <v>1</v>
      </c>
      <c r="N214" s="174" t="s">
        <v>41</v>
      </c>
      <c r="P214" s="143">
        <f>O214*H214</f>
        <v>0</v>
      </c>
      <c r="Q214" s="143">
        <v>5.0000000000000001E-3</v>
      </c>
      <c r="R214" s="143">
        <f>Q214*H214</f>
        <v>0.02</v>
      </c>
      <c r="S214" s="143">
        <v>0</v>
      </c>
      <c r="T214" s="144">
        <f>S214*H214</f>
        <v>0</v>
      </c>
      <c r="AR214" s="145" t="s">
        <v>216</v>
      </c>
      <c r="AT214" s="145" t="s">
        <v>217</v>
      </c>
      <c r="AU214" s="145" t="s">
        <v>86</v>
      </c>
      <c r="AY214" s="15" t="s">
        <v>159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5" t="s">
        <v>84</v>
      </c>
      <c r="BK214" s="146">
        <f>ROUND(I214*H214,2)</f>
        <v>0</v>
      </c>
      <c r="BL214" s="15" t="s">
        <v>397</v>
      </c>
      <c r="BM214" s="145" t="s">
        <v>958</v>
      </c>
    </row>
    <row r="215" spans="2:65" s="1" customFormat="1" ht="19.5">
      <c r="B215" s="30"/>
      <c r="D215" s="147" t="s">
        <v>168</v>
      </c>
      <c r="F215" s="148" t="s">
        <v>957</v>
      </c>
      <c r="I215" s="149"/>
      <c r="L215" s="30"/>
      <c r="M215" s="150"/>
      <c r="T215" s="54"/>
      <c r="AT215" s="15" t="s">
        <v>168</v>
      </c>
      <c r="AU215" s="15" t="s">
        <v>86</v>
      </c>
    </row>
    <row r="216" spans="2:65" s="1" customFormat="1" ht="37.9" customHeight="1">
      <c r="B216" s="30"/>
      <c r="C216" s="165" t="s">
        <v>285</v>
      </c>
      <c r="D216" s="165" t="s">
        <v>217</v>
      </c>
      <c r="E216" s="166" t="s">
        <v>959</v>
      </c>
      <c r="F216" s="167" t="s">
        <v>960</v>
      </c>
      <c r="G216" s="168" t="s">
        <v>474</v>
      </c>
      <c r="H216" s="169">
        <v>1</v>
      </c>
      <c r="I216" s="170"/>
      <c r="J216" s="171">
        <f>ROUND(I216*H216,2)</f>
        <v>0</v>
      </c>
      <c r="K216" s="167" t="s">
        <v>1</v>
      </c>
      <c r="L216" s="172"/>
      <c r="M216" s="173" t="s">
        <v>1</v>
      </c>
      <c r="N216" s="174" t="s">
        <v>41</v>
      </c>
      <c r="P216" s="143">
        <f>O216*H216</f>
        <v>0</v>
      </c>
      <c r="Q216" s="143">
        <v>5.0000000000000001E-3</v>
      </c>
      <c r="R216" s="143">
        <f>Q216*H216</f>
        <v>5.0000000000000001E-3</v>
      </c>
      <c r="S216" s="143">
        <v>0</v>
      </c>
      <c r="T216" s="144">
        <f>S216*H216</f>
        <v>0</v>
      </c>
      <c r="AR216" s="145" t="s">
        <v>216</v>
      </c>
      <c r="AT216" s="145" t="s">
        <v>217</v>
      </c>
      <c r="AU216" s="145" t="s">
        <v>86</v>
      </c>
      <c r="AY216" s="15" t="s">
        <v>159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5" t="s">
        <v>84</v>
      </c>
      <c r="BK216" s="146">
        <f>ROUND(I216*H216,2)</f>
        <v>0</v>
      </c>
      <c r="BL216" s="15" t="s">
        <v>397</v>
      </c>
      <c r="BM216" s="145" t="s">
        <v>961</v>
      </c>
    </row>
    <row r="217" spans="2:65" s="1" customFormat="1" ht="19.5">
      <c r="B217" s="30"/>
      <c r="D217" s="147" t="s">
        <v>168</v>
      </c>
      <c r="F217" s="148" t="s">
        <v>960</v>
      </c>
      <c r="I217" s="149"/>
      <c r="L217" s="30"/>
      <c r="M217" s="150"/>
      <c r="T217" s="54"/>
      <c r="AT217" s="15" t="s">
        <v>168</v>
      </c>
      <c r="AU217" s="15" t="s">
        <v>86</v>
      </c>
    </row>
    <row r="218" spans="2:65" s="1" customFormat="1" ht="21.75" customHeight="1">
      <c r="B218" s="30"/>
      <c r="C218" s="134" t="s">
        <v>216</v>
      </c>
      <c r="D218" s="134" t="s">
        <v>161</v>
      </c>
      <c r="E218" s="135" t="s">
        <v>962</v>
      </c>
      <c r="F218" s="136" t="s">
        <v>963</v>
      </c>
      <c r="G218" s="137" t="s">
        <v>474</v>
      </c>
      <c r="H218" s="138">
        <v>5</v>
      </c>
      <c r="I218" s="139"/>
      <c r="J218" s="140">
        <f>ROUND(I218*H218,2)</f>
        <v>0</v>
      </c>
      <c r="K218" s="136" t="s">
        <v>1</v>
      </c>
      <c r="L218" s="30"/>
      <c r="M218" s="141" t="s">
        <v>1</v>
      </c>
      <c r="N218" s="142" t="s">
        <v>41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397</v>
      </c>
      <c r="AT218" s="145" t="s">
        <v>161</v>
      </c>
      <c r="AU218" s="145" t="s">
        <v>86</v>
      </c>
      <c r="AY218" s="15" t="s">
        <v>159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5" t="s">
        <v>84</v>
      </c>
      <c r="BK218" s="146">
        <f>ROUND(I218*H218,2)</f>
        <v>0</v>
      </c>
      <c r="BL218" s="15" t="s">
        <v>397</v>
      </c>
      <c r="BM218" s="145" t="s">
        <v>964</v>
      </c>
    </row>
    <row r="219" spans="2:65" s="1" customFormat="1" ht="11.25">
      <c r="B219" s="30"/>
      <c r="D219" s="147" t="s">
        <v>168</v>
      </c>
      <c r="F219" s="148" t="s">
        <v>963</v>
      </c>
      <c r="I219" s="149"/>
      <c r="L219" s="30"/>
      <c r="M219" s="150"/>
      <c r="T219" s="54"/>
      <c r="AT219" s="15" t="s">
        <v>168</v>
      </c>
      <c r="AU219" s="15" t="s">
        <v>86</v>
      </c>
    </row>
    <row r="220" spans="2:65" s="1" customFormat="1" ht="24.2" customHeight="1">
      <c r="B220" s="30"/>
      <c r="C220" s="165" t="s">
        <v>492</v>
      </c>
      <c r="D220" s="165" t="s">
        <v>217</v>
      </c>
      <c r="E220" s="166" t="s">
        <v>965</v>
      </c>
      <c r="F220" s="167" t="s">
        <v>966</v>
      </c>
      <c r="G220" s="168" t="s">
        <v>474</v>
      </c>
      <c r="H220" s="169">
        <v>5</v>
      </c>
      <c r="I220" s="170"/>
      <c r="J220" s="171">
        <f>ROUND(I220*H220,2)</f>
        <v>0</v>
      </c>
      <c r="K220" s="167" t="s">
        <v>1</v>
      </c>
      <c r="L220" s="172"/>
      <c r="M220" s="173" t="s">
        <v>1</v>
      </c>
      <c r="N220" s="174" t="s">
        <v>41</v>
      </c>
      <c r="P220" s="143">
        <f>O220*H220</f>
        <v>0</v>
      </c>
      <c r="Q220" s="143">
        <v>5.0000000000000001E-3</v>
      </c>
      <c r="R220" s="143">
        <f>Q220*H220</f>
        <v>2.5000000000000001E-2</v>
      </c>
      <c r="S220" s="143">
        <v>0</v>
      </c>
      <c r="T220" s="144">
        <f>S220*H220</f>
        <v>0</v>
      </c>
      <c r="AR220" s="145" t="s">
        <v>216</v>
      </c>
      <c r="AT220" s="145" t="s">
        <v>217</v>
      </c>
      <c r="AU220" s="145" t="s">
        <v>86</v>
      </c>
      <c r="AY220" s="15" t="s">
        <v>159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5" t="s">
        <v>84</v>
      </c>
      <c r="BK220" s="146">
        <f>ROUND(I220*H220,2)</f>
        <v>0</v>
      </c>
      <c r="BL220" s="15" t="s">
        <v>397</v>
      </c>
      <c r="BM220" s="145" t="s">
        <v>967</v>
      </c>
    </row>
    <row r="221" spans="2:65" s="1" customFormat="1" ht="19.5">
      <c r="B221" s="30"/>
      <c r="D221" s="147" t="s">
        <v>168</v>
      </c>
      <c r="F221" s="148" t="s">
        <v>966</v>
      </c>
      <c r="I221" s="149"/>
      <c r="L221" s="30"/>
      <c r="M221" s="176"/>
      <c r="N221" s="177"/>
      <c r="O221" s="177"/>
      <c r="P221" s="177"/>
      <c r="Q221" s="177"/>
      <c r="R221" s="177"/>
      <c r="S221" s="177"/>
      <c r="T221" s="178"/>
      <c r="AT221" s="15" t="s">
        <v>168</v>
      </c>
      <c r="AU221" s="15" t="s">
        <v>86</v>
      </c>
    </row>
    <row r="222" spans="2:65" s="1" customFormat="1" ht="6.95" customHeight="1">
      <c r="B222" s="42"/>
      <c r="C222" s="43"/>
      <c r="D222" s="43"/>
      <c r="E222" s="43"/>
      <c r="F222" s="43"/>
      <c r="G222" s="43"/>
      <c r="H222" s="43"/>
      <c r="I222" s="43"/>
      <c r="J222" s="43"/>
      <c r="K222" s="43"/>
      <c r="L222" s="30"/>
    </row>
  </sheetData>
  <sheetProtection algorithmName="SHA-512" hashValue="buC8WkBSOuB64CqjSlr1x4BSBHQbd2+aST7W+tX/rZaQKMtr59qATGuaiJS9cE/W19bYNioLMxpd0eqBd0EsgQ==" saltValue="k5EJObBqqbXg2v/UarfzcfdtsnCTNbJn9lpfBtxGUzF/SXBnV4jhOqHi3M54wRzqQBmIDRClaOw9x51UHCrFag==" spinCount="100000" sheet="1" objects="1" scenarios="1" formatColumns="0" formatRows="0" autoFilter="0"/>
  <autoFilter ref="C121:K221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5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5" t="s">
        <v>102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2:46" ht="24.95" customHeight="1">
      <c r="B4" s="18"/>
      <c r="D4" s="19" t="s">
        <v>115</v>
      </c>
      <c r="L4" s="18"/>
      <c r="M4" s="91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1" t="str">
        <f>'Rekapitulace stavby'!K6</f>
        <v>Novostavba pavilonu pro jelínky vepří v ZOO Ústí n. Labem</v>
      </c>
      <c r="F7" s="222"/>
      <c r="G7" s="222"/>
      <c r="H7" s="222"/>
      <c r="L7" s="18"/>
    </row>
    <row r="8" spans="2:46" ht="12" customHeight="1">
      <c r="B8" s="18"/>
      <c r="D8" s="25" t="s">
        <v>116</v>
      </c>
      <c r="L8" s="18"/>
    </row>
    <row r="9" spans="2:46" s="1" customFormat="1" ht="16.5" customHeight="1">
      <c r="B9" s="30"/>
      <c r="E9" s="221" t="s">
        <v>787</v>
      </c>
      <c r="F9" s="223"/>
      <c r="G9" s="223"/>
      <c r="H9" s="223"/>
      <c r="L9" s="30"/>
    </row>
    <row r="10" spans="2:46" s="1" customFormat="1" ht="12" customHeight="1">
      <c r="B10" s="30"/>
      <c r="D10" s="25" t="s">
        <v>788</v>
      </c>
      <c r="L10" s="30"/>
    </row>
    <row r="11" spans="2:46" s="1" customFormat="1" ht="16.5" customHeight="1">
      <c r="B11" s="30"/>
      <c r="E11" s="184" t="s">
        <v>968</v>
      </c>
      <c r="F11" s="223"/>
      <c r="G11" s="223"/>
      <c r="H11" s="223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</v>
      </c>
      <c r="I13" s="25" t="s">
        <v>19</v>
      </c>
      <c r="J13" s="23" t="s">
        <v>1</v>
      </c>
      <c r="L13" s="30"/>
    </row>
    <row r="14" spans="2:46" s="1" customFormat="1" ht="12" customHeight="1">
      <c r="B14" s="30"/>
      <c r="D14" s="25" t="s">
        <v>20</v>
      </c>
      <c r="F14" s="23" t="s">
        <v>31</v>
      </c>
      <c r="I14" s="25" t="s">
        <v>22</v>
      </c>
      <c r="J14" s="50" t="str">
        <f>'Rekapitulace stavby'!AN8</f>
        <v>30. 1. 2024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24</v>
      </c>
      <c r="I16" s="25" t="s">
        <v>25</v>
      </c>
      <c r="J16" s="23" t="s">
        <v>1</v>
      </c>
      <c r="L16" s="30"/>
    </row>
    <row r="17" spans="2:12" s="1" customFormat="1" ht="18" customHeight="1">
      <c r="B17" s="30"/>
      <c r="E17" s="23" t="s">
        <v>31</v>
      </c>
      <c r="I17" s="25" t="s">
        <v>27</v>
      </c>
      <c r="J17" s="23" t="s">
        <v>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28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4" t="str">
        <f>'Rekapitulace stavby'!E14</f>
        <v>Vyplň údaj</v>
      </c>
      <c r="F20" s="189"/>
      <c r="G20" s="189"/>
      <c r="H20" s="189"/>
      <c r="I20" s="25" t="s">
        <v>27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30</v>
      </c>
      <c r="I22" s="25" t="s">
        <v>25</v>
      </c>
      <c r="J22" s="23" t="s">
        <v>1</v>
      </c>
      <c r="L22" s="30"/>
    </row>
    <row r="23" spans="2:12" s="1" customFormat="1" ht="18" customHeight="1">
      <c r="B23" s="30"/>
      <c r="E23" s="23" t="s">
        <v>790</v>
      </c>
      <c r="I23" s="25" t="s">
        <v>27</v>
      </c>
      <c r="J23" s="23" t="s">
        <v>1</v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33</v>
      </c>
      <c r="I25" s="25" t="s">
        <v>25</v>
      </c>
      <c r="J25" s="23" t="s">
        <v>1</v>
      </c>
      <c r="L25" s="30"/>
    </row>
    <row r="26" spans="2:12" s="1" customFormat="1" ht="18" customHeight="1">
      <c r="B26" s="30"/>
      <c r="E26" s="23" t="s">
        <v>791</v>
      </c>
      <c r="I26" s="25" t="s">
        <v>27</v>
      </c>
      <c r="J26" s="23" t="s">
        <v>1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35</v>
      </c>
      <c r="L28" s="30"/>
    </row>
    <row r="29" spans="2:12" s="7" customFormat="1" ht="16.5" customHeight="1">
      <c r="B29" s="92"/>
      <c r="E29" s="194" t="s">
        <v>1</v>
      </c>
      <c r="F29" s="194"/>
      <c r="G29" s="194"/>
      <c r="H29" s="194"/>
      <c r="L29" s="92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>
      <c r="B32" s="30"/>
      <c r="D32" s="93" t="s">
        <v>36</v>
      </c>
      <c r="J32" s="64">
        <f>ROUND(J122, 2)</f>
        <v>0</v>
      </c>
      <c r="L32" s="30"/>
    </row>
    <row r="33" spans="2:12" s="1" customFormat="1" ht="6.95" customHeight="1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>
      <c r="B34" s="30"/>
      <c r="F34" s="33" t="s">
        <v>38</v>
      </c>
      <c r="I34" s="33" t="s">
        <v>37</v>
      </c>
      <c r="J34" s="33" t="s">
        <v>39</v>
      </c>
      <c r="L34" s="30"/>
    </row>
    <row r="35" spans="2:12" s="1" customFormat="1" ht="14.45" customHeight="1">
      <c r="B35" s="30"/>
      <c r="D35" s="53" t="s">
        <v>40</v>
      </c>
      <c r="E35" s="25" t="s">
        <v>41</v>
      </c>
      <c r="F35" s="84">
        <f>ROUND((SUM(BE122:BE152)),  2)</f>
        <v>0</v>
      </c>
      <c r="I35" s="94">
        <v>0.21</v>
      </c>
      <c r="J35" s="84">
        <f>ROUND(((SUM(BE122:BE152))*I35),  2)</f>
        <v>0</v>
      </c>
      <c r="L35" s="30"/>
    </row>
    <row r="36" spans="2:12" s="1" customFormat="1" ht="14.45" customHeight="1">
      <c r="B36" s="30"/>
      <c r="E36" s="25" t="s">
        <v>42</v>
      </c>
      <c r="F36" s="84">
        <f>ROUND((SUM(BF122:BF152)),  2)</f>
        <v>0</v>
      </c>
      <c r="I36" s="94">
        <v>0.12</v>
      </c>
      <c r="J36" s="84">
        <f>ROUND(((SUM(BF122:BF152))*I36),  2)</f>
        <v>0</v>
      </c>
      <c r="L36" s="30"/>
    </row>
    <row r="37" spans="2:12" s="1" customFormat="1" ht="14.45" hidden="1" customHeight="1">
      <c r="B37" s="30"/>
      <c r="E37" s="25" t="s">
        <v>43</v>
      </c>
      <c r="F37" s="84">
        <f>ROUND((SUM(BG122:BG152)),  2)</f>
        <v>0</v>
      </c>
      <c r="I37" s="94">
        <v>0.21</v>
      </c>
      <c r="J37" s="84">
        <f>0</f>
        <v>0</v>
      </c>
      <c r="L37" s="30"/>
    </row>
    <row r="38" spans="2:12" s="1" customFormat="1" ht="14.45" hidden="1" customHeight="1">
      <c r="B38" s="30"/>
      <c r="E38" s="25" t="s">
        <v>44</v>
      </c>
      <c r="F38" s="84">
        <f>ROUND((SUM(BH122:BH152)),  2)</f>
        <v>0</v>
      </c>
      <c r="I38" s="94">
        <v>0.12</v>
      </c>
      <c r="J38" s="84">
        <f>0</f>
        <v>0</v>
      </c>
      <c r="L38" s="30"/>
    </row>
    <row r="39" spans="2:12" s="1" customFormat="1" ht="14.45" hidden="1" customHeight="1">
      <c r="B39" s="30"/>
      <c r="E39" s="25" t="s">
        <v>45</v>
      </c>
      <c r="F39" s="84">
        <f>ROUND((SUM(BI122:BI152)),  2)</f>
        <v>0</v>
      </c>
      <c r="I39" s="94">
        <v>0</v>
      </c>
      <c r="J39" s="84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5"/>
      <c r="D41" s="96" t="s">
        <v>46</v>
      </c>
      <c r="E41" s="55"/>
      <c r="F41" s="55"/>
      <c r="G41" s="97" t="s">
        <v>47</v>
      </c>
      <c r="H41" s="98" t="s">
        <v>48</v>
      </c>
      <c r="I41" s="55"/>
      <c r="J41" s="99">
        <f>SUM(J32:J39)</f>
        <v>0</v>
      </c>
      <c r="K41" s="100"/>
      <c r="L41" s="30"/>
    </row>
    <row r="42" spans="2:12" s="1" customFormat="1" ht="14.45" customHeight="1">
      <c r="B42" s="30"/>
      <c r="L42" s="30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101" t="s">
        <v>52</v>
      </c>
      <c r="G61" s="41" t="s">
        <v>51</v>
      </c>
      <c r="H61" s="32"/>
      <c r="I61" s="32"/>
      <c r="J61" s="102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101" t="s">
        <v>52</v>
      </c>
      <c r="G76" s="41" t="s">
        <v>51</v>
      </c>
      <c r="H76" s="32"/>
      <c r="I76" s="32"/>
      <c r="J76" s="102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12" s="1" customFormat="1" ht="24.95" customHeight="1">
      <c r="B82" s="30"/>
      <c r="C82" s="19" t="s">
        <v>118</v>
      </c>
      <c r="L82" s="30"/>
    </row>
    <row r="83" spans="2:12" s="1" customFormat="1" ht="6.95" customHeight="1">
      <c r="B83" s="30"/>
      <c r="L83" s="30"/>
    </row>
    <row r="84" spans="2:12" s="1" customFormat="1" ht="12" customHeight="1">
      <c r="B84" s="30"/>
      <c r="C84" s="25" t="s">
        <v>16</v>
      </c>
      <c r="L84" s="30"/>
    </row>
    <row r="85" spans="2:12" s="1" customFormat="1" ht="16.5" customHeight="1">
      <c r="B85" s="30"/>
      <c r="E85" s="221" t="str">
        <f>E7</f>
        <v>Novostavba pavilonu pro jelínky vepří v ZOO Ústí n. Labem</v>
      </c>
      <c r="F85" s="222"/>
      <c r="G85" s="222"/>
      <c r="H85" s="222"/>
      <c r="L85" s="30"/>
    </row>
    <row r="86" spans="2:12" ht="12" customHeight="1">
      <c r="B86" s="18"/>
      <c r="C86" s="25" t="s">
        <v>116</v>
      </c>
      <c r="L86" s="18"/>
    </row>
    <row r="87" spans="2:12" s="1" customFormat="1" ht="16.5" customHeight="1">
      <c r="B87" s="30"/>
      <c r="E87" s="221" t="s">
        <v>787</v>
      </c>
      <c r="F87" s="223"/>
      <c r="G87" s="223"/>
      <c r="H87" s="223"/>
      <c r="L87" s="30"/>
    </row>
    <row r="88" spans="2:12" s="1" customFormat="1" ht="12" customHeight="1">
      <c r="B88" s="30"/>
      <c r="C88" s="25" t="s">
        <v>788</v>
      </c>
      <c r="L88" s="30"/>
    </row>
    <row r="89" spans="2:12" s="1" customFormat="1" ht="16.5" customHeight="1">
      <c r="B89" s="30"/>
      <c r="E89" s="184" t="str">
        <f>E11</f>
        <v>03c - montáže hromosvodu</v>
      </c>
      <c r="F89" s="223"/>
      <c r="G89" s="223"/>
      <c r="H89" s="223"/>
      <c r="L89" s="30"/>
    </row>
    <row r="90" spans="2:12" s="1" customFormat="1" ht="6.95" customHeight="1">
      <c r="B90" s="30"/>
      <c r="L90" s="30"/>
    </row>
    <row r="91" spans="2:12" s="1" customFormat="1" ht="12" customHeight="1">
      <c r="B91" s="30"/>
      <c r="C91" s="25" t="s">
        <v>20</v>
      </c>
      <c r="F91" s="23" t="str">
        <f>F14</f>
        <v xml:space="preserve"> </v>
      </c>
      <c r="I91" s="25" t="s">
        <v>22</v>
      </c>
      <c r="J91" s="50" t="str">
        <f>IF(J14="","",J14)</f>
        <v>30. 1. 2024</v>
      </c>
      <c r="L91" s="30"/>
    </row>
    <row r="92" spans="2:12" s="1" customFormat="1" ht="6.95" customHeight="1">
      <c r="B92" s="30"/>
      <c r="L92" s="30"/>
    </row>
    <row r="93" spans="2:12" s="1" customFormat="1" ht="15.2" customHeight="1">
      <c r="B93" s="30"/>
      <c r="C93" s="25" t="s">
        <v>24</v>
      </c>
      <c r="F93" s="23" t="str">
        <f>E17</f>
        <v xml:space="preserve"> </v>
      </c>
      <c r="I93" s="25" t="s">
        <v>30</v>
      </c>
      <c r="J93" s="28" t="str">
        <f>E23</f>
        <v>Miroslav Kučaba</v>
      </c>
      <c r="L93" s="30"/>
    </row>
    <row r="94" spans="2:12" s="1" customFormat="1" ht="25.7" customHeight="1">
      <c r="B94" s="30"/>
      <c r="C94" s="25" t="s">
        <v>28</v>
      </c>
      <c r="F94" s="23" t="str">
        <f>IF(E20="","",E20)</f>
        <v>Vyplň údaj</v>
      </c>
      <c r="I94" s="25" t="s">
        <v>33</v>
      </c>
      <c r="J94" s="28" t="str">
        <f>E26</f>
        <v xml:space="preserve">Architektonická kancelář </v>
      </c>
      <c r="L94" s="30"/>
    </row>
    <row r="95" spans="2:12" s="1" customFormat="1" ht="10.35" customHeight="1">
      <c r="B95" s="30"/>
      <c r="L95" s="30"/>
    </row>
    <row r="96" spans="2:12" s="1" customFormat="1" ht="29.25" customHeight="1">
      <c r="B96" s="30"/>
      <c r="C96" s="103" t="s">
        <v>119</v>
      </c>
      <c r="D96" s="95"/>
      <c r="E96" s="95"/>
      <c r="F96" s="95"/>
      <c r="G96" s="95"/>
      <c r="H96" s="95"/>
      <c r="I96" s="95"/>
      <c r="J96" s="104" t="s">
        <v>120</v>
      </c>
      <c r="K96" s="95"/>
      <c r="L96" s="30"/>
    </row>
    <row r="97" spans="2:47" s="1" customFormat="1" ht="10.35" customHeight="1">
      <c r="B97" s="30"/>
      <c r="L97" s="30"/>
    </row>
    <row r="98" spans="2:47" s="1" customFormat="1" ht="22.9" customHeight="1">
      <c r="B98" s="30"/>
      <c r="C98" s="105" t="s">
        <v>121</v>
      </c>
      <c r="J98" s="64">
        <f>J122</f>
        <v>0</v>
      </c>
      <c r="L98" s="30"/>
      <c r="AU98" s="15" t="s">
        <v>122</v>
      </c>
    </row>
    <row r="99" spans="2:47" s="8" customFormat="1" ht="24.95" customHeight="1">
      <c r="B99" s="106"/>
      <c r="D99" s="107" t="s">
        <v>132</v>
      </c>
      <c r="E99" s="108"/>
      <c r="F99" s="108"/>
      <c r="G99" s="108"/>
      <c r="H99" s="108"/>
      <c r="I99" s="108"/>
      <c r="J99" s="109">
        <f>J123</f>
        <v>0</v>
      </c>
      <c r="L99" s="106"/>
    </row>
    <row r="100" spans="2:47" s="9" customFormat="1" ht="19.899999999999999" customHeight="1">
      <c r="B100" s="110"/>
      <c r="D100" s="111" t="s">
        <v>792</v>
      </c>
      <c r="E100" s="112"/>
      <c r="F100" s="112"/>
      <c r="G100" s="112"/>
      <c r="H100" s="112"/>
      <c r="I100" s="112"/>
      <c r="J100" s="113">
        <f>J124</f>
        <v>0</v>
      </c>
      <c r="L100" s="110"/>
    </row>
    <row r="101" spans="2:47" s="1" customFormat="1" ht="21.75" customHeight="1">
      <c r="B101" s="30"/>
      <c r="L101" s="30"/>
    </row>
    <row r="102" spans="2:47" s="1" customFormat="1" ht="6.95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0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0"/>
    </row>
    <row r="107" spans="2:47" s="1" customFormat="1" ht="24.95" customHeight="1">
      <c r="B107" s="30"/>
      <c r="C107" s="19" t="s">
        <v>144</v>
      </c>
      <c r="L107" s="30"/>
    </row>
    <row r="108" spans="2:47" s="1" customFormat="1" ht="6.95" customHeight="1">
      <c r="B108" s="30"/>
      <c r="L108" s="30"/>
    </row>
    <row r="109" spans="2:47" s="1" customFormat="1" ht="12" customHeight="1">
      <c r="B109" s="30"/>
      <c r="C109" s="25" t="s">
        <v>16</v>
      </c>
      <c r="L109" s="30"/>
    </row>
    <row r="110" spans="2:47" s="1" customFormat="1" ht="16.5" customHeight="1">
      <c r="B110" s="30"/>
      <c r="E110" s="221" t="str">
        <f>E7</f>
        <v>Novostavba pavilonu pro jelínky vepří v ZOO Ústí n. Labem</v>
      </c>
      <c r="F110" s="222"/>
      <c r="G110" s="222"/>
      <c r="H110" s="222"/>
      <c r="L110" s="30"/>
    </row>
    <row r="111" spans="2:47" ht="12" customHeight="1">
      <c r="B111" s="18"/>
      <c r="C111" s="25" t="s">
        <v>116</v>
      </c>
      <c r="L111" s="18"/>
    </row>
    <row r="112" spans="2:47" s="1" customFormat="1" ht="16.5" customHeight="1">
      <c r="B112" s="30"/>
      <c r="E112" s="221" t="s">
        <v>787</v>
      </c>
      <c r="F112" s="223"/>
      <c r="G112" s="223"/>
      <c r="H112" s="223"/>
      <c r="L112" s="30"/>
    </row>
    <row r="113" spans="2:65" s="1" customFormat="1" ht="12" customHeight="1">
      <c r="B113" s="30"/>
      <c r="C113" s="25" t="s">
        <v>788</v>
      </c>
      <c r="L113" s="30"/>
    </row>
    <row r="114" spans="2:65" s="1" customFormat="1" ht="16.5" customHeight="1">
      <c r="B114" s="30"/>
      <c r="E114" s="184" t="str">
        <f>E11</f>
        <v>03c - montáže hromosvodu</v>
      </c>
      <c r="F114" s="223"/>
      <c r="G114" s="223"/>
      <c r="H114" s="223"/>
      <c r="L114" s="30"/>
    </row>
    <row r="115" spans="2:65" s="1" customFormat="1" ht="6.95" customHeight="1">
      <c r="B115" s="30"/>
      <c r="L115" s="30"/>
    </row>
    <row r="116" spans="2:65" s="1" customFormat="1" ht="12" customHeight="1">
      <c r="B116" s="30"/>
      <c r="C116" s="25" t="s">
        <v>20</v>
      </c>
      <c r="F116" s="23" t="str">
        <f>F14</f>
        <v xml:space="preserve"> </v>
      </c>
      <c r="I116" s="25" t="s">
        <v>22</v>
      </c>
      <c r="J116" s="50" t="str">
        <f>IF(J14="","",J14)</f>
        <v>30. 1. 2024</v>
      </c>
      <c r="L116" s="30"/>
    </row>
    <row r="117" spans="2:65" s="1" customFormat="1" ht="6.95" customHeight="1">
      <c r="B117" s="30"/>
      <c r="L117" s="30"/>
    </row>
    <row r="118" spans="2:65" s="1" customFormat="1" ht="15.2" customHeight="1">
      <c r="B118" s="30"/>
      <c r="C118" s="25" t="s">
        <v>24</v>
      </c>
      <c r="F118" s="23" t="str">
        <f>E17</f>
        <v xml:space="preserve"> </v>
      </c>
      <c r="I118" s="25" t="s">
        <v>30</v>
      </c>
      <c r="J118" s="28" t="str">
        <f>E23</f>
        <v>Miroslav Kučaba</v>
      </c>
      <c r="L118" s="30"/>
    </row>
    <row r="119" spans="2:65" s="1" customFormat="1" ht="25.7" customHeight="1">
      <c r="B119" s="30"/>
      <c r="C119" s="25" t="s">
        <v>28</v>
      </c>
      <c r="F119" s="23" t="str">
        <f>IF(E20="","",E20)</f>
        <v>Vyplň údaj</v>
      </c>
      <c r="I119" s="25" t="s">
        <v>33</v>
      </c>
      <c r="J119" s="28" t="str">
        <f>E26</f>
        <v xml:space="preserve">Architektonická kancelář </v>
      </c>
      <c r="L119" s="30"/>
    </row>
    <row r="120" spans="2:65" s="1" customFormat="1" ht="10.35" customHeight="1">
      <c r="B120" s="30"/>
      <c r="L120" s="30"/>
    </row>
    <row r="121" spans="2:65" s="10" customFormat="1" ht="29.25" customHeight="1">
      <c r="B121" s="114"/>
      <c r="C121" s="115" t="s">
        <v>145</v>
      </c>
      <c r="D121" s="116" t="s">
        <v>61</v>
      </c>
      <c r="E121" s="116" t="s">
        <v>57</v>
      </c>
      <c r="F121" s="116" t="s">
        <v>58</v>
      </c>
      <c r="G121" s="116" t="s">
        <v>146</v>
      </c>
      <c r="H121" s="116" t="s">
        <v>147</v>
      </c>
      <c r="I121" s="116" t="s">
        <v>148</v>
      </c>
      <c r="J121" s="116" t="s">
        <v>120</v>
      </c>
      <c r="K121" s="117" t="s">
        <v>149</v>
      </c>
      <c r="L121" s="114"/>
      <c r="M121" s="57" t="s">
        <v>1</v>
      </c>
      <c r="N121" s="58" t="s">
        <v>40</v>
      </c>
      <c r="O121" s="58" t="s">
        <v>150</v>
      </c>
      <c r="P121" s="58" t="s">
        <v>151</v>
      </c>
      <c r="Q121" s="58" t="s">
        <v>152</v>
      </c>
      <c r="R121" s="58" t="s">
        <v>153</v>
      </c>
      <c r="S121" s="58" t="s">
        <v>154</v>
      </c>
      <c r="T121" s="59" t="s">
        <v>155</v>
      </c>
    </row>
    <row r="122" spans="2:65" s="1" customFormat="1" ht="22.9" customHeight="1">
      <c r="B122" s="30"/>
      <c r="C122" s="62" t="s">
        <v>156</v>
      </c>
      <c r="J122" s="118">
        <f>BK122</f>
        <v>0</v>
      </c>
      <c r="L122" s="30"/>
      <c r="M122" s="60"/>
      <c r="N122" s="51"/>
      <c r="O122" s="51"/>
      <c r="P122" s="119">
        <f>P123</f>
        <v>0</v>
      </c>
      <c r="Q122" s="51"/>
      <c r="R122" s="119">
        <f>R123</f>
        <v>8.925000000000001E-2</v>
      </c>
      <c r="S122" s="51"/>
      <c r="T122" s="120">
        <f>T123</f>
        <v>0</v>
      </c>
      <c r="AT122" s="15" t="s">
        <v>75</v>
      </c>
      <c r="AU122" s="15" t="s">
        <v>122</v>
      </c>
      <c r="BK122" s="121">
        <f>BK123</f>
        <v>0</v>
      </c>
    </row>
    <row r="123" spans="2:65" s="11" customFormat="1" ht="25.9" customHeight="1">
      <c r="B123" s="122"/>
      <c r="D123" s="123" t="s">
        <v>75</v>
      </c>
      <c r="E123" s="124" t="s">
        <v>390</v>
      </c>
      <c r="F123" s="124" t="s">
        <v>391</v>
      </c>
      <c r="I123" s="125"/>
      <c r="J123" s="126">
        <f>BK123</f>
        <v>0</v>
      </c>
      <c r="L123" s="122"/>
      <c r="M123" s="127"/>
      <c r="P123" s="128">
        <f>P124</f>
        <v>0</v>
      </c>
      <c r="R123" s="128">
        <f>R124</f>
        <v>8.925000000000001E-2</v>
      </c>
      <c r="T123" s="129">
        <f>T124</f>
        <v>0</v>
      </c>
      <c r="AR123" s="123" t="s">
        <v>86</v>
      </c>
      <c r="AT123" s="130" t="s">
        <v>75</v>
      </c>
      <c r="AU123" s="130" t="s">
        <v>76</v>
      </c>
      <c r="AY123" s="123" t="s">
        <v>159</v>
      </c>
      <c r="BK123" s="131">
        <f>BK124</f>
        <v>0</v>
      </c>
    </row>
    <row r="124" spans="2:65" s="11" customFormat="1" ht="22.9" customHeight="1">
      <c r="B124" s="122"/>
      <c r="D124" s="123" t="s">
        <v>75</v>
      </c>
      <c r="E124" s="132" t="s">
        <v>793</v>
      </c>
      <c r="F124" s="132" t="s">
        <v>794</v>
      </c>
      <c r="I124" s="125"/>
      <c r="J124" s="133">
        <f>BK124</f>
        <v>0</v>
      </c>
      <c r="L124" s="122"/>
      <c r="M124" s="127"/>
      <c r="P124" s="128">
        <f>SUM(P125:P152)</f>
        <v>0</v>
      </c>
      <c r="R124" s="128">
        <f>SUM(R125:R152)</f>
        <v>8.925000000000001E-2</v>
      </c>
      <c r="T124" s="129">
        <f>SUM(T125:T152)</f>
        <v>0</v>
      </c>
      <c r="AR124" s="123" t="s">
        <v>86</v>
      </c>
      <c r="AT124" s="130" t="s">
        <v>75</v>
      </c>
      <c r="AU124" s="130" t="s">
        <v>84</v>
      </c>
      <c r="AY124" s="123" t="s">
        <v>159</v>
      </c>
      <c r="BK124" s="131">
        <f>SUM(BK125:BK152)</f>
        <v>0</v>
      </c>
    </row>
    <row r="125" spans="2:65" s="1" customFormat="1" ht="24.2" customHeight="1">
      <c r="B125" s="30"/>
      <c r="C125" s="134" t="s">
        <v>84</v>
      </c>
      <c r="D125" s="134" t="s">
        <v>161</v>
      </c>
      <c r="E125" s="135" t="s">
        <v>969</v>
      </c>
      <c r="F125" s="136" t="s">
        <v>970</v>
      </c>
      <c r="G125" s="137" t="s">
        <v>235</v>
      </c>
      <c r="H125" s="138">
        <v>55</v>
      </c>
      <c r="I125" s="139"/>
      <c r="J125" s="140">
        <f>ROUND(I125*H125,2)</f>
        <v>0</v>
      </c>
      <c r="K125" s="136" t="s">
        <v>1</v>
      </c>
      <c r="L125" s="30"/>
      <c r="M125" s="141" t="s">
        <v>1</v>
      </c>
      <c r="N125" s="142" t="s">
        <v>41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397</v>
      </c>
      <c r="AT125" s="145" t="s">
        <v>161</v>
      </c>
      <c r="AU125" s="145" t="s">
        <v>86</v>
      </c>
      <c r="AY125" s="15" t="s">
        <v>159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5" t="s">
        <v>84</v>
      </c>
      <c r="BK125" s="146">
        <f>ROUND(I125*H125,2)</f>
        <v>0</v>
      </c>
      <c r="BL125" s="15" t="s">
        <v>397</v>
      </c>
      <c r="BM125" s="145" t="s">
        <v>971</v>
      </c>
    </row>
    <row r="126" spans="2:65" s="1" customFormat="1" ht="19.5">
      <c r="B126" s="30"/>
      <c r="D126" s="147" t="s">
        <v>168</v>
      </c>
      <c r="F126" s="148" t="s">
        <v>970</v>
      </c>
      <c r="I126" s="149"/>
      <c r="L126" s="30"/>
      <c r="M126" s="150"/>
      <c r="T126" s="54"/>
      <c r="AT126" s="15" t="s">
        <v>168</v>
      </c>
      <c r="AU126" s="15" t="s">
        <v>86</v>
      </c>
    </row>
    <row r="127" spans="2:65" s="1" customFormat="1" ht="16.5" customHeight="1">
      <c r="B127" s="30"/>
      <c r="C127" s="165" t="s">
        <v>86</v>
      </c>
      <c r="D127" s="165" t="s">
        <v>217</v>
      </c>
      <c r="E127" s="166" t="s">
        <v>972</v>
      </c>
      <c r="F127" s="167" t="s">
        <v>973</v>
      </c>
      <c r="G127" s="168" t="s">
        <v>220</v>
      </c>
      <c r="H127" s="169">
        <v>55</v>
      </c>
      <c r="I127" s="170"/>
      <c r="J127" s="171">
        <f>ROUND(I127*H127,2)</f>
        <v>0</v>
      </c>
      <c r="K127" s="167" t="s">
        <v>1</v>
      </c>
      <c r="L127" s="172"/>
      <c r="M127" s="173" t="s">
        <v>1</v>
      </c>
      <c r="N127" s="174" t="s">
        <v>41</v>
      </c>
      <c r="P127" s="143">
        <f>O127*H127</f>
        <v>0</v>
      </c>
      <c r="Q127" s="143">
        <v>1E-3</v>
      </c>
      <c r="R127" s="143">
        <f>Q127*H127</f>
        <v>5.5E-2</v>
      </c>
      <c r="S127" s="143">
        <v>0</v>
      </c>
      <c r="T127" s="144">
        <f>S127*H127</f>
        <v>0</v>
      </c>
      <c r="AR127" s="145" t="s">
        <v>216</v>
      </c>
      <c r="AT127" s="145" t="s">
        <v>217</v>
      </c>
      <c r="AU127" s="145" t="s">
        <v>86</v>
      </c>
      <c r="AY127" s="15" t="s">
        <v>159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5" t="s">
        <v>84</v>
      </c>
      <c r="BK127" s="146">
        <f>ROUND(I127*H127,2)</f>
        <v>0</v>
      </c>
      <c r="BL127" s="15" t="s">
        <v>397</v>
      </c>
      <c r="BM127" s="145" t="s">
        <v>974</v>
      </c>
    </row>
    <row r="128" spans="2:65" s="1" customFormat="1" ht="11.25">
      <c r="B128" s="30"/>
      <c r="D128" s="147" t="s">
        <v>168</v>
      </c>
      <c r="F128" s="148" t="s">
        <v>973</v>
      </c>
      <c r="I128" s="149"/>
      <c r="L128" s="30"/>
      <c r="M128" s="150"/>
      <c r="T128" s="54"/>
      <c r="AT128" s="15" t="s">
        <v>168</v>
      </c>
      <c r="AU128" s="15" t="s">
        <v>86</v>
      </c>
    </row>
    <row r="129" spans="2:65" s="1" customFormat="1" ht="24.2" customHeight="1">
      <c r="B129" s="30"/>
      <c r="C129" s="134" t="s">
        <v>238</v>
      </c>
      <c r="D129" s="134" t="s">
        <v>161</v>
      </c>
      <c r="E129" s="135" t="s">
        <v>975</v>
      </c>
      <c r="F129" s="136" t="s">
        <v>976</v>
      </c>
      <c r="G129" s="137" t="s">
        <v>235</v>
      </c>
      <c r="H129" s="138">
        <v>20</v>
      </c>
      <c r="I129" s="139"/>
      <c r="J129" s="140">
        <f>ROUND(I129*H129,2)</f>
        <v>0</v>
      </c>
      <c r="K129" s="136" t="s">
        <v>1</v>
      </c>
      <c r="L129" s="30"/>
      <c r="M129" s="141" t="s">
        <v>1</v>
      </c>
      <c r="N129" s="142" t="s">
        <v>41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397</v>
      </c>
      <c r="AT129" s="145" t="s">
        <v>161</v>
      </c>
      <c r="AU129" s="145" t="s">
        <v>86</v>
      </c>
      <c r="AY129" s="15" t="s">
        <v>159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5" t="s">
        <v>84</v>
      </c>
      <c r="BK129" s="146">
        <f>ROUND(I129*H129,2)</f>
        <v>0</v>
      </c>
      <c r="BL129" s="15" t="s">
        <v>397</v>
      </c>
      <c r="BM129" s="145" t="s">
        <v>977</v>
      </c>
    </row>
    <row r="130" spans="2:65" s="1" customFormat="1" ht="19.5">
      <c r="B130" s="30"/>
      <c r="D130" s="147" t="s">
        <v>168</v>
      </c>
      <c r="F130" s="148" t="s">
        <v>976</v>
      </c>
      <c r="I130" s="149"/>
      <c r="L130" s="30"/>
      <c r="M130" s="150"/>
      <c r="T130" s="54"/>
      <c r="AT130" s="15" t="s">
        <v>168</v>
      </c>
      <c r="AU130" s="15" t="s">
        <v>86</v>
      </c>
    </row>
    <row r="131" spans="2:65" s="1" customFormat="1" ht="16.5" customHeight="1">
      <c r="B131" s="30"/>
      <c r="C131" s="165" t="s">
        <v>166</v>
      </c>
      <c r="D131" s="165" t="s">
        <v>217</v>
      </c>
      <c r="E131" s="166" t="s">
        <v>978</v>
      </c>
      <c r="F131" s="167" t="s">
        <v>979</v>
      </c>
      <c r="G131" s="168" t="s">
        <v>220</v>
      </c>
      <c r="H131" s="169">
        <v>8</v>
      </c>
      <c r="I131" s="170"/>
      <c r="J131" s="171">
        <f>ROUND(I131*H131,2)</f>
        <v>0</v>
      </c>
      <c r="K131" s="167" t="s">
        <v>1</v>
      </c>
      <c r="L131" s="172"/>
      <c r="M131" s="173" t="s">
        <v>1</v>
      </c>
      <c r="N131" s="174" t="s">
        <v>41</v>
      </c>
      <c r="P131" s="143">
        <f>O131*H131</f>
        <v>0</v>
      </c>
      <c r="Q131" s="143">
        <v>1E-3</v>
      </c>
      <c r="R131" s="143">
        <f>Q131*H131</f>
        <v>8.0000000000000002E-3</v>
      </c>
      <c r="S131" s="143">
        <v>0</v>
      </c>
      <c r="T131" s="144">
        <f>S131*H131</f>
        <v>0</v>
      </c>
      <c r="AR131" s="145" t="s">
        <v>216</v>
      </c>
      <c r="AT131" s="145" t="s">
        <v>217</v>
      </c>
      <c r="AU131" s="145" t="s">
        <v>86</v>
      </c>
      <c r="AY131" s="15" t="s">
        <v>159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5" t="s">
        <v>84</v>
      </c>
      <c r="BK131" s="146">
        <f>ROUND(I131*H131,2)</f>
        <v>0</v>
      </c>
      <c r="BL131" s="15" t="s">
        <v>397</v>
      </c>
      <c r="BM131" s="145" t="s">
        <v>980</v>
      </c>
    </row>
    <row r="132" spans="2:65" s="1" customFormat="1" ht="11.25">
      <c r="B132" s="30"/>
      <c r="D132" s="147" t="s">
        <v>168</v>
      </c>
      <c r="F132" s="148" t="s">
        <v>979</v>
      </c>
      <c r="I132" s="149"/>
      <c r="L132" s="30"/>
      <c r="M132" s="150"/>
      <c r="T132" s="54"/>
      <c r="AT132" s="15" t="s">
        <v>168</v>
      </c>
      <c r="AU132" s="15" t="s">
        <v>86</v>
      </c>
    </row>
    <row r="133" spans="2:65" s="1" customFormat="1" ht="24.2" customHeight="1">
      <c r="B133" s="30"/>
      <c r="C133" s="134" t="s">
        <v>274</v>
      </c>
      <c r="D133" s="134" t="s">
        <v>161</v>
      </c>
      <c r="E133" s="135" t="s">
        <v>981</v>
      </c>
      <c r="F133" s="136" t="s">
        <v>982</v>
      </c>
      <c r="G133" s="137" t="s">
        <v>235</v>
      </c>
      <c r="H133" s="138">
        <v>35</v>
      </c>
      <c r="I133" s="139"/>
      <c r="J133" s="140">
        <f>ROUND(I133*H133,2)</f>
        <v>0</v>
      </c>
      <c r="K133" s="136" t="s">
        <v>1</v>
      </c>
      <c r="L133" s="30"/>
      <c r="M133" s="141" t="s">
        <v>1</v>
      </c>
      <c r="N133" s="142" t="s">
        <v>41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397</v>
      </c>
      <c r="AT133" s="145" t="s">
        <v>161</v>
      </c>
      <c r="AU133" s="145" t="s">
        <v>86</v>
      </c>
      <c r="AY133" s="15" t="s">
        <v>159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5" t="s">
        <v>84</v>
      </c>
      <c r="BK133" s="146">
        <f>ROUND(I133*H133,2)</f>
        <v>0</v>
      </c>
      <c r="BL133" s="15" t="s">
        <v>397</v>
      </c>
      <c r="BM133" s="145" t="s">
        <v>983</v>
      </c>
    </row>
    <row r="134" spans="2:65" s="1" customFormat="1" ht="19.5">
      <c r="B134" s="30"/>
      <c r="D134" s="147" t="s">
        <v>168</v>
      </c>
      <c r="F134" s="148" t="s">
        <v>982</v>
      </c>
      <c r="I134" s="149"/>
      <c r="L134" s="30"/>
      <c r="M134" s="150"/>
      <c r="T134" s="54"/>
      <c r="AT134" s="15" t="s">
        <v>168</v>
      </c>
      <c r="AU134" s="15" t="s">
        <v>86</v>
      </c>
    </row>
    <row r="135" spans="2:65" s="1" customFormat="1" ht="16.5" customHeight="1">
      <c r="B135" s="30"/>
      <c r="C135" s="165" t="s">
        <v>280</v>
      </c>
      <c r="D135" s="165" t="s">
        <v>217</v>
      </c>
      <c r="E135" s="166" t="s">
        <v>984</v>
      </c>
      <c r="F135" s="167" t="s">
        <v>985</v>
      </c>
      <c r="G135" s="168" t="s">
        <v>220</v>
      </c>
      <c r="H135" s="169">
        <v>4.8</v>
      </c>
      <c r="I135" s="170"/>
      <c r="J135" s="171">
        <f>ROUND(I135*H135,2)</f>
        <v>0</v>
      </c>
      <c r="K135" s="167" t="s">
        <v>1</v>
      </c>
      <c r="L135" s="172"/>
      <c r="M135" s="173" t="s">
        <v>1</v>
      </c>
      <c r="N135" s="174" t="s">
        <v>41</v>
      </c>
      <c r="P135" s="143">
        <f>O135*H135</f>
        <v>0</v>
      </c>
      <c r="Q135" s="143">
        <v>1E-3</v>
      </c>
      <c r="R135" s="143">
        <f>Q135*H135</f>
        <v>4.7999999999999996E-3</v>
      </c>
      <c r="S135" s="143">
        <v>0</v>
      </c>
      <c r="T135" s="144">
        <f>S135*H135</f>
        <v>0</v>
      </c>
      <c r="AR135" s="145" t="s">
        <v>216</v>
      </c>
      <c r="AT135" s="145" t="s">
        <v>217</v>
      </c>
      <c r="AU135" s="145" t="s">
        <v>86</v>
      </c>
      <c r="AY135" s="15" t="s">
        <v>159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5" t="s">
        <v>84</v>
      </c>
      <c r="BK135" s="146">
        <f>ROUND(I135*H135,2)</f>
        <v>0</v>
      </c>
      <c r="BL135" s="15" t="s">
        <v>397</v>
      </c>
      <c r="BM135" s="145" t="s">
        <v>986</v>
      </c>
    </row>
    <row r="136" spans="2:65" s="1" customFormat="1" ht="11.25">
      <c r="B136" s="30"/>
      <c r="D136" s="147" t="s">
        <v>168</v>
      </c>
      <c r="F136" s="148" t="s">
        <v>985</v>
      </c>
      <c r="I136" s="149"/>
      <c r="L136" s="30"/>
      <c r="M136" s="150"/>
      <c r="T136" s="54"/>
      <c r="AT136" s="15" t="s">
        <v>168</v>
      </c>
      <c r="AU136" s="15" t="s">
        <v>86</v>
      </c>
    </row>
    <row r="137" spans="2:65" s="1" customFormat="1" ht="16.5" customHeight="1">
      <c r="B137" s="30"/>
      <c r="C137" s="165" t="s">
        <v>447</v>
      </c>
      <c r="D137" s="165" t="s">
        <v>217</v>
      </c>
      <c r="E137" s="166" t="s">
        <v>987</v>
      </c>
      <c r="F137" s="167" t="s">
        <v>988</v>
      </c>
      <c r="G137" s="168" t="s">
        <v>474</v>
      </c>
      <c r="H137" s="169">
        <v>3</v>
      </c>
      <c r="I137" s="170"/>
      <c r="J137" s="171">
        <f>ROUND(I137*H137,2)</f>
        <v>0</v>
      </c>
      <c r="K137" s="167" t="s">
        <v>1</v>
      </c>
      <c r="L137" s="172"/>
      <c r="M137" s="173" t="s">
        <v>1</v>
      </c>
      <c r="N137" s="174" t="s">
        <v>41</v>
      </c>
      <c r="P137" s="143">
        <f>O137*H137</f>
        <v>0</v>
      </c>
      <c r="Q137" s="143">
        <v>2.3500000000000001E-3</v>
      </c>
      <c r="R137" s="143">
        <f>Q137*H137</f>
        <v>7.0500000000000007E-3</v>
      </c>
      <c r="S137" s="143">
        <v>0</v>
      </c>
      <c r="T137" s="144">
        <f>S137*H137</f>
        <v>0</v>
      </c>
      <c r="AR137" s="145" t="s">
        <v>216</v>
      </c>
      <c r="AT137" s="145" t="s">
        <v>217</v>
      </c>
      <c r="AU137" s="145" t="s">
        <v>86</v>
      </c>
      <c r="AY137" s="15" t="s">
        <v>159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5" t="s">
        <v>84</v>
      </c>
      <c r="BK137" s="146">
        <f>ROUND(I137*H137,2)</f>
        <v>0</v>
      </c>
      <c r="BL137" s="15" t="s">
        <v>397</v>
      </c>
      <c r="BM137" s="145" t="s">
        <v>989</v>
      </c>
    </row>
    <row r="138" spans="2:65" s="1" customFormat="1" ht="11.25">
      <c r="B138" s="30"/>
      <c r="D138" s="147" t="s">
        <v>168</v>
      </c>
      <c r="F138" s="148" t="s">
        <v>988</v>
      </c>
      <c r="I138" s="149"/>
      <c r="L138" s="30"/>
      <c r="M138" s="150"/>
      <c r="T138" s="54"/>
      <c r="AT138" s="15" t="s">
        <v>168</v>
      </c>
      <c r="AU138" s="15" t="s">
        <v>86</v>
      </c>
    </row>
    <row r="139" spans="2:65" s="1" customFormat="1" ht="16.5" customHeight="1">
      <c r="B139" s="30"/>
      <c r="C139" s="134" t="s">
        <v>172</v>
      </c>
      <c r="D139" s="134" t="s">
        <v>161</v>
      </c>
      <c r="E139" s="135" t="s">
        <v>990</v>
      </c>
      <c r="F139" s="136" t="s">
        <v>991</v>
      </c>
      <c r="G139" s="137" t="s">
        <v>474</v>
      </c>
      <c r="H139" s="138">
        <v>24</v>
      </c>
      <c r="I139" s="139"/>
      <c r="J139" s="140">
        <f>ROUND(I139*H139,2)</f>
        <v>0</v>
      </c>
      <c r="K139" s="136" t="s">
        <v>1</v>
      </c>
      <c r="L139" s="30"/>
      <c r="M139" s="141" t="s">
        <v>1</v>
      </c>
      <c r="N139" s="142" t="s">
        <v>41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397</v>
      </c>
      <c r="AT139" s="145" t="s">
        <v>161</v>
      </c>
      <c r="AU139" s="145" t="s">
        <v>86</v>
      </c>
      <c r="AY139" s="15" t="s">
        <v>159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5" t="s">
        <v>84</v>
      </c>
      <c r="BK139" s="146">
        <f>ROUND(I139*H139,2)</f>
        <v>0</v>
      </c>
      <c r="BL139" s="15" t="s">
        <v>397</v>
      </c>
      <c r="BM139" s="145" t="s">
        <v>992</v>
      </c>
    </row>
    <row r="140" spans="2:65" s="1" customFormat="1" ht="11.25">
      <c r="B140" s="30"/>
      <c r="D140" s="147" t="s">
        <v>168</v>
      </c>
      <c r="F140" s="148" t="s">
        <v>991</v>
      </c>
      <c r="I140" s="149"/>
      <c r="L140" s="30"/>
      <c r="M140" s="150"/>
      <c r="T140" s="54"/>
      <c r="AT140" s="15" t="s">
        <v>168</v>
      </c>
      <c r="AU140" s="15" t="s">
        <v>86</v>
      </c>
    </row>
    <row r="141" spans="2:65" s="1" customFormat="1" ht="24.2" customHeight="1">
      <c r="B141" s="30"/>
      <c r="C141" s="165" t="s">
        <v>268</v>
      </c>
      <c r="D141" s="165" t="s">
        <v>217</v>
      </c>
      <c r="E141" s="166" t="s">
        <v>993</v>
      </c>
      <c r="F141" s="167" t="s">
        <v>994</v>
      </c>
      <c r="G141" s="168" t="s">
        <v>474</v>
      </c>
      <c r="H141" s="169">
        <v>70</v>
      </c>
      <c r="I141" s="170"/>
      <c r="J141" s="171">
        <f>ROUND(I141*H141,2)</f>
        <v>0</v>
      </c>
      <c r="K141" s="167" t="s">
        <v>1</v>
      </c>
      <c r="L141" s="172"/>
      <c r="M141" s="173" t="s">
        <v>1</v>
      </c>
      <c r="N141" s="174" t="s">
        <v>41</v>
      </c>
      <c r="P141" s="143">
        <f>O141*H141</f>
        <v>0</v>
      </c>
      <c r="Q141" s="143">
        <v>1.8000000000000001E-4</v>
      </c>
      <c r="R141" s="143">
        <f>Q141*H141</f>
        <v>1.26E-2</v>
      </c>
      <c r="S141" s="143">
        <v>0</v>
      </c>
      <c r="T141" s="144">
        <f>S141*H141</f>
        <v>0</v>
      </c>
      <c r="AR141" s="145" t="s">
        <v>216</v>
      </c>
      <c r="AT141" s="145" t="s">
        <v>217</v>
      </c>
      <c r="AU141" s="145" t="s">
        <v>86</v>
      </c>
      <c r="AY141" s="15" t="s">
        <v>159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5" t="s">
        <v>84</v>
      </c>
      <c r="BK141" s="146">
        <f>ROUND(I141*H141,2)</f>
        <v>0</v>
      </c>
      <c r="BL141" s="15" t="s">
        <v>397</v>
      </c>
      <c r="BM141" s="145" t="s">
        <v>995</v>
      </c>
    </row>
    <row r="142" spans="2:65" s="1" customFormat="1" ht="11.25">
      <c r="B142" s="30"/>
      <c r="D142" s="147" t="s">
        <v>168</v>
      </c>
      <c r="F142" s="148" t="s">
        <v>994</v>
      </c>
      <c r="I142" s="149"/>
      <c r="L142" s="30"/>
      <c r="M142" s="150"/>
      <c r="T142" s="54"/>
      <c r="AT142" s="15" t="s">
        <v>168</v>
      </c>
      <c r="AU142" s="15" t="s">
        <v>86</v>
      </c>
    </row>
    <row r="143" spans="2:65" s="1" customFormat="1" ht="16.5" customHeight="1">
      <c r="B143" s="30"/>
      <c r="C143" s="165" t="s">
        <v>252</v>
      </c>
      <c r="D143" s="165" t="s">
        <v>217</v>
      </c>
      <c r="E143" s="166" t="s">
        <v>996</v>
      </c>
      <c r="F143" s="167" t="s">
        <v>997</v>
      </c>
      <c r="G143" s="168" t="s">
        <v>474</v>
      </c>
      <c r="H143" s="169">
        <v>4</v>
      </c>
      <c r="I143" s="170"/>
      <c r="J143" s="171">
        <f>ROUND(I143*H143,2)</f>
        <v>0</v>
      </c>
      <c r="K143" s="167" t="s">
        <v>1</v>
      </c>
      <c r="L143" s="172"/>
      <c r="M143" s="173" t="s">
        <v>1</v>
      </c>
      <c r="N143" s="174" t="s">
        <v>41</v>
      </c>
      <c r="P143" s="143">
        <f>O143*H143</f>
        <v>0</v>
      </c>
      <c r="Q143" s="143">
        <v>1.2999999999999999E-4</v>
      </c>
      <c r="R143" s="143">
        <f>Q143*H143</f>
        <v>5.1999999999999995E-4</v>
      </c>
      <c r="S143" s="143">
        <v>0</v>
      </c>
      <c r="T143" s="144">
        <f>S143*H143</f>
        <v>0</v>
      </c>
      <c r="AR143" s="145" t="s">
        <v>216</v>
      </c>
      <c r="AT143" s="145" t="s">
        <v>217</v>
      </c>
      <c r="AU143" s="145" t="s">
        <v>86</v>
      </c>
      <c r="AY143" s="15" t="s">
        <v>159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5" t="s">
        <v>84</v>
      </c>
      <c r="BK143" s="146">
        <f>ROUND(I143*H143,2)</f>
        <v>0</v>
      </c>
      <c r="BL143" s="15" t="s">
        <v>397</v>
      </c>
      <c r="BM143" s="145" t="s">
        <v>998</v>
      </c>
    </row>
    <row r="144" spans="2:65" s="1" customFormat="1" ht="11.25">
      <c r="B144" s="30"/>
      <c r="D144" s="147" t="s">
        <v>168</v>
      </c>
      <c r="F144" s="148" t="s">
        <v>997</v>
      </c>
      <c r="I144" s="149"/>
      <c r="L144" s="30"/>
      <c r="M144" s="150"/>
      <c r="T144" s="54"/>
      <c r="AT144" s="15" t="s">
        <v>168</v>
      </c>
      <c r="AU144" s="15" t="s">
        <v>86</v>
      </c>
    </row>
    <row r="145" spans="2:65" s="1" customFormat="1" ht="21.75" customHeight="1">
      <c r="B145" s="30"/>
      <c r="C145" s="134" t="s">
        <v>8</v>
      </c>
      <c r="D145" s="134" t="s">
        <v>161</v>
      </c>
      <c r="E145" s="135" t="s">
        <v>999</v>
      </c>
      <c r="F145" s="136" t="s">
        <v>1000</v>
      </c>
      <c r="G145" s="137" t="s">
        <v>474</v>
      </c>
      <c r="H145" s="138">
        <v>4</v>
      </c>
      <c r="I145" s="139"/>
      <c r="J145" s="140">
        <f>ROUND(I145*H145,2)</f>
        <v>0</v>
      </c>
      <c r="K145" s="136" t="s">
        <v>1</v>
      </c>
      <c r="L145" s="30"/>
      <c r="M145" s="141" t="s">
        <v>1</v>
      </c>
      <c r="N145" s="142" t="s">
        <v>41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397</v>
      </c>
      <c r="AT145" s="145" t="s">
        <v>161</v>
      </c>
      <c r="AU145" s="145" t="s">
        <v>86</v>
      </c>
      <c r="AY145" s="15" t="s">
        <v>159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5" t="s">
        <v>84</v>
      </c>
      <c r="BK145" s="146">
        <f>ROUND(I145*H145,2)</f>
        <v>0</v>
      </c>
      <c r="BL145" s="15" t="s">
        <v>397</v>
      </c>
      <c r="BM145" s="145" t="s">
        <v>1001</v>
      </c>
    </row>
    <row r="146" spans="2:65" s="1" customFormat="1" ht="11.25">
      <c r="B146" s="30"/>
      <c r="D146" s="147" t="s">
        <v>168</v>
      </c>
      <c r="F146" s="148" t="s">
        <v>1000</v>
      </c>
      <c r="I146" s="149"/>
      <c r="L146" s="30"/>
      <c r="M146" s="150"/>
      <c r="T146" s="54"/>
      <c r="AT146" s="15" t="s">
        <v>168</v>
      </c>
      <c r="AU146" s="15" t="s">
        <v>86</v>
      </c>
    </row>
    <row r="147" spans="2:65" s="1" customFormat="1" ht="16.5" customHeight="1">
      <c r="B147" s="30"/>
      <c r="C147" s="165" t="s">
        <v>262</v>
      </c>
      <c r="D147" s="165" t="s">
        <v>217</v>
      </c>
      <c r="E147" s="166" t="s">
        <v>1002</v>
      </c>
      <c r="F147" s="167" t="s">
        <v>1003</v>
      </c>
      <c r="G147" s="168" t="s">
        <v>474</v>
      </c>
      <c r="H147" s="169">
        <v>4</v>
      </c>
      <c r="I147" s="170"/>
      <c r="J147" s="171">
        <f>ROUND(I147*H147,2)</f>
        <v>0</v>
      </c>
      <c r="K147" s="167" t="s">
        <v>1</v>
      </c>
      <c r="L147" s="172"/>
      <c r="M147" s="173" t="s">
        <v>1</v>
      </c>
      <c r="N147" s="174" t="s">
        <v>41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216</v>
      </c>
      <c r="AT147" s="145" t="s">
        <v>217</v>
      </c>
      <c r="AU147" s="145" t="s">
        <v>86</v>
      </c>
      <c r="AY147" s="15" t="s">
        <v>159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5" t="s">
        <v>84</v>
      </c>
      <c r="BK147" s="146">
        <f>ROUND(I147*H147,2)</f>
        <v>0</v>
      </c>
      <c r="BL147" s="15" t="s">
        <v>397</v>
      </c>
      <c r="BM147" s="145" t="s">
        <v>1004</v>
      </c>
    </row>
    <row r="148" spans="2:65" s="1" customFormat="1" ht="11.25">
      <c r="B148" s="30"/>
      <c r="D148" s="147" t="s">
        <v>168</v>
      </c>
      <c r="F148" s="148" t="s">
        <v>1003</v>
      </c>
      <c r="I148" s="149"/>
      <c r="L148" s="30"/>
      <c r="M148" s="150"/>
      <c r="T148" s="54"/>
      <c r="AT148" s="15" t="s">
        <v>168</v>
      </c>
      <c r="AU148" s="15" t="s">
        <v>86</v>
      </c>
    </row>
    <row r="149" spans="2:65" s="1" customFormat="1" ht="24.2" customHeight="1">
      <c r="B149" s="30"/>
      <c r="C149" s="165" t="s">
        <v>341</v>
      </c>
      <c r="D149" s="165" t="s">
        <v>217</v>
      </c>
      <c r="E149" s="166" t="s">
        <v>1005</v>
      </c>
      <c r="F149" s="167" t="s">
        <v>1006</v>
      </c>
      <c r="G149" s="168" t="s">
        <v>474</v>
      </c>
      <c r="H149" s="169">
        <v>8</v>
      </c>
      <c r="I149" s="170"/>
      <c r="J149" s="171">
        <f>ROUND(I149*H149,2)</f>
        <v>0</v>
      </c>
      <c r="K149" s="167" t="s">
        <v>1</v>
      </c>
      <c r="L149" s="172"/>
      <c r="M149" s="173" t="s">
        <v>1</v>
      </c>
      <c r="N149" s="174" t="s">
        <v>41</v>
      </c>
      <c r="P149" s="143">
        <f>O149*H149</f>
        <v>0</v>
      </c>
      <c r="Q149" s="143">
        <v>1.6000000000000001E-4</v>
      </c>
      <c r="R149" s="143">
        <f>Q149*H149</f>
        <v>1.2800000000000001E-3</v>
      </c>
      <c r="S149" s="143">
        <v>0</v>
      </c>
      <c r="T149" s="144">
        <f>S149*H149</f>
        <v>0</v>
      </c>
      <c r="AR149" s="145" t="s">
        <v>216</v>
      </c>
      <c r="AT149" s="145" t="s">
        <v>217</v>
      </c>
      <c r="AU149" s="145" t="s">
        <v>86</v>
      </c>
      <c r="AY149" s="15" t="s">
        <v>159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5" t="s">
        <v>84</v>
      </c>
      <c r="BK149" s="146">
        <f>ROUND(I149*H149,2)</f>
        <v>0</v>
      </c>
      <c r="BL149" s="15" t="s">
        <v>397</v>
      </c>
      <c r="BM149" s="145" t="s">
        <v>1007</v>
      </c>
    </row>
    <row r="150" spans="2:65" s="1" customFormat="1" ht="11.25">
      <c r="B150" s="30"/>
      <c r="D150" s="147" t="s">
        <v>168</v>
      </c>
      <c r="F150" s="148" t="s">
        <v>1006</v>
      </c>
      <c r="I150" s="149"/>
      <c r="L150" s="30"/>
      <c r="M150" s="150"/>
      <c r="T150" s="54"/>
      <c r="AT150" s="15" t="s">
        <v>168</v>
      </c>
      <c r="AU150" s="15" t="s">
        <v>86</v>
      </c>
    </row>
    <row r="151" spans="2:65" s="1" customFormat="1" ht="21.75" customHeight="1">
      <c r="B151" s="30"/>
      <c r="C151" s="134" t="s">
        <v>221</v>
      </c>
      <c r="D151" s="134" t="s">
        <v>161</v>
      </c>
      <c r="E151" s="135" t="s">
        <v>1008</v>
      </c>
      <c r="F151" s="136" t="s">
        <v>1009</v>
      </c>
      <c r="G151" s="137" t="s">
        <v>474</v>
      </c>
      <c r="H151" s="138">
        <v>3</v>
      </c>
      <c r="I151" s="139"/>
      <c r="J151" s="140">
        <f>ROUND(I151*H151,2)</f>
        <v>0</v>
      </c>
      <c r="K151" s="136" t="s">
        <v>1</v>
      </c>
      <c r="L151" s="30"/>
      <c r="M151" s="141" t="s">
        <v>1</v>
      </c>
      <c r="N151" s="142" t="s">
        <v>41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397</v>
      </c>
      <c r="AT151" s="145" t="s">
        <v>161</v>
      </c>
      <c r="AU151" s="145" t="s">
        <v>86</v>
      </c>
      <c r="AY151" s="15" t="s">
        <v>159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5" t="s">
        <v>84</v>
      </c>
      <c r="BK151" s="146">
        <f>ROUND(I151*H151,2)</f>
        <v>0</v>
      </c>
      <c r="BL151" s="15" t="s">
        <v>397</v>
      </c>
      <c r="BM151" s="145" t="s">
        <v>1010</v>
      </c>
    </row>
    <row r="152" spans="2:65" s="1" customFormat="1" ht="11.25">
      <c r="B152" s="30"/>
      <c r="D152" s="147" t="s">
        <v>168</v>
      </c>
      <c r="F152" s="148" t="s">
        <v>1009</v>
      </c>
      <c r="I152" s="149"/>
      <c r="L152" s="30"/>
      <c r="M152" s="176"/>
      <c r="N152" s="177"/>
      <c r="O152" s="177"/>
      <c r="P152" s="177"/>
      <c r="Q152" s="177"/>
      <c r="R152" s="177"/>
      <c r="S152" s="177"/>
      <c r="T152" s="178"/>
      <c r="AT152" s="15" t="s">
        <v>168</v>
      </c>
      <c r="AU152" s="15" t="s">
        <v>86</v>
      </c>
    </row>
    <row r="153" spans="2:65" s="1" customFormat="1" ht="6.95" customHeight="1">
      <c r="B153" s="42"/>
      <c r="C153" s="43"/>
      <c r="D153" s="43"/>
      <c r="E153" s="43"/>
      <c r="F153" s="43"/>
      <c r="G153" s="43"/>
      <c r="H153" s="43"/>
      <c r="I153" s="43"/>
      <c r="J153" s="43"/>
      <c r="K153" s="43"/>
      <c r="L153" s="30"/>
    </row>
  </sheetData>
  <sheetProtection algorithmName="SHA-512" hashValue="2tvkM1IkXO0YYyBrxQTsFXWfa2aCf1LEn3VVzoNY3/mRNXvypSYYnxgshE44mfB49XBpZYueZ+KYVEMOOsSRKw==" saltValue="d2AjoCumxwwFm2Fvg2IOBTTQbls17b0GQG0RGKP3pbpU/e7/y4avsygFSpGMhpX+/VspyzNItPCnyl9M3AhEiw==" spinCount="100000" sheet="1" objects="1" scenarios="1" formatColumns="0" formatRows="0" autoFilter="0"/>
  <autoFilter ref="C121:K152" xr:uid="{00000000-0009-0000-0000-00000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4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5" t="s">
        <v>105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2:46" ht="24.95" customHeight="1">
      <c r="B4" s="18"/>
      <c r="D4" s="19" t="s">
        <v>115</v>
      </c>
      <c r="L4" s="18"/>
      <c r="M4" s="91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1" t="str">
        <f>'Rekapitulace stavby'!K6</f>
        <v>Novostavba pavilonu pro jelínky vepří v ZOO Ústí n. Labem</v>
      </c>
      <c r="F7" s="222"/>
      <c r="G7" s="222"/>
      <c r="H7" s="222"/>
      <c r="L7" s="18"/>
    </row>
    <row r="8" spans="2:46" ht="12" customHeight="1">
      <c r="B8" s="18"/>
      <c r="D8" s="25" t="s">
        <v>116</v>
      </c>
      <c r="L8" s="18"/>
    </row>
    <row r="9" spans="2:46" s="1" customFormat="1" ht="16.5" customHeight="1">
      <c r="B9" s="30"/>
      <c r="E9" s="221" t="s">
        <v>787</v>
      </c>
      <c r="F9" s="223"/>
      <c r="G9" s="223"/>
      <c r="H9" s="223"/>
      <c r="L9" s="30"/>
    </row>
    <row r="10" spans="2:46" s="1" customFormat="1" ht="12" customHeight="1">
      <c r="B10" s="30"/>
      <c r="D10" s="25" t="s">
        <v>788</v>
      </c>
      <c r="L10" s="30"/>
    </row>
    <row r="11" spans="2:46" s="1" customFormat="1" ht="16.5" customHeight="1">
      <c r="B11" s="30"/>
      <c r="E11" s="184" t="s">
        <v>1011</v>
      </c>
      <c r="F11" s="223"/>
      <c r="G11" s="223"/>
      <c r="H11" s="223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</v>
      </c>
      <c r="I13" s="25" t="s">
        <v>19</v>
      </c>
      <c r="J13" s="23" t="s">
        <v>1</v>
      </c>
      <c r="L13" s="30"/>
    </row>
    <row r="14" spans="2:46" s="1" customFormat="1" ht="12" customHeight="1">
      <c r="B14" s="30"/>
      <c r="D14" s="25" t="s">
        <v>20</v>
      </c>
      <c r="F14" s="23" t="s">
        <v>31</v>
      </c>
      <c r="I14" s="25" t="s">
        <v>22</v>
      </c>
      <c r="J14" s="50" t="str">
        <f>'Rekapitulace stavby'!AN8</f>
        <v>30. 1. 2024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24</v>
      </c>
      <c r="I16" s="25" t="s">
        <v>25</v>
      </c>
      <c r="J16" s="23" t="s">
        <v>1</v>
      </c>
      <c r="L16" s="30"/>
    </row>
    <row r="17" spans="2:12" s="1" customFormat="1" ht="18" customHeight="1">
      <c r="B17" s="30"/>
      <c r="E17" s="23" t="s">
        <v>31</v>
      </c>
      <c r="I17" s="25" t="s">
        <v>27</v>
      </c>
      <c r="J17" s="23" t="s">
        <v>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28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4" t="str">
        <f>'Rekapitulace stavby'!E14</f>
        <v>Vyplň údaj</v>
      </c>
      <c r="F20" s="189"/>
      <c r="G20" s="189"/>
      <c r="H20" s="189"/>
      <c r="I20" s="25" t="s">
        <v>27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30</v>
      </c>
      <c r="I22" s="25" t="s">
        <v>25</v>
      </c>
      <c r="J22" s="23" t="s">
        <v>1</v>
      </c>
      <c r="L22" s="30"/>
    </row>
    <row r="23" spans="2:12" s="1" customFormat="1" ht="18" customHeight="1">
      <c r="B23" s="30"/>
      <c r="E23" s="23" t="s">
        <v>790</v>
      </c>
      <c r="I23" s="25" t="s">
        <v>27</v>
      </c>
      <c r="J23" s="23" t="s">
        <v>1</v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33</v>
      </c>
      <c r="I25" s="25" t="s">
        <v>25</v>
      </c>
      <c r="J25" s="23" t="s">
        <v>1</v>
      </c>
      <c r="L25" s="30"/>
    </row>
    <row r="26" spans="2:12" s="1" customFormat="1" ht="18" customHeight="1">
      <c r="B26" s="30"/>
      <c r="E26" s="23" t="s">
        <v>791</v>
      </c>
      <c r="I26" s="25" t="s">
        <v>27</v>
      </c>
      <c r="J26" s="23" t="s">
        <v>1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35</v>
      </c>
      <c r="L28" s="30"/>
    </row>
    <row r="29" spans="2:12" s="7" customFormat="1" ht="16.5" customHeight="1">
      <c r="B29" s="92"/>
      <c r="E29" s="194" t="s">
        <v>1</v>
      </c>
      <c r="F29" s="194"/>
      <c r="G29" s="194"/>
      <c r="H29" s="194"/>
      <c r="L29" s="92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>
      <c r="B32" s="30"/>
      <c r="D32" s="93" t="s">
        <v>36</v>
      </c>
      <c r="J32" s="64">
        <f>ROUND(J122, 2)</f>
        <v>0</v>
      </c>
      <c r="L32" s="30"/>
    </row>
    <row r="33" spans="2:12" s="1" customFormat="1" ht="6.95" customHeight="1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>
      <c r="B34" s="30"/>
      <c r="F34" s="33" t="s">
        <v>38</v>
      </c>
      <c r="I34" s="33" t="s">
        <v>37</v>
      </c>
      <c r="J34" s="33" t="s">
        <v>39</v>
      </c>
      <c r="L34" s="30"/>
    </row>
    <row r="35" spans="2:12" s="1" customFormat="1" ht="14.45" customHeight="1">
      <c r="B35" s="30"/>
      <c r="D35" s="53" t="s">
        <v>40</v>
      </c>
      <c r="E35" s="25" t="s">
        <v>41</v>
      </c>
      <c r="F35" s="84">
        <f>ROUND((SUM(BE122:BE140)),  2)</f>
        <v>0</v>
      </c>
      <c r="I35" s="94">
        <v>0.21</v>
      </c>
      <c r="J35" s="84">
        <f>ROUND(((SUM(BE122:BE140))*I35),  2)</f>
        <v>0</v>
      </c>
      <c r="L35" s="30"/>
    </row>
    <row r="36" spans="2:12" s="1" customFormat="1" ht="14.45" customHeight="1">
      <c r="B36" s="30"/>
      <c r="E36" s="25" t="s">
        <v>42</v>
      </c>
      <c r="F36" s="84">
        <f>ROUND((SUM(BF122:BF140)),  2)</f>
        <v>0</v>
      </c>
      <c r="I36" s="94">
        <v>0.12</v>
      </c>
      <c r="J36" s="84">
        <f>ROUND(((SUM(BF122:BF140))*I36),  2)</f>
        <v>0</v>
      </c>
      <c r="L36" s="30"/>
    </row>
    <row r="37" spans="2:12" s="1" customFormat="1" ht="14.45" hidden="1" customHeight="1">
      <c r="B37" s="30"/>
      <c r="E37" s="25" t="s">
        <v>43</v>
      </c>
      <c r="F37" s="84">
        <f>ROUND((SUM(BG122:BG140)),  2)</f>
        <v>0</v>
      </c>
      <c r="I37" s="94">
        <v>0.21</v>
      </c>
      <c r="J37" s="84">
        <f>0</f>
        <v>0</v>
      </c>
      <c r="L37" s="30"/>
    </row>
    <row r="38" spans="2:12" s="1" customFormat="1" ht="14.45" hidden="1" customHeight="1">
      <c r="B38" s="30"/>
      <c r="E38" s="25" t="s">
        <v>44</v>
      </c>
      <c r="F38" s="84">
        <f>ROUND((SUM(BH122:BH140)),  2)</f>
        <v>0</v>
      </c>
      <c r="I38" s="94">
        <v>0.12</v>
      </c>
      <c r="J38" s="84">
        <f>0</f>
        <v>0</v>
      </c>
      <c r="L38" s="30"/>
    </row>
    <row r="39" spans="2:12" s="1" customFormat="1" ht="14.45" hidden="1" customHeight="1">
      <c r="B39" s="30"/>
      <c r="E39" s="25" t="s">
        <v>45</v>
      </c>
      <c r="F39" s="84">
        <f>ROUND((SUM(BI122:BI140)),  2)</f>
        <v>0</v>
      </c>
      <c r="I39" s="94">
        <v>0</v>
      </c>
      <c r="J39" s="84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5"/>
      <c r="D41" s="96" t="s">
        <v>46</v>
      </c>
      <c r="E41" s="55"/>
      <c r="F41" s="55"/>
      <c r="G41" s="97" t="s">
        <v>47</v>
      </c>
      <c r="H41" s="98" t="s">
        <v>48</v>
      </c>
      <c r="I41" s="55"/>
      <c r="J41" s="99">
        <f>SUM(J32:J39)</f>
        <v>0</v>
      </c>
      <c r="K41" s="100"/>
      <c r="L41" s="30"/>
    </row>
    <row r="42" spans="2:12" s="1" customFormat="1" ht="14.45" customHeight="1">
      <c r="B42" s="30"/>
      <c r="L42" s="30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101" t="s">
        <v>52</v>
      </c>
      <c r="G61" s="41" t="s">
        <v>51</v>
      </c>
      <c r="H61" s="32"/>
      <c r="I61" s="32"/>
      <c r="J61" s="102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101" t="s">
        <v>52</v>
      </c>
      <c r="G76" s="41" t="s">
        <v>51</v>
      </c>
      <c r="H76" s="32"/>
      <c r="I76" s="32"/>
      <c r="J76" s="102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12" s="1" customFormat="1" ht="24.95" customHeight="1">
      <c r="B82" s="30"/>
      <c r="C82" s="19" t="s">
        <v>118</v>
      </c>
      <c r="L82" s="30"/>
    </row>
    <row r="83" spans="2:12" s="1" customFormat="1" ht="6.95" customHeight="1">
      <c r="B83" s="30"/>
      <c r="L83" s="30"/>
    </row>
    <row r="84" spans="2:12" s="1" customFormat="1" ht="12" customHeight="1">
      <c r="B84" s="30"/>
      <c r="C84" s="25" t="s">
        <v>16</v>
      </c>
      <c r="L84" s="30"/>
    </row>
    <row r="85" spans="2:12" s="1" customFormat="1" ht="16.5" customHeight="1">
      <c r="B85" s="30"/>
      <c r="E85" s="221" t="str">
        <f>E7</f>
        <v>Novostavba pavilonu pro jelínky vepří v ZOO Ústí n. Labem</v>
      </c>
      <c r="F85" s="222"/>
      <c r="G85" s="222"/>
      <c r="H85" s="222"/>
      <c r="L85" s="30"/>
    </row>
    <row r="86" spans="2:12" ht="12" customHeight="1">
      <c r="B86" s="18"/>
      <c r="C86" s="25" t="s">
        <v>116</v>
      </c>
      <c r="L86" s="18"/>
    </row>
    <row r="87" spans="2:12" s="1" customFormat="1" ht="16.5" customHeight="1">
      <c r="B87" s="30"/>
      <c r="E87" s="221" t="s">
        <v>787</v>
      </c>
      <c r="F87" s="223"/>
      <c r="G87" s="223"/>
      <c r="H87" s="223"/>
      <c r="L87" s="30"/>
    </row>
    <row r="88" spans="2:12" s="1" customFormat="1" ht="12" customHeight="1">
      <c r="B88" s="30"/>
      <c r="C88" s="25" t="s">
        <v>788</v>
      </c>
      <c r="L88" s="30"/>
    </row>
    <row r="89" spans="2:12" s="1" customFormat="1" ht="16.5" customHeight="1">
      <c r="B89" s="30"/>
      <c r="E89" s="184" t="str">
        <f>E11</f>
        <v>03d - zemní práce hromosvodu</v>
      </c>
      <c r="F89" s="223"/>
      <c r="G89" s="223"/>
      <c r="H89" s="223"/>
      <c r="L89" s="30"/>
    </row>
    <row r="90" spans="2:12" s="1" customFormat="1" ht="6.95" customHeight="1">
      <c r="B90" s="30"/>
      <c r="L90" s="30"/>
    </row>
    <row r="91" spans="2:12" s="1" customFormat="1" ht="12" customHeight="1">
      <c r="B91" s="30"/>
      <c r="C91" s="25" t="s">
        <v>20</v>
      </c>
      <c r="F91" s="23" t="str">
        <f>F14</f>
        <v xml:space="preserve"> </v>
      </c>
      <c r="I91" s="25" t="s">
        <v>22</v>
      </c>
      <c r="J91" s="50" t="str">
        <f>IF(J14="","",J14)</f>
        <v>30. 1. 2024</v>
      </c>
      <c r="L91" s="30"/>
    </row>
    <row r="92" spans="2:12" s="1" customFormat="1" ht="6.95" customHeight="1">
      <c r="B92" s="30"/>
      <c r="L92" s="30"/>
    </row>
    <row r="93" spans="2:12" s="1" customFormat="1" ht="15.2" customHeight="1">
      <c r="B93" s="30"/>
      <c r="C93" s="25" t="s">
        <v>24</v>
      </c>
      <c r="F93" s="23" t="str">
        <f>E17</f>
        <v xml:space="preserve"> </v>
      </c>
      <c r="I93" s="25" t="s">
        <v>30</v>
      </c>
      <c r="J93" s="28" t="str">
        <f>E23</f>
        <v>Miroslav Kučaba</v>
      </c>
      <c r="L93" s="30"/>
    </row>
    <row r="94" spans="2:12" s="1" customFormat="1" ht="25.7" customHeight="1">
      <c r="B94" s="30"/>
      <c r="C94" s="25" t="s">
        <v>28</v>
      </c>
      <c r="F94" s="23" t="str">
        <f>IF(E20="","",E20)</f>
        <v>Vyplň údaj</v>
      </c>
      <c r="I94" s="25" t="s">
        <v>33</v>
      </c>
      <c r="J94" s="28" t="str">
        <f>E26</f>
        <v xml:space="preserve">Architektonická kancelář </v>
      </c>
      <c r="L94" s="30"/>
    </row>
    <row r="95" spans="2:12" s="1" customFormat="1" ht="10.35" customHeight="1">
      <c r="B95" s="30"/>
      <c r="L95" s="30"/>
    </row>
    <row r="96" spans="2:12" s="1" customFormat="1" ht="29.25" customHeight="1">
      <c r="B96" s="30"/>
      <c r="C96" s="103" t="s">
        <v>119</v>
      </c>
      <c r="D96" s="95"/>
      <c r="E96" s="95"/>
      <c r="F96" s="95"/>
      <c r="G96" s="95"/>
      <c r="H96" s="95"/>
      <c r="I96" s="95"/>
      <c r="J96" s="104" t="s">
        <v>120</v>
      </c>
      <c r="K96" s="95"/>
      <c r="L96" s="30"/>
    </row>
    <row r="97" spans="2:47" s="1" customFormat="1" ht="10.35" customHeight="1">
      <c r="B97" s="30"/>
      <c r="L97" s="30"/>
    </row>
    <row r="98" spans="2:47" s="1" customFormat="1" ht="22.9" customHeight="1">
      <c r="B98" s="30"/>
      <c r="C98" s="105" t="s">
        <v>121</v>
      </c>
      <c r="J98" s="64">
        <f>J122</f>
        <v>0</v>
      </c>
      <c r="L98" s="30"/>
      <c r="AU98" s="15" t="s">
        <v>122</v>
      </c>
    </row>
    <row r="99" spans="2:47" s="8" customFormat="1" ht="24.95" customHeight="1">
      <c r="B99" s="106"/>
      <c r="D99" s="107" t="s">
        <v>1012</v>
      </c>
      <c r="E99" s="108"/>
      <c r="F99" s="108"/>
      <c r="G99" s="108"/>
      <c r="H99" s="108"/>
      <c r="I99" s="108"/>
      <c r="J99" s="109">
        <f>J123</f>
        <v>0</v>
      </c>
      <c r="L99" s="106"/>
    </row>
    <row r="100" spans="2:47" s="9" customFormat="1" ht="19.899999999999999" customHeight="1">
      <c r="B100" s="110"/>
      <c r="D100" s="111" t="s">
        <v>1013</v>
      </c>
      <c r="E100" s="112"/>
      <c r="F100" s="112"/>
      <c r="G100" s="112"/>
      <c r="H100" s="112"/>
      <c r="I100" s="112"/>
      <c r="J100" s="113">
        <f>J124</f>
        <v>0</v>
      </c>
      <c r="L100" s="110"/>
    </row>
    <row r="101" spans="2:47" s="1" customFormat="1" ht="21.75" customHeight="1">
      <c r="B101" s="30"/>
      <c r="L101" s="30"/>
    </row>
    <row r="102" spans="2:47" s="1" customFormat="1" ht="6.95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0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0"/>
    </row>
    <row r="107" spans="2:47" s="1" customFormat="1" ht="24.95" customHeight="1">
      <c r="B107" s="30"/>
      <c r="C107" s="19" t="s">
        <v>144</v>
      </c>
      <c r="L107" s="30"/>
    </row>
    <row r="108" spans="2:47" s="1" customFormat="1" ht="6.95" customHeight="1">
      <c r="B108" s="30"/>
      <c r="L108" s="30"/>
    </row>
    <row r="109" spans="2:47" s="1" customFormat="1" ht="12" customHeight="1">
      <c r="B109" s="30"/>
      <c r="C109" s="25" t="s">
        <v>16</v>
      </c>
      <c r="L109" s="30"/>
    </row>
    <row r="110" spans="2:47" s="1" customFormat="1" ht="16.5" customHeight="1">
      <c r="B110" s="30"/>
      <c r="E110" s="221" t="str">
        <f>E7</f>
        <v>Novostavba pavilonu pro jelínky vepří v ZOO Ústí n. Labem</v>
      </c>
      <c r="F110" s="222"/>
      <c r="G110" s="222"/>
      <c r="H110" s="222"/>
      <c r="L110" s="30"/>
    </row>
    <row r="111" spans="2:47" ht="12" customHeight="1">
      <c r="B111" s="18"/>
      <c r="C111" s="25" t="s">
        <v>116</v>
      </c>
      <c r="L111" s="18"/>
    </row>
    <row r="112" spans="2:47" s="1" customFormat="1" ht="16.5" customHeight="1">
      <c r="B112" s="30"/>
      <c r="E112" s="221" t="s">
        <v>787</v>
      </c>
      <c r="F112" s="223"/>
      <c r="G112" s="223"/>
      <c r="H112" s="223"/>
      <c r="L112" s="30"/>
    </row>
    <row r="113" spans="2:65" s="1" customFormat="1" ht="12" customHeight="1">
      <c r="B113" s="30"/>
      <c r="C113" s="25" t="s">
        <v>788</v>
      </c>
      <c r="L113" s="30"/>
    </row>
    <row r="114" spans="2:65" s="1" customFormat="1" ht="16.5" customHeight="1">
      <c r="B114" s="30"/>
      <c r="E114" s="184" t="str">
        <f>E11</f>
        <v>03d - zemní práce hromosvodu</v>
      </c>
      <c r="F114" s="223"/>
      <c r="G114" s="223"/>
      <c r="H114" s="223"/>
      <c r="L114" s="30"/>
    </row>
    <row r="115" spans="2:65" s="1" customFormat="1" ht="6.95" customHeight="1">
      <c r="B115" s="30"/>
      <c r="L115" s="30"/>
    </row>
    <row r="116" spans="2:65" s="1" customFormat="1" ht="12" customHeight="1">
      <c r="B116" s="30"/>
      <c r="C116" s="25" t="s">
        <v>20</v>
      </c>
      <c r="F116" s="23" t="str">
        <f>F14</f>
        <v xml:space="preserve"> </v>
      </c>
      <c r="I116" s="25" t="s">
        <v>22</v>
      </c>
      <c r="J116" s="50" t="str">
        <f>IF(J14="","",J14)</f>
        <v>30. 1. 2024</v>
      </c>
      <c r="L116" s="30"/>
    </row>
    <row r="117" spans="2:65" s="1" customFormat="1" ht="6.95" customHeight="1">
      <c r="B117" s="30"/>
      <c r="L117" s="30"/>
    </row>
    <row r="118" spans="2:65" s="1" customFormat="1" ht="15.2" customHeight="1">
      <c r="B118" s="30"/>
      <c r="C118" s="25" t="s">
        <v>24</v>
      </c>
      <c r="F118" s="23" t="str">
        <f>E17</f>
        <v xml:space="preserve"> </v>
      </c>
      <c r="I118" s="25" t="s">
        <v>30</v>
      </c>
      <c r="J118" s="28" t="str">
        <f>E23</f>
        <v>Miroslav Kučaba</v>
      </c>
      <c r="L118" s="30"/>
    </row>
    <row r="119" spans="2:65" s="1" customFormat="1" ht="25.7" customHeight="1">
      <c r="B119" s="30"/>
      <c r="C119" s="25" t="s">
        <v>28</v>
      </c>
      <c r="F119" s="23" t="str">
        <f>IF(E20="","",E20)</f>
        <v>Vyplň údaj</v>
      </c>
      <c r="I119" s="25" t="s">
        <v>33</v>
      </c>
      <c r="J119" s="28" t="str">
        <f>E26</f>
        <v xml:space="preserve">Architektonická kancelář </v>
      </c>
      <c r="L119" s="30"/>
    </row>
    <row r="120" spans="2:65" s="1" customFormat="1" ht="10.35" customHeight="1">
      <c r="B120" s="30"/>
      <c r="L120" s="30"/>
    </row>
    <row r="121" spans="2:65" s="10" customFormat="1" ht="29.25" customHeight="1">
      <c r="B121" s="114"/>
      <c r="C121" s="115" t="s">
        <v>145</v>
      </c>
      <c r="D121" s="116" t="s">
        <v>61</v>
      </c>
      <c r="E121" s="116" t="s">
        <v>57</v>
      </c>
      <c r="F121" s="116" t="s">
        <v>58</v>
      </c>
      <c r="G121" s="116" t="s">
        <v>146</v>
      </c>
      <c r="H121" s="116" t="s">
        <v>147</v>
      </c>
      <c r="I121" s="116" t="s">
        <v>148</v>
      </c>
      <c r="J121" s="116" t="s">
        <v>120</v>
      </c>
      <c r="K121" s="117" t="s">
        <v>149</v>
      </c>
      <c r="L121" s="114"/>
      <c r="M121" s="57" t="s">
        <v>1</v>
      </c>
      <c r="N121" s="58" t="s">
        <v>40</v>
      </c>
      <c r="O121" s="58" t="s">
        <v>150</v>
      </c>
      <c r="P121" s="58" t="s">
        <v>151</v>
      </c>
      <c r="Q121" s="58" t="s">
        <v>152</v>
      </c>
      <c r="R121" s="58" t="s">
        <v>153</v>
      </c>
      <c r="S121" s="58" t="s">
        <v>154</v>
      </c>
      <c r="T121" s="59" t="s">
        <v>155</v>
      </c>
    </row>
    <row r="122" spans="2:65" s="1" customFormat="1" ht="22.9" customHeight="1">
      <c r="B122" s="30"/>
      <c r="C122" s="62" t="s">
        <v>156</v>
      </c>
      <c r="J122" s="118">
        <f>BK122</f>
        <v>0</v>
      </c>
      <c r="L122" s="30"/>
      <c r="M122" s="60"/>
      <c r="N122" s="51"/>
      <c r="O122" s="51"/>
      <c r="P122" s="119">
        <f>P123</f>
        <v>0</v>
      </c>
      <c r="Q122" s="51"/>
      <c r="R122" s="119">
        <f>R123</f>
        <v>3.6600000000000001E-2</v>
      </c>
      <c r="S122" s="51"/>
      <c r="T122" s="120">
        <f>T123</f>
        <v>0</v>
      </c>
      <c r="AT122" s="15" t="s">
        <v>75</v>
      </c>
      <c r="AU122" s="15" t="s">
        <v>122</v>
      </c>
      <c r="BK122" s="121">
        <f>BK123</f>
        <v>0</v>
      </c>
    </row>
    <row r="123" spans="2:65" s="11" customFormat="1" ht="25.9" customHeight="1">
      <c r="B123" s="122"/>
      <c r="D123" s="123" t="s">
        <v>75</v>
      </c>
      <c r="E123" s="124" t="s">
        <v>217</v>
      </c>
      <c r="F123" s="124" t="s">
        <v>1014</v>
      </c>
      <c r="I123" s="125"/>
      <c r="J123" s="126">
        <f>BK123</f>
        <v>0</v>
      </c>
      <c r="L123" s="122"/>
      <c r="M123" s="127"/>
      <c r="P123" s="128">
        <f>P124</f>
        <v>0</v>
      </c>
      <c r="R123" s="128">
        <f>R124</f>
        <v>3.6600000000000001E-2</v>
      </c>
      <c r="T123" s="129">
        <f>T124</f>
        <v>0</v>
      </c>
      <c r="AR123" s="123" t="s">
        <v>238</v>
      </c>
      <c r="AT123" s="130" t="s">
        <v>75</v>
      </c>
      <c r="AU123" s="130" t="s">
        <v>76</v>
      </c>
      <c r="AY123" s="123" t="s">
        <v>159</v>
      </c>
      <c r="BK123" s="131">
        <f>BK124</f>
        <v>0</v>
      </c>
    </row>
    <row r="124" spans="2:65" s="11" customFormat="1" ht="22.9" customHeight="1">
      <c r="B124" s="122"/>
      <c r="D124" s="123" t="s">
        <v>75</v>
      </c>
      <c r="E124" s="132" t="s">
        <v>1015</v>
      </c>
      <c r="F124" s="132" t="s">
        <v>1016</v>
      </c>
      <c r="I124" s="125"/>
      <c r="J124" s="133">
        <f>BK124</f>
        <v>0</v>
      </c>
      <c r="L124" s="122"/>
      <c r="M124" s="127"/>
      <c r="P124" s="128">
        <f>SUM(P125:P140)</f>
        <v>0</v>
      </c>
      <c r="R124" s="128">
        <f>SUM(R125:R140)</f>
        <v>3.6600000000000001E-2</v>
      </c>
      <c r="T124" s="129">
        <f>SUM(T125:T140)</f>
        <v>0</v>
      </c>
      <c r="AR124" s="123" t="s">
        <v>238</v>
      </c>
      <c r="AT124" s="130" t="s">
        <v>75</v>
      </c>
      <c r="AU124" s="130" t="s">
        <v>84</v>
      </c>
      <c r="AY124" s="123" t="s">
        <v>159</v>
      </c>
      <c r="BK124" s="131">
        <f>SUM(BK125:BK140)</f>
        <v>0</v>
      </c>
    </row>
    <row r="125" spans="2:65" s="1" customFormat="1" ht="24.2" customHeight="1">
      <c r="B125" s="30"/>
      <c r="C125" s="134" t="s">
        <v>84</v>
      </c>
      <c r="D125" s="134" t="s">
        <v>161</v>
      </c>
      <c r="E125" s="135" t="s">
        <v>1017</v>
      </c>
      <c r="F125" s="136" t="s">
        <v>1018</v>
      </c>
      <c r="G125" s="137" t="s">
        <v>175</v>
      </c>
      <c r="H125" s="138">
        <v>1.6</v>
      </c>
      <c r="I125" s="139"/>
      <c r="J125" s="140">
        <f>ROUND(I125*H125,2)</f>
        <v>0</v>
      </c>
      <c r="K125" s="136" t="s">
        <v>1</v>
      </c>
      <c r="L125" s="30"/>
      <c r="M125" s="141" t="s">
        <v>1</v>
      </c>
      <c r="N125" s="142" t="s">
        <v>41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741</v>
      </c>
      <c r="AT125" s="145" t="s">
        <v>161</v>
      </c>
      <c r="AU125" s="145" t="s">
        <v>86</v>
      </c>
      <c r="AY125" s="15" t="s">
        <v>159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5" t="s">
        <v>84</v>
      </c>
      <c r="BK125" s="146">
        <f>ROUND(I125*H125,2)</f>
        <v>0</v>
      </c>
      <c r="BL125" s="15" t="s">
        <v>741</v>
      </c>
      <c r="BM125" s="145" t="s">
        <v>1019</v>
      </c>
    </row>
    <row r="126" spans="2:65" s="1" customFormat="1" ht="11.25">
      <c r="B126" s="30"/>
      <c r="D126" s="147" t="s">
        <v>168</v>
      </c>
      <c r="F126" s="148" t="s">
        <v>1018</v>
      </c>
      <c r="I126" s="149"/>
      <c r="L126" s="30"/>
      <c r="M126" s="150"/>
      <c r="T126" s="54"/>
      <c r="AT126" s="15" t="s">
        <v>168</v>
      </c>
      <c r="AU126" s="15" t="s">
        <v>86</v>
      </c>
    </row>
    <row r="127" spans="2:65" s="1" customFormat="1" ht="24.2" customHeight="1">
      <c r="B127" s="30"/>
      <c r="C127" s="134" t="s">
        <v>86</v>
      </c>
      <c r="D127" s="134" t="s">
        <v>161</v>
      </c>
      <c r="E127" s="135" t="s">
        <v>1020</v>
      </c>
      <c r="F127" s="136" t="s">
        <v>1021</v>
      </c>
      <c r="G127" s="137" t="s">
        <v>235</v>
      </c>
      <c r="H127" s="138">
        <v>30</v>
      </c>
      <c r="I127" s="139"/>
      <c r="J127" s="140">
        <f>ROUND(I127*H127,2)</f>
        <v>0</v>
      </c>
      <c r="K127" s="136" t="s">
        <v>1</v>
      </c>
      <c r="L127" s="30"/>
      <c r="M127" s="141" t="s">
        <v>1</v>
      </c>
      <c r="N127" s="142" t="s">
        <v>41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741</v>
      </c>
      <c r="AT127" s="145" t="s">
        <v>161</v>
      </c>
      <c r="AU127" s="145" t="s">
        <v>86</v>
      </c>
      <c r="AY127" s="15" t="s">
        <v>159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5" t="s">
        <v>84</v>
      </c>
      <c r="BK127" s="146">
        <f>ROUND(I127*H127,2)</f>
        <v>0</v>
      </c>
      <c r="BL127" s="15" t="s">
        <v>741</v>
      </c>
      <c r="BM127" s="145" t="s">
        <v>1022</v>
      </c>
    </row>
    <row r="128" spans="2:65" s="1" customFormat="1" ht="19.5">
      <c r="B128" s="30"/>
      <c r="D128" s="147" t="s">
        <v>168</v>
      </c>
      <c r="F128" s="148" t="s">
        <v>1021</v>
      </c>
      <c r="I128" s="149"/>
      <c r="L128" s="30"/>
      <c r="M128" s="150"/>
      <c r="T128" s="54"/>
      <c r="AT128" s="15" t="s">
        <v>168</v>
      </c>
      <c r="AU128" s="15" t="s">
        <v>86</v>
      </c>
    </row>
    <row r="129" spans="2:65" s="1" customFormat="1" ht="24.2" customHeight="1">
      <c r="B129" s="30"/>
      <c r="C129" s="134" t="s">
        <v>238</v>
      </c>
      <c r="D129" s="134" t="s">
        <v>161</v>
      </c>
      <c r="E129" s="135" t="s">
        <v>1023</v>
      </c>
      <c r="F129" s="136" t="s">
        <v>1024</v>
      </c>
      <c r="G129" s="137" t="s">
        <v>164</v>
      </c>
      <c r="H129" s="138">
        <v>30</v>
      </c>
      <c r="I129" s="139"/>
      <c r="J129" s="140">
        <f>ROUND(I129*H129,2)</f>
        <v>0</v>
      </c>
      <c r="K129" s="136" t="s">
        <v>1</v>
      </c>
      <c r="L129" s="30"/>
      <c r="M129" s="141" t="s">
        <v>1</v>
      </c>
      <c r="N129" s="142" t="s">
        <v>41</v>
      </c>
      <c r="P129" s="143">
        <f>O129*H129</f>
        <v>0</v>
      </c>
      <c r="Q129" s="143">
        <v>8.4000000000000003E-4</v>
      </c>
      <c r="R129" s="143">
        <f>Q129*H129</f>
        <v>2.52E-2</v>
      </c>
      <c r="S129" s="143">
        <v>0</v>
      </c>
      <c r="T129" s="144">
        <f>S129*H129</f>
        <v>0</v>
      </c>
      <c r="AR129" s="145" t="s">
        <v>741</v>
      </c>
      <c r="AT129" s="145" t="s">
        <v>161</v>
      </c>
      <c r="AU129" s="145" t="s">
        <v>86</v>
      </c>
      <c r="AY129" s="15" t="s">
        <v>159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5" t="s">
        <v>84</v>
      </c>
      <c r="BK129" s="146">
        <f>ROUND(I129*H129,2)</f>
        <v>0</v>
      </c>
      <c r="BL129" s="15" t="s">
        <v>741</v>
      </c>
      <c r="BM129" s="145" t="s">
        <v>1025</v>
      </c>
    </row>
    <row r="130" spans="2:65" s="1" customFormat="1" ht="11.25">
      <c r="B130" s="30"/>
      <c r="D130" s="147" t="s">
        <v>168</v>
      </c>
      <c r="F130" s="148" t="s">
        <v>1024</v>
      </c>
      <c r="I130" s="149"/>
      <c r="L130" s="30"/>
      <c r="M130" s="150"/>
      <c r="T130" s="54"/>
      <c r="AT130" s="15" t="s">
        <v>168</v>
      </c>
      <c r="AU130" s="15" t="s">
        <v>86</v>
      </c>
    </row>
    <row r="131" spans="2:65" s="1" customFormat="1" ht="24.2" customHeight="1">
      <c r="B131" s="30"/>
      <c r="C131" s="134" t="s">
        <v>166</v>
      </c>
      <c r="D131" s="134" t="s">
        <v>161</v>
      </c>
      <c r="E131" s="135" t="s">
        <v>1026</v>
      </c>
      <c r="F131" s="136" t="s">
        <v>1027</v>
      </c>
      <c r="G131" s="137" t="s">
        <v>164</v>
      </c>
      <c r="H131" s="138">
        <v>30</v>
      </c>
      <c r="I131" s="139"/>
      <c r="J131" s="140">
        <f>ROUND(I131*H131,2)</f>
        <v>0</v>
      </c>
      <c r="K131" s="136" t="s">
        <v>1</v>
      </c>
      <c r="L131" s="30"/>
      <c r="M131" s="141" t="s">
        <v>1</v>
      </c>
      <c r="N131" s="142" t="s">
        <v>41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741</v>
      </c>
      <c r="AT131" s="145" t="s">
        <v>161</v>
      </c>
      <c r="AU131" s="145" t="s">
        <v>86</v>
      </c>
      <c r="AY131" s="15" t="s">
        <v>159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5" t="s">
        <v>84</v>
      </c>
      <c r="BK131" s="146">
        <f>ROUND(I131*H131,2)</f>
        <v>0</v>
      </c>
      <c r="BL131" s="15" t="s">
        <v>741</v>
      </c>
      <c r="BM131" s="145" t="s">
        <v>1028</v>
      </c>
    </row>
    <row r="132" spans="2:65" s="1" customFormat="1" ht="19.5">
      <c r="B132" s="30"/>
      <c r="D132" s="147" t="s">
        <v>168</v>
      </c>
      <c r="F132" s="148" t="s">
        <v>1027</v>
      </c>
      <c r="I132" s="149"/>
      <c r="L132" s="30"/>
      <c r="M132" s="150"/>
      <c r="T132" s="54"/>
      <c r="AT132" s="15" t="s">
        <v>168</v>
      </c>
      <c r="AU132" s="15" t="s">
        <v>86</v>
      </c>
    </row>
    <row r="133" spans="2:65" s="1" customFormat="1" ht="24.2" customHeight="1">
      <c r="B133" s="30"/>
      <c r="C133" s="134" t="s">
        <v>274</v>
      </c>
      <c r="D133" s="134" t="s">
        <v>161</v>
      </c>
      <c r="E133" s="135" t="s">
        <v>1029</v>
      </c>
      <c r="F133" s="136" t="s">
        <v>1030</v>
      </c>
      <c r="G133" s="137" t="s">
        <v>474</v>
      </c>
      <c r="H133" s="138">
        <v>1</v>
      </c>
      <c r="I133" s="139"/>
      <c r="J133" s="140">
        <f>ROUND(I133*H133,2)</f>
        <v>0</v>
      </c>
      <c r="K133" s="136" t="s">
        <v>1</v>
      </c>
      <c r="L133" s="30"/>
      <c r="M133" s="141" t="s">
        <v>1</v>
      </c>
      <c r="N133" s="142" t="s">
        <v>41</v>
      </c>
      <c r="P133" s="143">
        <f>O133*H133</f>
        <v>0</v>
      </c>
      <c r="Q133" s="143">
        <v>3.8E-3</v>
      </c>
      <c r="R133" s="143">
        <f>Q133*H133</f>
        <v>3.8E-3</v>
      </c>
      <c r="S133" s="143">
        <v>0</v>
      </c>
      <c r="T133" s="144">
        <f>S133*H133</f>
        <v>0</v>
      </c>
      <c r="AR133" s="145" t="s">
        <v>741</v>
      </c>
      <c r="AT133" s="145" t="s">
        <v>161</v>
      </c>
      <c r="AU133" s="145" t="s">
        <v>86</v>
      </c>
      <c r="AY133" s="15" t="s">
        <v>159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5" t="s">
        <v>84</v>
      </c>
      <c r="BK133" s="146">
        <f>ROUND(I133*H133,2)</f>
        <v>0</v>
      </c>
      <c r="BL133" s="15" t="s">
        <v>741</v>
      </c>
      <c r="BM133" s="145" t="s">
        <v>1031</v>
      </c>
    </row>
    <row r="134" spans="2:65" s="1" customFormat="1" ht="11.25">
      <c r="B134" s="30"/>
      <c r="D134" s="147" t="s">
        <v>168</v>
      </c>
      <c r="F134" s="148" t="s">
        <v>1030</v>
      </c>
      <c r="I134" s="149"/>
      <c r="L134" s="30"/>
      <c r="M134" s="150"/>
      <c r="T134" s="54"/>
      <c r="AT134" s="15" t="s">
        <v>168</v>
      </c>
      <c r="AU134" s="15" t="s">
        <v>86</v>
      </c>
    </row>
    <row r="135" spans="2:65" s="1" customFormat="1" ht="21.75" customHeight="1">
      <c r="B135" s="30"/>
      <c r="C135" s="134" t="s">
        <v>280</v>
      </c>
      <c r="D135" s="134" t="s">
        <v>161</v>
      </c>
      <c r="E135" s="135" t="s">
        <v>1032</v>
      </c>
      <c r="F135" s="136" t="s">
        <v>1033</v>
      </c>
      <c r="G135" s="137" t="s">
        <v>474</v>
      </c>
      <c r="H135" s="138">
        <v>1</v>
      </c>
      <c r="I135" s="139"/>
      <c r="J135" s="140">
        <f>ROUND(I135*H135,2)</f>
        <v>0</v>
      </c>
      <c r="K135" s="136" t="s">
        <v>1</v>
      </c>
      <c r="L135" s="30"/>
      <c r="M135" s="141" t="s">
        <v>1</v>
      </c>
      <c r="N135" s="142" t="s">
        <v>41</v>
      </c>
      <c r="P135" s="143">
        <f>O135*H135</f>
        <v>0</v>
      </c>
      <c r="Q135" s="143">
        <v>7.6E-3</v>
      </c>
      <c r="R135" s="143">
        <f>Q135*H135</f>
        <v>7.6E-3</v>
      </c>
      <c r="S135" s="143">
        <v>0</v>
      </c>
      <c r="T135" s="144">
        <f>S135*H135</f>
        <v>0</v>
      </c>
      <c r="AR135" s="145" t="s">
        <v>741</v>
      </c>
      <c r="AT135" s="145" t="s">
        <v>161</v>
      </c>
      <c r="AU135" s="145" t="s">
        <v>86</v>
      </c>
      <c r="AY135" s="15" t="s">
        <v>159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5" t="s">
        <v>84</v>
      </c>
      <c r="BK135" s="146">
        <f>ROUND(I135*H135,2)</f>
        <v>0</v>
      </c>
      <c r="BL135" s="15" t="s">
        <v>741</v>
      </c>
      <c r="BM135" s="145" t="s">
        <v>1034</v>
      </c>
    </row>
    <row r="136" spans="2:65" s="1" customFormat="1" ht="11.25">
      <c r="B136" s="30"/>
      <c r="D136" s="147" t="s">
        <v>168</v>
      </c>
      <c r="F136" s="148" t="s">
        <v>1033</v>
      </c>
      <c r="I136" s="149"/>
      <c r="L136" s="30"/>
      <c r="M136" s="150"/>
      <c r="T136" s="54"/>
      <c r="AT136" s="15" t="s">
        <v>168</v>
      </c>
      <c r="AU136" s="15" t="s">
        <v>86</v>
      </c>
    </row>
    <row r="137" spans="2:65" s="1" customFormat="1" ht="24.2" customHeight="1">
      <c r="B137" s="30"/>
      <c r="C137" s="134" t="s">
        <v>447</v>
      </c>
      <c r="D137" s="134" t="s">
        <v>161</v>
      </c>
      <c r="E137" s="135" t="s">
        <v>1035</v>
      </c>
      <c r="F137" s="136" t="s">
        <v>1036</v>
      </c>
      <c r="G137" s="137" t="s">
        <v>235</v>
      </c>
      <c r="H137" s="138">
        <v>30</v>
      </c>
      <c r="I137" s="139"/>
      <c r="J137" s="140">
        <f>ROUND(I137*H137,2)</f>
        <v>0</v>
      </c>
      <c r="K137" s="136" t="s">
        <v>1</v>
      </c>
      <c r="L137" s="30"/>
      <c r="M137" s="141" t="s">
        <v>1</v>
      </c>
      <c r="N137" s="142" t="s">
        <v>41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741</v>
      </c>
      <c r="AT137" s="145" t="s">
        <v>161</v>
      </c>
      <c r="AU137" s="145" t="s">
        <v>86</v>
      </c>
      <c r="AY137" s="15" t="s">
        <v>159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5" t="s">
        <v>84</v>
      </c>
      <c r="BK137" s="146">
        <f>ROUND(I137*H137,2)</f>
        <v>0</v>
      </c>
      <c r="BL137" s="15" t="s">
        <v>741</v>
      </c>
      <c r="BM137" s="145" t="s">
        <v>1037</v>
      </c>
    </row>
    <row r="138" spans="2:65" s="1" customFormat="1" ht="11.25">
      <c r="B138" s="30"/>
      <c r="D138" s="147" t="s">
        <v>168</v>
      </c>
      <c r="F138" s="148" t="s">
        <v>1036</v>
      </c>
      <c r="I138" s="149"/>
      <c r="L138" s="30"/>
      <c r="M138" s="150"/>
      <c r="T138" s="54"/>
      <c r="AT138" s="15" t="s">
        <v>168</v>
      </c>
      <c r="AU138" s="15" t="s">
        <v>86</v>
      </c>
    </row>
    <row r="139" spans="2:65" s="1" customFormat="1" ht="21.75" customHeight="1">
      <c r="B139" s="30"/>
      <c r="C139" s="134" t="s">
        <v>221</v>
      </c>
      <c r="D139" s="134" t="s">
        <v>161</v>
      </c>
      <c r="E139" s="135" t="s">
        <v>1038</v>
      </c>
      <c r="F139" s="136" t="s">
        <v>1039</v>
      </c>
      <c r="G139" s="137" t="s">
        <v>164</v>
      </c>
      <c r="H139" s="138">
        <v>30</v>
      </c>
      <c r="I139" s="139"/>
      <c r="J139" s="140">
        <f>ROUND(I139*H139,2)</f>
        <v>0</v>
      </c>
      <c r="K139" s="136" t="s">
        <v>1</v>
      </c>
      <c r="L139" s="30"/>
      <c r="M139" s="141" t="s">
        <v>1</v>
      </c>
      <c r="N139" s="142" t="s">
        <v>41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741</v>
      </c>
      <c r="AT139" s="145" t="s">
        <v>161</v>
      </c>
      <c r="AU139" s="145" t="s">
        <v>86</v>
      </c>
      <c r="AY139" s="15" t="s">
        <v>159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5" t="s">
        <v>84</v>
      </c>
      <c r="BK139" s="146">
        <f>ROUND(I139*H139,2)</f>
        <v>0</v>
      </c>
      <c r="BL139" s="15" t="s">
        <v>741</v>
      </c>
      <c r="BM139" s="145" t="s">
        <v>1040</v>
      </c>
    </row>
    <row r="140" spans="2:65" s="1" customFormat="1" ht="11.25">
      <c r="B140" s="30"/>
      <c r="D140" s="147" t="s">
        <v>168</v>
      </c>
      <c r="F140" s="148" t="s">
        <v>1039</v>
      </c>
      <c r="I140" s="149"/>
      <c r="L140" s="30"/>
      <c r="M140" s="176"/>
      <c r="N140" s="177"/>
      <c r="O140" s="177"/>
      <c r="P140" s="177"/>
      <c r="Q140" s="177"/>
      <c r="R140" s="177"/>
      <c r="S140" s="177"/>
      <c r="T140" s="178"/>
      <c r="AT140" s="15" t="s">
        <v>168</v>
      </c>
      <c r="AU140" s="15" t="s">
        <v>86</v>
      </c>
    </row>
    <row r="141" spans="2:65" s="1" customFormat="1" ht="6.95" customHeight="1"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30"/>
    </row>
  </sheetData>
  <sheetProtection algorithmName="SHA-512" hashValue="mhlABSqtMhmT4S7hPwFs+CHb+YkaH+p2fGwQMmX7vSZXeh4dCQvuF5vaouUnCsFM6xgY38G2jFqBaTvDGM4VYg==" saltValue="McxqFdgfWEQQuUNwuQs19tcqkkhMPg2wrIR4RRqrDfNBD2HM1KxKe3FI9+zaup8lMQ2kRzjUTTWB83KfweMMVg==" spinCount="100000" sheet="1" objects="1" scenarios="1" formatColumns="0" formatRows="0" autoFilter="0"/>
  <autoFilter ref="C121:K140" xr:uid="{00000000-0009-0000-0000-000006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5" t="s">
        <v>108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2:46" ht="24.95" customHeight="1">
      <c r="B4" s="18"/>
      <c r="D4" s="19" t="s">
        <v>115</v>
      </c>
      <c r="L4" s="18"/>
      <c r="M4" s="91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1" t="str">
        <f>'Rekapitulace stavby'!K6</f>
        <v>Novostavba pavilonu pro jelínky vepří v ZOO Ústí n. Labem</v>
      </c>
      <c r="F7" s="222"/>
      <c r="G7" s="222"/>
      <c r="H7" s="222"/>
      <c r="L7" s="18"/>
    </row>
    <row r="8" spans="2:46" ht="12" customHeight="1">
      <c r="B8" s="18"/>
      <c r="D8" s="25" t="s">
        <v>116</v>
      </c>
      <c r="L8" s="18"/>
    </row>
    <row r="9" spans="2:46" s="1" customFormat="1" ht="16.5" customHeight="1">
      <c r="B9" s="30"/>
      <c r="E9" s="221" t="s">
        <v>787</v>
      </c>
      <c r="F9" s="223"/>
      <c r="G9" s="223"/>
      <c r="H9" s="223"/>
      <c r="L9" s="30"/>
    </row>
    <row r="10" spans="2:46" s="1" customFormat="1" ht="12" customHeight="1">
      <c r="B10" s="30"/>
      <c r="D10" s="25" t="s">
        <v>788</v>
      </c>
      <c r="L10" s="30"/>
    </row>
    <row r="11" spans="2:46" s="1" customFormat="1" ht="16.5" customHeight="1">
      <c r="B11" s="30"/>
      <c r="E11" s="184" t="s">
        <v>1041</v>
      </c>
      <c r="F11" s="223"/>
      <c r="G11" s="223"/>
      <c r="H11" s="223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</v>
      </c>
      <c r="I13" s="25" t="s">
        <v>19</v>
      </c>
      <c r="J13" s="23" t="s">
        <v>1</v>
      </c>
      <c r="L13" s="30"/>
    </row>
    <row r="14" spans="2:46" s="1" customFormat="1" ht="12" customHeight="1">
      <c r="B14" s="30"/>
      <c r="D14" s="25" t="s">
        <v>20</v>
      </c>
      <c r="F14" s="23" t="s">
        <v>31</v>
      </c>
      <c r="I14" s="25" t="s">
        <v>22</v>
      </c>
      <c r="J14" s="50" t="str">
        <f>'Rekapitulace stavby'!AN8</f>
        <v>30. 1. 2024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24</v>
      </c>
      <c r="I16" s="25" t="s">
        <v>25</v>
      </c>
      <c r="J16" s="23" t="s">
        <v>1</v>
      </c>
      <c r="L16" s="30"/>
    </row>
    <row r="17" spans="2:12" s="1" customFormat="1" ht="18" customHeight="1">
      <c r="B17" s="30"/>
      <c r="E17" s="23" t="s">
        <v>31</v>
      </c>
      <c r="I17" s="25" t="s">
        <v>27</v>
      </c>
      <c r="J17" s="23" t="s">
        <v>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28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4" t="str">
        <f>'Rekapitulace stavby'!E14</f>
        <v>Vyplň údaj</v>
      </c>
      <c r="F20" s="189"/>
      <c r="G20" s="189"/>
      <c r="H20" s="189"/>
      <c r="I20" s="25" t="s">
        <v>27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30</v>
      </c>
      <c r="I22" s="25" t="s">
        <v>25</v>
      </c>
      <c r="J22" s="23" t="s">
        <v>1</v>
      </c>
      <c r="L22" s="30"/>
    </row>
    <row r="23" spans="2:12" s="1" customFormat="1" ht="18" customHeight="1">
      <c r="B23" s="30"/>
      <c r="E23" s="23" t="s">
        <v>790</v>
      </c>
      <c r="I23" s="25" t="s">
        <v>27</v>
      </c>
      <c r="J23" s="23" t="s">
        <v>1</v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33</v>
      </c>
      <c r="I25" s="25" t="s">
        <v>25</v>
      </c>
      <c r="J25" s="23" t="s">
        <v>1</v>
      </c>
      <c r="L25" s="30"/>
    </row>
    <row r="26" spans="2:12" s="1" customFormat="1" ht="18" customHeight="1">
      <c r="B26" s="30"/>
      <c r="E26" s="23" t="s">
        <v>791</v>
      </c>
      <c r="I26" s="25" t="s">
        <v>27</v>
      </c>
      <c r="J26" s="23" t="s">
        <v>1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35</v>
      </c>
      <c r="L28" s="30"/>
    </row>
    <row r="29" spans="2:12" s="7" customFormat="1" ht="16.5" customHeight="1">
      <c r="B29" s="92"/>
      <c r="E29" s="194" t="s">
        <v>1</v>
      </c>
      <c r="F29" s="194"/>
      <c r="G29" s="194"/>
      <c r="H29" s="194"/>
      <c r="L29" s="92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>
      <c r="B32" s="30"/>
      <c r="D32" s="93" t="s">
        <v>36</v>
      </c>
      <c r="J32" s="64">
        <f>ROUND(J122, 2)</f>
        <v>0</v>
      </c>
      <c r="L32" s="30"/>
    </row>
    <row r="33" spans="2:12" s="1" customFormat="1" ht="6.95" customHeight="1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>
      <c r="B34" s="30"/>
      <c r="F34" s="33" t="s">
        <v>38</v>
      </c>
      <c r="I34" s="33" t="s">
        <v>37</v>
      </c>
      <c r="J34" s="33" t="s">
        <v>39</v>
      </c>
      <c r="L34" s="30"/>
    </row>
    <row r="35" spans="2:12" s="1" customFormat="1" ht="14.45" customHeight="1">
      <c r="B35" s="30"/>
      <c r="D35" s="53" t="s">
        <v>40</v>
      </c>
      <c r="E35" s="25" t="s">
        <v>41</v>
      </c>
      <c r="F35" s="84">
        <f>ROUND((SUM(BE122:BE150)),  2)</f>
        <v>0</v>
      </c>
      <c r="I35" s="94">
        <v>0.21</v>
      </c>
      <c r="J35" s="84">
        <f>ROUND(((SUM(BE122:BE150))*I35),  2)</f>
        <v>0</v>
      </c>
      <c r="L35" s="30"/>
    </row>
    <row r="36" spans="2:12" s="1" customFormat="1" ht="14.45" customHeight="1">
      <c r="B36" s="30"/>
      <c r="E36" s="25" t="s">
        <v>42</v>
      </c>
      <c r="F36" s="84">
        <f>ROUND((SUM(BF122:BF150)),  2)</f>
        <v>0</v>
      </c>
      <c r="I36" s="94">
        <v>0.12</v>
      </c>
      <c r="J36" s="84">
        <f>ROUND(((SUM(BF122:BF150))*I36),  2)</f>
        <v>0</v>
      </c>
      <c r="L36" s="30"/>
    </row>
    <row r="37" spans="2:12" s="1" customFormat="1" ht="14.45" hidden="1" customHeight="1">
      <c r="B37" s="30"/>
      <c r="E37" s="25" t="s">
        <v>43</v>
      </c>
      <c r="F37" s="84">
        <f>ROUND((SUM(BG122:BG150)),  2)</f>
        <v>0</v>
      </c>
      <c r="I37" s="94">
        <v>0.21</v>
      </c>
      <c r="J37" s="84">
        <f>0</f>
        <v>0</v>
      </c>
      <c r="L37" s="30"/>
    </row>
    <row r="38" spans="2:12" s="1" customFormat="1" ht="14.45" hidden="1" customHeight="1">
      <c r="B38" s="30"/>
      <c r="E38" s="25" t="s">
        <v>44</v>
      </c>
      <c r="F38" s="84">
        <f>ROUND((SUM(BH122:BH150)),  2)</f>
        <v>0</v>
      </c>
      <c r="I38" s="94">
        <v>0.12</v>
      </c>
      <c r="J38" s="84">
        <f>0</f>
        <v>0</v>
      </c>
      <c r="L38" s="30"/>
    </row>
    <row r="39" spans="2:12" s="1" customFormat="1" ht="14.45" hidden="1" customHeight="1">
      <c r="B39" s="30"/>
      <c r="E39" s="25" t="s">
        <v>45</v>
      </c>
      <c r="F39" s="84">
        <f>ROUND((SUM(BI122:BI150)),  2)</f>
        <v>0</v>
      </c>
      <c r="I39" s="94">
        <v>0</v>
      </c>
      <c r="J39" s="84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5"/>
      <c r="D41" s="96" t="s">
        <v>46</v>
      </c>
      <c r="E41" s="55"/>
      <c r="F41" s="55"/>
      <c r="G41" s="97" t="s">
        <v>47</v>
      </c>
      <c r="H41" s="98" t="s">
        <v>48</v>
      </c>
      <c r="I41" s="55"/>
      <c r="J41" s="99">
        <f>SUM(J32:J39)</f>
        <v>0</v>
      </c>
      <c r="K41" s="100"/>
      <c r="L41" s="30"/>
    </row>
    <row r="42" spans="2:12" s="1" customFormat="1" ht="14.45" customHeight="1">
      <c r="B42" s="30"/>
      <c r="L42" s="30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101" t="s">
        <v>52</v>
      </c>
      <c r="G61" s="41" t="s">
        <v>51</v>
      </c>
      <c r="H61" s="32"/>
      <c r="I61" s="32"/>
      <c r="J61" s="102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101" t="s">
        <v>52</v>
      </c>
      <c r="G76" s="41" t="s">
        <v>51</v>
      </c>
      <c r="H76" s="32"/>
      <c r="I76" s="32"/>
      <c r="J76" s="102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12" s="1" customFormat="1" ht="24.95" customHeight="1">
      <c r="B82" s="30"/>
      <c r="C82" s="19" t="s">
        <v>118</v>
      </c>
      <c r="L82" s="30"/>
    </row>
    <row r="83" spans="2:12" s="1" customFormat="1" ht="6.95" customHeight="1">
      <c r="B83" s="30"/>
      <c r="L83" s="30"/>
    </row>
    <row r="84" spans="2:12" s="1" customFormat="1" ht="12" customHeight="1">
      <c r="B84" s="30"/>
      <c r="C84" s="25" t="s">
        <v>16</v>
      </c>
      <c r="L84" s="30"/>
    </row>
    <row r="85" spans="2:12" s="1" customFormat="1" ht="16.5" customHeight="1">
      <c r="B85" s="30"/>
      <c r="E85" s="221" t="str">
        <f>E7</f>
        <v>Novostavba pavilonu pro jelínky vepří v ZOO Ústí n. Labem</v>
      </c>
      <c r="F85" s="222"/>
      <c r="G85" s="222"/>
      <c r="H85" s="222"/>
      <c r="L85" s="30"/>
    </row>
    <row r="86" spans="2:12" ht="12" customHeight="1">
      <c r="B86" s="18"/>
      <c r="C86" s="25" t="s">
        <v>116</v>
      </c>
      <c r="L86" s="18"/>
    </row>
    <row r="87" spans="2:12" s="1" customFormat="1" ht="16.5" customHeight="1">
      <c r="B87" s="30"/>
      <c r="E87" s="221" t="s">
        <v>787</v>
      </c>
      <c r="F87" s="223"/>
      <c r="G87" s="223"/>
      <c r="H87" s="223"/>
      <c r="L87" s="30"/>
    </row>
    <row r="88" spans="2:12" s="1" customFormat="1" ht="12" customHeight="1">
      <c r="B88" s="30"/>
      <c r="C88" s="25" t="s">
        <v>788</v>
      </c>
      <c r="L88" s="30"/>
    </row>
    <row r="89" spans="2:12" s="1" customFormat="1" ht="16.5" customHeight="1">
      <c r="B89" s="30"/>
      <c r="E89" s="184" t="str">
        <f>E11</f>
        <v>03e - rozvaděč R1</v>
      </c>
      <c r="F89" s="223"/>
      <c r="G89" s="223"/>
      <c r="H89" s="223"/>
      <c r="L89" s="30"/>
    </row>
    <row r="90" spans="2:12" s="1" customFormat="1" ht="6.95" customHeight="1">
      <c r="B90" s="30"/>
      <c r="L90" s="30"/>
    </row>
    <row r="91" spans="2:12" s="1" customFormat="1" ht="12" customHeight="1">
      <c r="B91" s="30"/>
      <c r="C91" s="25" t="s">
        <v>20</v>
      </c>
      <c r="F91" s="23" t="str">
        <f>F14</f>
        <v xml:space="preserve"> </v>
      </c>
      <c r="I91" s="25" t="s">
        <v>22</v>
      </c>
      <c r="J91" s="50" t="str">
        <f>IF(J14="","",J14)</f>
        <v>30. 1. 2024</v>
      </c>
      <c r="L91" s="30"/>
    </row>
    <row r="92" spans="2:12" s="1" customFormat="1" ht="6.95" customHeight="1">
      <c r="B92" s="30"/>
      <c r="L92" s="30"/>
    </row>
    <row r="93" spans="2:12" s="1" customFormat="1" ht="15.2" customHeight="1">
      <c r="B93" s="30"/>
      <c r="C93" s="25" t="s">
        <v>24</v>
      </c>
      <c r="F93" s="23" t="str">
        <f>E17</f>
        <v xml:space="preserve"> </v>
      </c>
      <c r="I93" s="25" t="s">
        <v>30</v>
      </c>
      <c r="J93" s="28" t="str">
        <f>E23</f>
        <v>Miroslav Kučaba</v>
      </c>
      <c r="L93" s="30"/>
    </row>
    <row r="94" spans="2:12" s="1" customFormat="1" ht="25.7" customHeight="1">
      <c r="B94" s="30"/>
      <c r="C94" s="25" t="s">
        <v>28</v>
      </c>
      <c r="F94" s="23" t="str">
        <f>IF(E20="","",E20)</f>
        <v>Vyplň údaj</v>
      </c>
      <c r="I94" s="25" t="s">
        <v>33</v>
      </c>
      <c r="J94" s="28" t="str">
        <f>E26</f>
        <v xml:space="preserve">Architektonická kancelář </v>
      </c>
      <c r="L94" s="30"/>
    </row>
    <row r="95" spans="2:12" s="1" customFormat="1" ht="10.35" customHeight="1">
      <c r="B95" s="30"/>
      <c r="L95" s="30"/>
    </row>
    <row r="96" spans="2:12" s="1" customFormat="1" ht="29.25" customHeight="1">
      <c r="B96" s="30"/>
      <c r="C96" s="103" t="s">
        <v>119</v>
      </c>
      <c r="D96" s="95"/>
      <c r="E96" s="95"/>
      <c r="F96" s="95"/>
      <c r="G96" s="95"/>
      <c r="H96" s="95"/>
      <c r="I96" s="95"/>
      <c r="J96" s="104" t="s">
        <v>120</v>
      </c>
      <c r="K96" s="95"/>
      <c r="L96" s="30"/>
    </row>
    <row r="97" spans="2:47" s="1" customFormat="1" ht="10.35" customHeight="1">
      <c r="B97" s="30"/>
      <c r="L97" s="30"/>
    </row>
    <row r="98" spans="2:47" s="1" customFormat="1" ht="22.9" customHeight="1">
      <c r="B98" s="30"/>
      <c r="C98" s="105" t="s">
        <v>121</v>
      </c>
      <c r="J98" s="64">
        <f>J122</f>
        <v>0</v>
      </c>
      <c r="L98" s="30"/>
      <c r="AU98" s="15" t="s">
        <v>122</v>
      </c>
    </row>
    <row r="99" spans="2:47" s="8" customFormat="1" ht="24.95" customHeight="1">
      <c r="B99" s="106"/>
      <c r="D99" s="107" t="s">
        <v>132</v>
      </c>
      <c r="E99" s="108"/>
      <c r="F99" s="108"/>
      <c r="G99" s="108"/>
      <c r="H99" s="108"/>
      <c r="I99" s="108"/>
      <c r="J99" s="109">
        <f>J123</f>
        <v>0</v>
      </c>
      <c r="L99" s="106"/>
    </row>
    <row r="100" spans="2:47" s="9" customFormat="1" ht="19.899999999999999" customHeight="1">
      <c r="B100" s="110"/>
      <c r="D100" s="111" t="s">
        <v>792</v>
      </c>
      <c r="E100" s="112"/>
      <c r="F100" s="112"/>
      <c r="G100" s="112"/>
      <c r="H100" s="112"/>
      <c r="I100" s="112"/>
      <c r="J100" s="113">
        <f>J124</f>
        <v>0</v>
      </c>
      <c r="L100" s="110"/>
    </row>
    <row r="101" spans="2:47" s="1" customFormat="1" ht="21.75" customHeight="1">
      <c r="B101" s="30"/>
      <c r="L101" s="30"/>
    </row>
    <row r="102" spans="2:47" s="1" customFormat="1" ht="6.95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0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0"/>
    </row>
    <row r="107" spans="2:47" s="1" customFormat="1" ht="24.95" customHeight="1">
      <c r="B107" s="30"/>
      <c r="C107" s="19" t="s">
        <v>144</v>
      </c>
      <c r="L107" s="30"/>
    </row>
    <row r="108" spans="2:47" s="1" customFormat="1" ht="6.95" customHeight="1">
      <c r="B108" s="30"/>
      <c r="L108" s="30"/>
    </row>
    <row r="109" spans="2:47" s="1" customFormat="1" ht="12" customHeight="1">
      <c r="B109" s="30"/>
      <c r="C109" s="25" t="s">
        <v>16</v>
      </c>
      <c r="L109" s="30"/>
    </row>
    <row r="110" spans="2:47" s="1" customFormat="1" ht="16.5" customHeight="1">
      <c r="B110" s="30"/>
      <c r="E110" s="221" t="str">
        <f>E7</f>
        <v>Novostavba pavilonu pro jelínky vepří v ZOO Ústí n. Labem</v>
      </c>
      <c r="F110" s="222"/>
      <c r="G110" s="222"/>
      <c r="H110" s="222"/>
      <c r="L110" s="30"/>
    </row>
    <row r="111" spans="2:47" ht="12" customHeight="1">
      <c r="B111" s="18"/>
      <c r="C111" s="25" t="s">
        <v>116</v>
      </c>
      <c r="L111" s="18"/>
    </row>
    <row r="112" spans="2:47" s="1" customFormat="1" ht="16.5" customHeight="1">
      <c r="B112" s="30"/>
      <c r="E112" s="221" t="s">
        <v>787</v>
      </c>
      <c r="F112" s="223"/>
      <c r="G112" s="223"/>
      <c r="H112" s="223"/>
      <c r="L112" s="30"/>
    </row>
    <row r="113" spans="2:65" s="1" customFormat="1" ht="12" customHeight="1">
      <c r="B113" s="30"/>
      <c r="C113" s="25" t="s">
        <v>788</v>
      </c>
      <c r="L113" s="30"/>
    </row>
    <row r="114" spans="2:65" s="1" customFormat="1" ht="16.5" customHeight="1">
      <c r="B114" s="30"/>
      <c r="E114" s="184" t="str">
        <f>E11</f>
        <v>03e - rozvaděč R1</v>
      </c>
      <c r="F114" s="223"/>
      <c r="G114" s="223"/>
      <c r="H114" s="223"/>
      <c r="L114" s="30"/>
    </row>
    <row r="115" spans="2:65" s="1" customFormat="1" ht="6.95" customHeight="1">
      <c r="B115" s="30"/>
      <c r="L115" s="30"/>
    </row>
    <row r="116" spans="2:65" s="1" customFormat="1" ht="12" customHeight="1">
      <c r="B116" s="30"/>
      <c r="C116" s="25" t="s">
        <v>20</v>
      </c>
      <c r="F116" s="23" t="str">
        <f>F14</f>
        <v xml:space="preserve"> </v>
      </c>
      <c r="I116" s="25" t="s">
        <v>22</v>
      </c>
      <c r="J116" s="50" t="str">
        <f>IF(J14="","",J14)</f>
        <v>30. 1. 2024</v>
      </c>
      <c r="L116" s="30"/>
    </row>
    <row r="117" spans="2:65" s="1" customFormat="1" ht="6.95" customHeight="1">
      <c r="B117" s="30"/>
      <c r="L117" s="30"/>
    </row>
    <row r="118" spans="2:65" s="1" customFormat="1" ht="15.2" customHeight="1">
      <c r="B118" s="30"/>
      <c r="C118" s="25" t="s">
        <v>24</v>
      </c>
      <c r="F118" s="23" t="str">
        <f>E17</f>
        <v xml:space="preserve"> </v>
      </c>
      <c r="I118" s="25" t="s">
        <v>30</v>
      </c>
      <c r="J118" s="28" t="str">
        <f>E23</f>
        <v>Miroslav Kučaba</v>
      </c>
      <c r="L118" s="30"/>
    </row>
    <row r="119" spans="2:65" s="1" customFormat="1" ht="25.7" customHeight="1">
      <c r="B119" s="30"/>
      <c r="C119" s="25" t="s">
        <v>28</v>
      </c>
      <c r="F119" s="23" t="str">
        <f>IF(E20="","",E20)</f>
        <v>Vyplň údaj</v>
      </c>
      <c r="I119" s="25" t="s">
        <v>33</v>
      </c>
      <c r="J119" s="28" t="str">
        <f>E26</f>
        <v xml:space="preserve">Architektonická kancelář </v>
      </c>
      <c r="L119" s="30"/>
    </row>
    <row r="120" spans="2:65" s="1" customFormat="1" ht="10.35" customHeight="1">
      <c r="B120" s="30"/>
      <c r="L120" s="30"/>
    </row>
    <row r="121" spans="2:65" s="10" customFormat="1" ht="29.25" customHeight="1">
      <c r="B121" s="114"/>
      <c r="C121" s="115" t="s">
        <v>145</v>
      </c>
      <c r="D121" s="116" t="s">
        <v>61</v>
      </c>
      <c r="E121" s="116" t="s">
        <v>57</v>
      </c>
      <c r="F121" s="116" t="s">
        <v>58</v>
      </c>
      <c r="G121" s="116" t="s">
        <v>146</v>
      </c>
      <c r="H121" s="116" t="s">
        <v>147</v>
      </c>
      <c r="I121" s="116" t="s">
        <v>148</v>
      </c>
      <c r="J121" s="116" t="s">
        <v>120</v>
      </c>
      <c r="K121" s="117" t="s">
        <v>149</v>
      </c>
      <c r="L121" s="114"/>
      <c r="M121" s="57" t="s">
        <v>1</v>
      </c>
      <c r="N121" s="58" t="s">
        <v>40</v>
      </c>
      <c r="O121" s="58" t="s">
        <v>150</v>
      </c>
      <c r="P121" s="58" t="s">
        <v>151</v>
      </c>
      <c r="Q121" s="58" t="s">
        <v>152</v>
      </c>
      <c r="R121" s="58" t="s">
        <v>153</v>
      </c>
      <c r="S121" s="58" t="s">
        <v>154</v>
      </c>
      <c r="T121" s="59" t="s">
        <v>155</v>
      </c>
    </row>
    <row r="122" spans="2:65" s="1" customFormat="1" ht="22.9" customHeight="1">
      <c r="B122" s="30"/>
      <c r="C122" s="62" t="s">
        <v>156</v>
      </c>
      <c r="J122" s="118">
        <f>BK122</f>
        <v>0</v>
      </c>
      <c r="L122" s="30"/>
      <c r="M122" s="60"/>
      <c r="N122" s="51"/>
      <c r="O122" s="51"/>
      <c r="P122" s="119">
        <f>P123</f>
        <v>0</v>
      </c>
      <c r="Q122" s="51"/>
      <c r="R122" s="119">
        <f>R123</f>
        <v>8.3099999999999997E-3</v>
      </c>
      <c r="S122" s="51"/>
      <c r="T122" s="120">
        <f>T123</f>
        <v>0</v>
      </c>
      <c r="AT122" s="15" t="s">
        <v>75</v>
      </c>
      <c r="AU122" s="15" t="s">
        <v>122</v>
      </c>
      <c r="BK122" s="121">
        <f>BK123</f>
        <v>0</v>
      </c>
    </row>
    <row r="123" spans="2:65" s="11" customFormat="1" ht="25.9" customHeight="1">
      <c r="B123" s="122"/>
      <c r="D123" s="123" t="s">
        <v>75</v>
      </c>
      <c r="E123" s="124" t="s">
        <v>390</v>
      </c>
      <c r="F123" s="124" t="s">
        <v>391</v>
      </c>
      <c r="I123" s="125"/>
      <c r="J123" s="126">
        <f>BK123</f>
        <v>0</v>
      </c>
      <c r="L123" s="122"/>
      <c r="M123" s="127"/>
      <c r="P123" s="128">
        <f>P124</f>
        <v>0</v>
      </c>
      <c r="R123" s="128">
        <f>R124</f>
        <v>8.3099999999999997E-3</v>
      </c>
      <c r="T123" s="129">
        <f>T124</f>
        <v>0</v>
      </c>
      <c r="AR123" s="123" t="s">
        <v>86</v>
      </c>
      <c r="AT123" s="130" t="s">
        <v>75</v>
      </c>
      <c r="AU123" s="130" t="s">
        <v>76</v>
      </c>
      <c r="AY123" s="123" t="s">
        <v>159</v>
      </c>
      <c r="BK123" s="131">
        <f>BK124</f>
        <v>0</v>
      </c>
    </row>
    <row r="124" spans="2:65" s="11" customFormat="1" ht="22.9" customHeight="1">
      <c r="B124" s="122"/>
      <c r="D124" s="123" t="s">
        <v>75</v>
      </c>
      <c r="E124" s="132" t="s">
        <v>793</v>
      </c>
      <c r="F124" s="132" t="s">
        <v>794</v>
      </c>
      <c r="I124" s="125"/>
      <c r="J124" s="133">
        <f>BK124</f>
        <v>0</v>
      </c>
      <c r="L124" s="122"/>
      <c r="M124" s="127"/>
      <c r="P124" s="128">
        <f>SUM(P125:P150)</f>
        <v>0</v>
      </c>
      <c r="R124" s="128">
        <f>SUM(R125:R150)</f>
        <v>8.3099999999999997E-3</v>
      </c>
      <c r="T124" s="129">
        <f>SUM(T125:T150)</f>
        <v>0</v>
      </c>
      <c r="AR124" s="123" t="s">
        <v>86</v>
      </c>
      <c r="AT124" s="130" t="s">
        <v>75</v>
      </c>
      <c r="AU124" s="130" t="s">
        <v>84</v>
      </c>
      <c r="AY124" s="123" t="s">
        <v>159</v>
      </c>
      <c r="BK124" s="131">
        <f>SUM(BK125:BK150)</f>
        <v>0</v>
      </c>
    </row>
    <row r="125" spans="2:65" s="1" customFormat="1" ht="24.2" customHeight="1">
      <c r="B125" s="30"/>
      <c r="C125" s="134" t="s">
        <v>274</v>
      </c>
      <c r="D125" s="134" t="s">
        <v>161</v>
      </c>
      <c r="E125" s="135" t="s">
        <v>1042</v>
      </c>
      <c r="F125" s="136" t="s">
        <v>1043</v>
      </c>
      <c r="G125" s="137" t="s">
        <v>474</v>
      </c>
      <c r="H125" s="138">
        <v>1</v>
      </c>
      <c r="I125" s="139"/>
      <c r="J125" s="140">
        <f>ROUND(I125*H125,2)</f>
        <v>0</v>
      </c>
      <c r="K125" s="136" t="s">
        <v>1</v>
      </c>
      <c r="L125" s="30"/>
      <c r="M125" s="141" t="s">
        <v>1</v>
      </c>
      <c r="N125" s="142" t="s">
        <v>41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397</v>
      </c>
      <c r="AT125" s="145" t="s">
        <v>161</v>
      </c>
      <c r="AU125" s="145" t="s">
        <v>86</v>
      </c>
      <c r="AY125" s="15" t="s">
        <v>159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5" t="s">
        <v>84</v>
      </c>
      <c r="BK125" s="146">
        <f>ROUND(I125*H125,2)</f>
        <v>0</v>
      </c>
      <c r="BL125" s="15" t="s">
        <v>397</v>
      </c>
      <c r="BM125" s="145" t="s">
        <v>1044</v>
      </c>
    </row>
    <row r="126" spans="2:65" s="1" customFormat="1" ht="11.25">
      <c r="B126" s="30"/>
      <c r="D126" s="147" t="s">
        <v>168</v>
      </c>
      <c r="F126" s="148" t="s">
        <v>1043</v>
      </c>
      <c r="I126" s="149"/>
      <c r="L126" s="30"/>
      <c r="M126" s="150"/>
      <c r="T126" s="54"/>
      <c r="AT126" s="15" t="s">
        <v>168</v>
      </c>
      <c r="AU126" s="15" t="s">
        <v>86</v>
      </c>
    </row>
    <row r="127" spans="2:65" s="1" customFormat="1" ht="24.2" customHeight="1">
      <c r="B127" s="30"/>
      <c r="C127" s="165" t="s">
        <v>280</v>
      </c>
      <c r="D127" s="165" t="s">
        <v>217</v>
      </c>
      <c r="E127" s="166" t="s">
        <v>1045</v>
      </c>
      <c r="F127" s="167" t="s">
        <v>1046</v>
      </c>
      <c r="G127" s="168" t="s">
        <v>474</v>
      </c>
      <c r="H127" s="169">
        <v>1</v>
      </c>
      <c r="I127" s="170"/>
      <c r="J127" s="171">
        <f>ROUND(I127*H127,2)</f>
        <v>0</v>
      </c>
      <c r="K127" s="167" t="s">
        <v>1</v>
      </c>
      <c r="L127" s="172"/>
      <c r="M127" s="173" t="s">
        <v>1</v>
      </c>
      <c r="N127" s="174" t="s">
        <v>41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216</v>
      </c>
      <c r="AT127" s="145" t="s">
        <v>217</v>
      </c>
      <c r="AU127" s="145" t="s">
        <v>86</v>
      </c>
      <c r="AY127" s="15" t="s">
        <v>159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5" t="s">
        <v>84</v>
      </c>
      <c r="BK127" s="146">
        <f>ROUND(I127*H127,2)</f>
        <v>0</v>
      </c>
      <c r="BL127" s="15" t="s">
        <v>397</v>
      </c>
      <c r="BM127" s="145" t="s">
        <v>1047</v>
      </c>
    </row>
    <row r="128" spans="2:65" s="1" customFormat="1" ht="19.5">
      <c r="B128" s="30"/>
      <c r="D128" s="147" t="s">
        <v>168</v>
      </c>
      <c r="F128" s="148" t="s">
        <v>1046</v>
      </c>
      <c r="I128" s="149"/>
      <c r="L128" s="30"/>
      <c r="M128" s="150"/>
      <c r="T128" s="54"/>
      <c r="AT128" s="15" t="s">
        <v>168</v>
      </c>
      <c r="AU128" s="15" t="s">
        <v>86</v>
      </c>
    </row>
    <row r="129" spans="2:65" s="1" customFormat="1" ht="24.2" customHeight="1">
      <c r="B129" s="30"/>
      <c r="C129" s="134" t="s">
        <v>252</v>
      </c>
      <c r="D129" s="134" t="s">
        <v>161</v>
      </c>
      <c r="E129" s="135" t="s">
        <v>1048</v>
      </c>
      <c r="F129" s="136" t="s">
        <v>1049</v>
      </c>
      <c r="G129" s="137" t="s">
        <v>474</v>
      </c>
      <c r="H129" s="138">
        <v>1</v>
      </c>
      <c r="I129" s="139"/>
      <c r="J129" s="140">
        <f>ROUND(I129*H129,2)</f>
        <v>0</v>
      </c>
      <c r="K129" s="136" t="s">
        <v>1</v>
      </c>
      <c r="L129" s="30"/>
      <c r="M129" s="141" t="s">
        <v>1</v>
      </c>
      <c r="N129" s="142" t="s">
        <v>41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397</v>
      </c>
      <c r="AT129" s="145" t="s">
        <v>161</v>
      </c>
      <c r="AU129" s="145" t="s">
        <v>86</v>
      </c>
      <c r="AY129" s="15" t="s">
        <v>159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5" t="s">
        <v>84</v>
      </c>
      <c r="BK129" s="146">
        <f>ROUND(I129*H129,2)</f>
        <v>0</v>
      </c>
      <c r="BL129" s="15" t="s">
        <v>397</v>
      </c>
      <c r="BM129" s="145" t="s">
        <v>1050</v>
      </c>
    </row>
    <row r="130" spans="2:65" s="1" customFormat="1" ht="19.5">
      <c r="B130" s="30"/>
      <c r="D130" s="147" t="s">
        <v>168</v>
      </c>
      <c r="F130" s="148" t="s">
        <v>1049</v>
      </c>
      <c r="I130" s="149"/>
      <c r="L130" s="30"/>
      <c r="M130" s="150"/>
      <c r="T130" s="54"/>
      <c r="AT130" s="15" t="s">
        <v>168</v>
      </c>
      <c r="AU130" s="15" t="s">
        <v>86</v>
      </c>
    </row>
    <row r="131" spans="2:65" s="1" customFormat="1" ht="16.5" customHeight="1">
      <c r="B131" s="30"/>
      <c r="C131" s="165" t="s">
        <v>8</v>
      </c>
      <c r="D131" s="165" t="s">
        <v>217</v>
      </c>
      <c r="E131" s="166" t="s">
        <v>1051</v>
      </c>
      <c r="F131" s="167" t="s">
        <v>1052</v>
      </c>
      <c r="G131" s="168" t="s">
        <v>474</v>
      </c>
      <c r="H131" s="169">
        <v>1</v>
      </c>
      <c r="I131" s="170"/>
      <c r="J131" s="171">
        <f>ROUND(I131*H131,2)</f>
        <v>0</v>
      </c>
      <c r="K131" s="167" t="s">
        <v>1</v>
      </c>
      <c r="L131" s="172"/>
      <c r="M131" s="173" t="s">
        <v>1</v>
      </c>
      <c r="N131" s="174" t="s">
        <v>41</v>
      </c>
      <c r="P131" s="143">
        <f>O131*H131</f>
        <v>0</v>
      </c>
      <c r="Q131" s="143">
        <v>2.2100000000000002E-3</v>
      </c>
      <c r="R131" s="143">
        <f>Q131*H131</f>
        <v>2.2100000000000002E-3</v>
      </c>
      <c r="S131" s="143">
        <v>0</v>
      </c>
      <c r="T131" s="144">
        <f>S131*H131</f>
        <v>0</v>
      </c>
      <c r="AR131" s="145" t="s">
        <v>216</v>
      </c>
      <c r="AT131" s="145" t="s">
        <v>217</v>
      </c>
      <c r="AU131" s="145" t="s">
        <v>86</v>
      </c>
      <c r="AY131" s="15" t="s">
        <v>159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5" t="s">
        <v>84</v>
      </c>
      <c r="BK131" s="146">
        <f>ROUND(I131*H131,2)</f>
        <v>0</v>
      </c>
      <c r="BL131" s="15" t="s">
        <v>397</v>
      </c>
      <c r="BM131" s="145" t="s">
        <v>1053</v>
      </c>
    </row>
    <row r="132" spans="2:65" s="1" customFormat="1" ht="11.25">
      <c r="B132" s="30"/>
      <c r="D132" s="147" t="s">
        <v>168</v>
      </c>
      <c r="F132" s="148" t="s">
        <v>1052</v>
      </c>
      <c r="I132" s="149"/>
      <c r="L132" s="30"/>
      <c r="M132" s="150"/>
      <c r="T132" s="54"/>
      <c r="AT132" s="15" t="s">
        <v>168</v>
      </c>
      <c r="AU132" s="15" t="s">
        <v>86</v>
      </c>
    </row>
    <row r="133" spans="2:65" s="1" customFormat="1" ht="24.2" customHeight="1">
      <c r="B133" s="30"/>
      <c r="C133" s="134" t="s">
        <v>394</v>
      </c>
      <c r="D133" s="134" t="s">
        <v>161</v>
      </c>
      <c r="E133" s="135" t="s">
        <v>1054</v>
      </c>
      <c r="F133" s="136" t="s">
        <v>1055</v>
      </c>
      <c r="G133" s="137" t="s">
        <v>474</v>
      </c>
      <c r="H133" s="138">
        <v>5</v>
      </c>
      <c r="I133" s="139"/>
      <c r="J133" s="140">
        <f>ROUND(I133*H133,2)</f>
        <v>0</v>
      </c>
      <c r="K133" s="136" t="s">
        <v>1</v>
      </c>
      <c r="L133" s="30"/>
      <c r="M133" s="141" t="s">
        <v>1</v>
      </c>
      <c r="N133" s="142" t="s">
        <v>41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397</v>
      </c>
      <c r="AT133" s="145" t="s">
        <v>161</v>
      </c>
      <c r="AU133" s="145" t="s">
        <v>86</v>
      </c>
      <c r="AY133" s="15" t="s">
        <v>159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5" t="s">
        <v>84</v>
      </c>
      <c r="BK133" s="146">
        <f>ROUND(I133*H133,2)</f>
        <v>0</v>
      </c>
      <c r="BL133" s="15" t="s">
        <v>397</v>
      </c>
      <c r="BM133" s="145" t="s">
        <v>1056</v>
      </c>
    </row>
    <row r="134" spans="2:65" s="1" customFormat="1" ht="11.25">
      <c r="B134" s="30"/>
      <c r="D134" s="147" t="s">
        <v>168</v>
      </c>
      <c r="F134" s="148" t="s">
        <v>1055</v>
      </c>
      <c r="I134" s="149"/>
      <c r="L134" s="30"/>
      <c r="M134" s="150"/>
      <c r="T134" s="54"/>
      <c r="AT134" s="15" t="s">
        <v>168</v>
      </c>
      <c r="AU134" s="15" t="s">
        <v>86</v>
      </c>
    </row>
    <row r="135" spans="2:65" s="1" customFormat="1" ht="24.2" customHeight="1">
      <c r="B135" s="30"/>
      <c r="C135" s="165" t="s">
        <v>397</v>
      </c>
      <c r="D135" s="165" t="s">
        <v>217</v>
      </c>
      <c r="E135" s="166" t="s">
        <v>1057</v>
      </c>
      <c r="F135" s="167" t="s">
        <v>1058</v>
      </c>
      <c r="G135" s="168" t="s">
        <v>474</v>
      </c>
      <c r="H135" s="169">
        <v>2</v>
      </c>
      <c r="I135" s="170"/>
      <c r="J135" s="171">
        <f>ROUND(I135*H135,2)</f>
        <v>0</v>
      </c>
      <c r="K135" s="167" t="s">
        <v>1</v>
      </c>
      <c r="L135" s="172"/>
      <c r="M135" s="173" t="s">
        <v>1</v>
      </c>
      <c r="N135" s="174" t="s">
        <v>41</v>
      </c>
      <c r="P135" s="143">
        <f>O135*H135</f>
        <v>0</v>
      </c>
      <c r="Q135" s="143">
        <v>9.5E-4</v>
      </c>
      <c r="R135" s="143">
        <f>Q135*H135</f>
        <v>1.9E-3</v>
      </c>
      <c r="S135" s="143">
        <v>0</v>
      </c>
      <c r="T135" s="144">
        <f>S135*H135</f>
        <v>0</v>
      </c>
      <c r="AR135" s="145" t="s">
        <v>216</v>
      </c>
      <c r="AT135" s="145" t="s">
        <v>217</v>
      </c>
      <c r="AU135" s="145" t="s">
        <v>86</v>
      </c>
      <c r="AY135" s="15" t="s">
        <v>159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5" t="s">
        <v>84</v>
      </c>
      <c r="BK135" s="146">
        <f>ROUND(I135*H135,2)</f>
        <v>0</v>
      </c>
      <c r="BL135" s="15" t="s">
        <v>397</v>
      </c>
      <c r="BM135" s="145" t="s">
        <v>1059</v>
      </c>
    </row>
    <row r="136" spans="2:65" s="1" customFormat="1" ht="19.5">
      <c r="B136" s="30"/>
      <c r="D136" s="147" t="s">
        <v>168</v>
      </c>
      <c r="F136" s="148" t="s">
        <v>1058</v>
      </c>
      <c r="I136" s="149"/>
      <c r="L136" s="30"/>
      <c r="M136" s="150"/>
      <c r="T136" s="54"/>
      <c r="AT136" s="15" t="s">
        <v>168</v>
      </c>
      <c r="AU136" s="15" t="s">
        <v>86</v>
      </c>
    </row>
    <row r="137" spans="2:65" s="1" customFormat="1" ht="24.2" customHeight="1">
      <c r="B137" s="30"/>
      <c r="C137" s="165" t="s">
        <v>291</v>
      </c>
      <c r="D137" s="165" t="s">
        <v>217</v>
      </c>
      <c r="E137" s="166" t="s">
        <v>1060</v>
      </c>
      <c r="F137" s="167" t="s">
        <v>1061</v>
      </c>
      <c r="G137" s="168" t="s">
        <v>474</v>
      </c>
      <c r="H137" s="169">
        <v>3</v>
      </c>
      <c r="I137" s="170"/>
      <c r="J137" s="171">
        <f>ROUND(I137*H137,2)</f>
        <v>0</v>
      </c>
      <c r="K137" s="167" t="s">
        <v>1</v>
      </c>
      <c r="L137" s="172"/>
      <c r="M137" s="173" t="s">
        <v>1</v>
      </c>
      <c r="N137" s="174" t="s">
        <v>41</v>
      </c>
      <c r="P137" s="143">
        <f>O137*H137</f>
        <v>0</v>
      </c>
      <c r="Q137" s="143">
        <v>9.5E-4</v>
      </c>
      <c r="R137" s="143">
        <f>Q137*H137</f>
        <v>2.8500000000000001E-3</v>
      </c>
      <c r="S137" s="143">
        <v>0</v>
      </c>
      <c r="T137" s="144">
        <f>S137*H137</f>
        <v>0</v>
      </c>
      <c r="AR137" s="145" t="s">
        <v>216</v>
      </c>
      <c r="AT137" s="145" t="s">
        <v>217</v>
      </c>
      <c r="AU137" s="145" t="s">
        <v>86</v>
      </c>
      <c r="AY137" s="15" t="s">
        <v>159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5" t="s">
        <v>84</v>
      </c>
      <c r="BK137" s="146">
        <f>ROUND(I137*H137,2)</f>
        <v>0</v>
      </c>
      <c r="BL137" s="15" t="s">
        <v>397</v>
      </c>
      <c r="BM137" s="145" t="s">
        <v>1062</v>
      </c>
    </row>
    <row r="138" spans="2:65" s="1" customFormat="1" ht="19.5">
      <c r="B138" s="30"/>
      <c r="D138" s="147" t="s">
        <v>168</v>
      </c>
      <c r="F138" s="148" t="s">
        <v>1061</v>
      </c>
      <c r="I138" s="149"/>
      <c r="L138" s="30"/>
      <c r="M138" s="150"/>
      <c r="T138" s="54"/>
      <c r="AT138" s="15" t="s">
        <v>168</v>
      </c>
      <c r="AU138" s="15" t="s">
        <v>86</v>
      </c>
    </row>
    <row r="139" spans="2:65" s="1" customFormat="1" ht="24.2" customHeight="1">
      <c r="B139" s="30"/>
      <c r="C139" s="134" t="s">
        <v>410</v>
      </c>
      <c r="D139" s="134" t="s">
        <v>161</v>
      </c>
      <c r="E139" s="135" t="s">
        <v>1063</v>
      </c>
      <c r="F139" s="136" t="s">
        <v>1064</v>
      </c>
      <c r="G139" s="137" t="s">
        <v>474</v>
      </c>
      <c r="H139" s="138">
        <v>1</v>
      </c>
      <c r="I139" s="139"/>
      <c r="J139" s="140">
        <f>ROUND(I139*H139,2)</f>
        <v>0</v>
      </c>
      <c r="K139" s="136" t="s">
        <v>1</v>
      </c>
      <c r="L139" s="30"/>
      <c r="M139" s="141" t="s">
        <v>1</v>
      </c>
      <c r="N139" s="142" t="s">
        <v>41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397</v>
      </c>
      <c r="AT139" s="145" t="s">
        <v>161</v>
      </c>
      <c r="AU139" s="145" t="s">
        <v>86</v>
      </c>
      <c r="AY139" s="15" t="s">
        <v>159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5" t="s">
        <v>84</v>
      </c>
      <c r="BK139" s="146">
        <f>ROUND(I139*H139,2)</f>
        <v>0</v>
      </c>
      <c r="BL139" s="15" t="s">
        <v>397</v>
      </c>
      <c r="BM139" s="145" t="s">
        <v>1065</v>
      </c>
    </row>
    <row r="140" spans="2:65" s="1" customFormat="1" ht="11.25">
      <c r="B140" s="30"/>
      <c r="D140" s="147" t="s">
        <v>168</v>
      </c>
      <c r="F140" s="148" t="s">
        <v>1064</v>
      </c>
      <c r="I140" s="149"/>
      <c r="L140" s="30"/>
      <c r="M140" s="150"/>
      <c r="T140" s="54"/>
      <c r="AT140" s="15" t="s">
        <v>168</v>
      </c>
      <c r="AU140" s="15" t="s">
        <v>86</v>
      </c>
    </row>
    <row r="141" spans="2:65" s="1" customFormat="1" ht="24.2" customHeight="1">
      <c r="B141" s="30"/>
      <c r="C141" s="165" t="s">
        <v>416</v>
      </c>
      <c r="D141" s="165" t="s">
        <v>217</v>
      </c>
      <c r="E141" s="166" t="s">
        <v>1066</v>
      </c>
      <c r="F141" s="167" t="s">
        <v>1067</v>
      </c>
      <c r="G141" s="168" t="s">
        <v>474</v>
      </c>
      <c r="H141" s="169">
        <v>1</v>
      </c>
      <c r="I141" s="170"/>
      <c r="J141" s="171">
        <f>ROUND(I141*H141,2)</f>
        <v>0</v>
      </c>
      <c r="K141" s="167" t="s">
        <v>1</v>
      </c>
      <c r="L141" s="172"/>
      <c r="M141" s="173" t="s">
        <v>1</v>
      </c>
      <c r="N141" s="174" t="s">
        <v>41</v>
      </c>
      <c r="P141" s="143">
        <f>O141*H141</f>
        <v>0</v>
      </c>
      <c r="Q141" s="143">
        <v>9.5E-4</v>
      </c>
      <c r="R141" s="143">
        <f>Q141*H141</f>
        <v>9.5E-4</v>
      </c>
      <c r="S141" s="143">
        <v>0</v>
      </c>
      <c r="T141" s="144">
        <f>S141*H141</f>
        <v>0</v>
      </c>
      <c r="AR141" s="145" t="s">
        <v>216</v>
      </c>
      <c r="AT141" s="145" t="s">
        <v>217</v>
      </c>
      <c r="AU141" s="145" t="s">
        <v>86</v>
      </c>
      <c r="AY141" s="15" t="s">
        <v>159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5" t="s">
        <v>84</v>
      </c>
      <c r="BK141" s="146">
        <f>ROUND(I141*H141,2)</f>
        <v>0</v>
      </c>
      <c r="BL141" s="15" t="s">
        <v>397</v>
      </c>
      <c r="BM141" s="145" t="s">
        <v>1068</v>
      </c>
    </row>
    <row r="142" spans="2:65" s="1" customFormat="1" ht="19.5">
      <c r="B142" s="30"/>
      <c r="D142" s="147" t="s">
        <v>168</v>
      </c>
      <c r="F142" s="148" t="s">
        <v>1067</v>
      </c>
      <c r="I142" s="149"/>
      <c r="L142" s="30"/>
      <c r="M142" s="150"/>
      <c r="T142" s="54"/>
      <c r="AT142" s="15" t="s">
        <v>168</v>
      </c>
      <c r="AU142" s="15" t="s">
        <v>86</v>
      </c>
    </row>
    <row r="143" spans="2:65" s="1" customFormat="1" ht="16.5" customHeight="1">
      <c r="B143" s="30"/>
      <c r="C143" s="165" t="s">
        <v>285</v>
      </c>
      <c r="D143" s="165" t="s">
        <v>217</v>
      </c>
      <c r="E143" s="166" t="s">
        <v>1069</v>
      </c>
      <c r="F143" s="167" t="s">
        <v>1070</v>
      </c>
      <c r="G143" s="168" t="s">
        <v>474</v>
      </c>
      <c r="H143" s="169">
        <v>1</v>
      </c>
      <c r="I143" s="170"/>
      <c r="J143" s="171">
        <f>ROUND(I143*H143,2)</f>
        <v>0</v>
      </c>
      <c r="K143" s="167" t="s">
        <v>1</v>
      </c>
      <c r="L143" s="172"/>
      <c r="M143" s="173" t="s">
        <v>1</v>
      </c>
      <c r="N143" s="174" t="s">
        <v>41</v>
      </c>
      <c r="P143" s="143">
        <f>O143*H143</f>
        <v>0</v>
      </c>
      <c r="Q143" s="143">
        <v>4.0000000000000002E-4</v>
      </c>
      <c r="R143" s="143">
        <f>Q143*H143</f>
        <v>4.0000000000000002E-4</v>
      </c>
      <c r="S143" s="143">
        <v>0</v>
      </c>
      <c r="T143" s="144">
        <f>S143*H143</f>
        <v>0</v>
      </c>
      <c r="AR143" s="145" t="s">
        <v>216</v>
      </c>
      <c r="AT143" s="145" t="s">
        <v>217</v>
      </c>
      <c r="AU143" s="145" t="s">
        <v>86</v>
      </c>
      <c r="AY143" s="15" t="s">
        <v>159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5" t="s">
        <v>84</v>
      </c>
      <c r="BK143" s="146">
        <f>ROUND(I143*H143,2)</f>
        <v>0</v>
      </c>
      <c r="BL143" s="15" t="s">
        <v>397</v>
      </c>
      <c r="BM143" s="145" t="s">
        <v>1071</v>
      </c>
    </row>
    <row r="144" spans="2:65" s="1" customFormat="1" ht="11.25">
      <c r="B144" s="30"/>
      <c r="D144" s="147" t="s">
        <v>168</v>
      </c>
      <c r="F144" s="148" t="s">
        <v>1070</v>
      </c>
      <c r="I144" s="149"/>
      <c r="L144" s="30"/>
      <c r="M144" s="150"/>
      <c r="T144" s="54"/>
      <c r="AT144" s="15" t="s">
        <v>168</v>
      </c>
      <c r="AU144" s="15" t="s">
        <v>86</v>
      </c>
    </row>
    <row r="145" spans="2:65" s="1" customFormat="1" ht="16.5" customHeight="1">
      <c r="B145" s="30"/>
      <c r="C145" s="134" t="s">
        <v>7</v>
      </c>
      <c r="D145" s="134" t="s">
        <v>161</v>
      </c>
      <c r="E145" s="135" t="s">
        <v>1072</v>
      </c>
      <c r="F145" s="136" t="s">
        <v>1073</v>
      </c>
      <c r="G145" s="137" t="s">
        <v>474</v>
      </c>
      <c r="H145" s="138">
        <v>1</v>
      </c>
      <c r="I145" s="139"/>
      <c r="J145" s="140">
        <f>ROUND(I145*H145,2)</f>
        <v>0</v>
      </c>
      <c r="K145" s="136" t="s">
        <v>1</v>
      </c>
      <c r="L145" s="30"/>
      <c r="M145" s="141" t="s">
        <v>1</v>
      </c>
      <c r="N145" s="142" t="s">
        <v>41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397</v>
      </c>
      <c r="AT145" s="145" t="s">
        <v>161</v>
      </c>
      <c r="AU145" s="145" t="s">
        <v>86</v>
      </c>
      <c r="AY145" s="15" t="s">
        <v>159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5" t="s">
        <v>84</v>
      </c>
      <c r="BK145" s="146">
        <f>ROUND(I145*H145,2)</f>
        <v>0</v>
      </c>
      <c r="BL145" s="15" t="s">
        <v>397</v>
      </c>
      <c r="BM145" s="145" t="s">
        <v>1074</v>
      </c>
    </row>
    <row r="146" spans="2:65" s="1" customFormat="1" ht="11.25">
      <c r="B146" s="30"/>
      <c r="D146" s="147" t="s">
        <v>168</v>
      </c>
      <c r="F146" s="148" t="s">
        <v>1073</v>
      </c>
      <c r="I146" s="149"/>
      <c r="L146" s="30"/>
      <c r="M146" s="150"/>
      <c r="T146" s="54"/>
      <c r="AT146" s="15" t="s">
        <v>168</v>
      </c>
      <c r="AU146" s="15" t="s">
        <v>86</v>
      </c>
    </row>
    <row r="147" spans="2:65" s="1" customFormat="1" ht="24.2" customHeight="1">
      <c r="B147" s="30"/>
      <c r="C147" s="134" t="s">
        <v>262</v>
      </c>
      <c r="D147" s="134" t="s">
        <v>161</v>
      </c>
      <c r="E147" s="135" t="s">
        <v>1075</v>
      </c>
      <c r="F147" s="136" t="s">
        <v>1076</v>
      </c>
      <c r="G147" s="137" t="s">
        <v>474</v>
      </c>
      <c r="H147" s="138">
        <v>1</v>
      </c>
      <c r="I147" s="139"/>
      <c r="J147" s="140">
        <f>ROUND(I147*H147,2)</f>
        <v>0</v>
      </c>
      <c r="K147" s="136" t="s">
        <v>1</v>
      </c>
      <c r="L147" s="30"/>
      <c r="M147" s="141" t="s">
        <v>1</v>
      </c>
      <c r="N147" s="142" t="s">
        <v>41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397</v>
      </c>
      <c r="AT147" s="145" t="s">
        <v>161</v>
      </c>
      <c r="AU147" s="145" t="s">
        <v>86</v>
      </c>
      <c r="AY147" s="15" t="s">
        <v>159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5" t="s">
        <v>84</v>
      </c>
      <c r="BK147" s="146">
        <f>ROUND(I147*H147,2)</f>
        <v>0</v>
      </c>
      <c r="BL147" s="15" t="s">
        <v>397</v>
      </c>
      <c r="BM147" s="145" t="s">
        <v>1077</v>
      </c>
    </row>
    <row r="148" spans="2:65" s="1" customFormat="1" ht="19.5">
      <c r="B148" s="30"/>
      <c r="D148" s="147" t="s">
        <v>168</v>
      </c>
      <c r="F148" s="148" t="s">
        <v>1076</v>
      </c>
      <c r="I148" s="149"/>
      <c r="L148" s="30"/>
      <c r="M148" s="150"/>
      <c r="T148" s="54"/>
      <c r="AT148" s="15" t="s">
        <v>168</v>
      </c>
      <c r="AU148" s="15" t="s">
        <v>86</v>
      </c>
    </row>
    <row r="149" spans="2:65" s="1" customFormat="1" ht="16.5" customHeight="1">
      <c r="B149" s="30"/>
      <c r="C149" s="165" t="s">
        <v>341</v>
      </c>
      <c r="D149" s="165" t="s">
        <v>217</v>
      </c>
      <c r="E149" s="166" t="s">
        <v>1078</v>
      </c>
      <c r="F149" s="167" t="s">
        <v>1079</v>
      </c>
      <c r="G149" s="168" t="s">
        <v>474</v>
      </c>
      <c r="H149" s="169">
        <v>1</v>
      </c>
      <c r="I149" s="170"/>
      <c r="J149" s="171">
        <f>ROUND(I149*H149,2)</f>
        <v>0</v>
      </c>
      <c r="K149" s="167" t="s">
        <v>1</v>
      </c>
      <c r="L149" s="172"/>
      <c r="M149" s="173" t="s">
        <v>1</v>
      </c>
      <c r="N149" s="174" t="s">
        <v>41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216</v>
      </c>
      <c r="AT149" s="145" t="s">
        <v>217</v>
      </c>
      <c r="AU149" s="145" t="s">
        <v>86</v>
      </c>
      <c r="AY149" s="15" t="s">
        <v>159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5" t="s">
        <v>84</v>
      </c>
      <c r="BK149" s="146">
        <f>ROUND(I149*H149,2)</f>
        <v>0</v>
      </c>
      <c r="BL149" s="15" t="s">
        <v>397</v>
      </c>
      <c r="BM149" s="145" t="s">
        <v>1080</v>
      </c>
    </row>
    <row r="150" spans="2:65" s="1" customFormat="1" ht="11.25">
      <c r="B150" s="30"/>
      <c r="D150" s="147" t="s">
        <v>168</v>
      </c>
      <c r="F150" s="148" t="s">
        <v>1079</v>
      </c>
      <c r="I150" s="149"/>
      <c r="L150" s="30"/>
      <c r="M150" s="176"/>
      <c r="N150" s="177"/>
      <c r="O150" s="177"/>
      <c r="P150" s="177"/>
      <c r="Q150" s="177"/>
      <c r="R150" s="177"/>
      <c r="S150" s="177"/>
      <c r="T150" s="178"/>
      <c r="AT150" s="15" t="s">
        <v>168</v>
      </c>
      <c r="AU150" s="15" t="s">
        <v>86</v>
      </c>
    </row>
    <row r="151" spans="2:65" s="1" customFormat="1" ht="6.95" customHeight="1">
      <c r="B151" s="42"/>
      <c r="C151" s="43"/>
      <c r="D151" s="43"/>
      <c r="E151" s="43"/>
      <c r="F151" s="43"/>
      <c r="G151" s="43"/>
      <c r="H151" s="43"/>
      <c r="I151" s="43"/>
      <c r="J151" s="43"/>
      <c r="K151" s="43"/>
      <c r="L151" s="30"/>
    </row>
  </sheetData>
  <sheetProtection algorithmName="SHA-512" hashValue="ZwbZCUcn1d0rUMn2MZldxL93OMPVHMhFYEF24MRHkMm7ySqXHhOFsQj8oYtTW9gSpg9xGBzqNbTioPe96+wt+w==" saltValue="lGv+6nVLNPNjh6TYLKCodHkutqihP4FeYX+2quLUyNjcHW58VTrk8w2y5zYS9sHYIJlWezn0bycKCD6MDB165w==" spinCount="100000" sheet="1" objects="1" scenarios="1" formatColumns="0" formatRows="0" autoFilter="0"/>
  <autoFilter ref="C121:K150" xr:uid="{00000000-0009-0000-0000-000007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3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5" t="s">
        <v>111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2:46" ht="24.95" customHeight="1">
      <c r="B4" s="18"/>
      <c r="D4" s="19" t="s">
        <v>115</v>
      </c>
      <c r="L4" s="18"/>
      <c r="M4" s="91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1" t="str">
        <f>'Rekapitulace stavby'!K6</f>
        <v>Novostavba pavilonu pro jelínky vepří v ZOO Ústí n. Labem</v>
      </c>
      <c r="F7" s="222"/>
      <c r="G7" s="222"/>
      <c r="H7" s="222"/>
      <c r="L7" s="18"/>
    </row>
    <row r="8" spans="2:46" ht="12" customHeight="1">
      <c r="B8" s="18"/>
      <c r="D8" s="25" t="s">
        <v>116</v>
      </c>
      <c r="L8" s="18"/>
    </row>
    <row r="9" spans="2:46" s="1" customFormat="1" ht="16.5" customHeight="1">
      <c r="B9" s="30"/>
      <c r="E9" s="221" t="s">
        <v>787</v>
      </c>
      <c r="F9" s="223"/>
      <c r="G9" s="223"/>
      <c r="H9" s="223"/>
      <c r="L9" s="30"/>
    </row>
    <row r="10" spans="2:46" s="1" customFormat="1" ht="12" customHeight="1">
      <c r="B10" s="30"/>
      <c r="D10" s="25" t="s">
        <v>788</v>
      </c>
      <c r="L10" s="30"/>
    </row>
    <row r="11" spans="2:46" s="1" customFormat="1" ht="16.5" customHeight="1">
      <c r="B11" s="30"/>
      <c r="E11" s="184" t="s">
        <v>1081</v>
      </c>
      <c r="F11" s="223"/>
      <c r="G11" s="223"/>
      <c r="H11" s="223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</v>
      </c>
      <c r="I13" s="25" t="s">
        <v>19</v>
      </c>
      <c r="J13" s="23" t="s">
        <v>1</v>
      </c>
      <c r="L13" s="30"/>
    </row>
    <row r="14" spans="2:46" s="1" customFormat="1" ht="12" customHeight="1">
      <c r="B14" s="30"/>
      <c r="D14" s="25" t="s">
        <v>20</v>
      </c>
      <c r="F14" s="23" t="s">
        <v>31</v>
      </c>
      <c r="I14" s="25" t="s">
        <v>22</v>
      </c>
      <c r="J14" s="50" t="str">
        <f>'Rekapitulace stavby'!AN8</f>
        <v>30. 1. 2024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24</v>
      </c>
      <c r="I16" s="25" t="s">
        <v>25</v>
      </c>
      <c r="J16" s="23" t="s">
        <v>1</v>
      </c>
      <c r="L16" s="30"/>
    </row>
    <row r="17" spans="2:12" s="1" customFormat="1" ht="18" customHeight="1">
      <c r="B17" s="30"/>
      <c r="E17" s="23" t="s">
        <v>31</v>
      </c>
      <c r="I17" s="25" t="s">
        <v>27</v>
      </c>
      <c r="J17" s="23" t="s">
        <v>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28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4" t="str">
        <f>'Rekapitulace stavby'!E14</f>
        <v>Vyplň údaj</v>
      </c>
      <c r="F20" s="189"/>
      <c r="G20" s="189"/>
      <c r="H20" s="189"/>
      <c r="I20" s="25" t="s">
        <v>27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30</v>
      </c>
      <c r="I22" s="25" t="s">
        <v>25</v>
      </c>
      <c r="J22" s="23" t="s">
        <v>1</v>
      </c>
      <c r="L22" s="30"/>
    </row>
    <row r="23" spans="2:12" s="1" customFormat="1" ht="18" customHeight="1">
      <c r="B23" s="30"/>
      <c r="E23" s="23" t="s">
        <v>790</v>
      </c>
      <c r="I23" s="25" t="s">
        <v>27</v>
      </c>
      <c r="J23" s="23" t="s">
        <v>1</v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33</v>
      </c>
      <c r="I25" s="25" t="s">
        <v>25</v>
      </c>
      <c r="J25" s="23" t="s">
        <v>1</v>
      </c>
      <c r="L25" s="30"/>
    </row>
    <row r="26" spans="2:12" s="1" customFormat="1" ht="18" customHeight="1">
      <c r="B26" s="30"/>
      <c r="E26" s="23" t="s">
        <v>791</v>
      </c>
      <c r="I26" s="25" t="s">
        <v>27</v>
      </c>
      <c r="J26" s="23" t="s">
        <v>1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35</v>
      </c>
      <c r="L28" s="30"/>
    </row>
    <row r="29" spans="2:12" s="7" customFormat="1" ht="16.5" customHeight="1">
      <c r="B29" s="92"/>
      <c r="E29" s="194" t="s">
        <v>1</v>
      </c>
      <c r="F29" s="194"/>
      <c r="G29" s="194"/>
      <c r="H29" s="194"/>
      <c r="L29" s="92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>
      <c r="B32" s="30"/>
      <c r="D32" s="93" t="s">
        <v>36</v>
      </c>
      <c r="J32" s="64">
        <f>ROUND(J122, 2)</f>
        <v>0</v>
      </c>
      <c r="L32" s="30"/>
    </row>
    <row r="33" spans="2:12" s="1" customFormat="1" ht="6.95" customHeight="1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>
      <c r="B34" s="30"/>
      <c r="F34" s="33" t="s">
        <v>38</v>
      </c>
      <c r="I34" s="33" t="s">
        <v>37</v>
      </c>
      <c r="J34" s="33" t="s">
        <v>39</v>
      </c>
      <c r="L34" s="30"/>
    </row>
    <row r="35" spans="2:12" s="1" customFormat="1" ht="14.45" customHeight="1">
      <c r="B35" s="30"/>
      <c r="D35" s="53" t="s">
        <v>40</v>
      </c>
      <c r="E35" s="25" t="s">
        <v>41</v>
      </c>
      <c r="F35" s="84">
        <f>ROUND((SUM(BE122:BE130)),  2)</f>
        <v>0</v>
      </c>
      <c r="I35" s="94">
        <v>0.21</v>
      </c>
      <c r="J35" s="84">
        <f>ROUND(((SUM(BE122:BE130))*I35),  2)</f>
        <v>0</v>
      </c>
      <c r="L35" s="30"/>
    </row>
    <row r="36" spans="2:12" s="1" customFormat="1" ht="14.45" customHeight="1">
      <c r="B36" s="30"/>
      <c r="E36" s="25" t="s">
        <v>42</v>
      </c>
      <c r="F36" s="84">
        <f>ROUND((SUM(BF122:BF130)),  2)</f>
        <v>0</v>
      </c>
      <c r="I36" s="94">
        <v>0.12</v>
      </c>
      <c r="J36" s="84">
        <f>ROUND(((SUM(BF122:BF130))*I36),  2)</f>
        <v>0</v>
      </c>
      <c r="L36" s="30"/>
    </row>
    <row r="37" spans="2:12" s="1" customFormat="1" ht="14.45" hidden="1" customHeight="1">
      <c r="B37" s="30"/>
      <c r="E37" s="25" t="s">
        <v>43</v>
      </c>
      <c r="F37" s="84">
        <f>ROUND((SUM(BG122:BG130)),  2)</f>
        <v>0</v>
      </c>
      <c r="I37" s="94">
        <v>0.21</v>
      </c>
      <c r="J37" s="84">
        <f>0</f>
        <v>0</v>
      </c>
      <c r="L37" s="30"/>
    </row>
    <row r="38" spans="2:12" s="1" customFormat="1" ht="14.45" hidden="1" customHeight="1">
      <c r="B38" s="30"/>
      <c r="E38" s="25" t="s">
        <v>44</v>
      </c>
      <c r="F38" s="84">
        <f>ROUND((SUM(BH122:BH130)),  2)</f>
        <v>0</v>
      </c>
      <c r="I38" s="94">
        <v>0.12</v>
      </c>
      <c r="J38" s="84">
        <f>0</f>
        <v>0</v>
      </c>
      <c r="L38" s="30"/>
    </row>
    <row r="39" spans="2:12" s="1" customFormat="1" ht="14.45" hidden="1" customHeight="1">
      <c r="B39" s="30"/>
      <c r="E39" s="25" t="s">
        <v>45</v>
      </c>
      <c r="F39" s="84">
        <f>ROUND((SUM(BI122:BI130)),  2)</f>
        <v>0</v>
      </c>
      <c r="I39" s="94">
        <v>0</v>
      </c>
      <c r="J39" s="84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5"/>
      <c r="D41" s="96" t="s">
        <v>46</v>
      </c>
      <c r="E41" s="55"/>
      <c r="F41" s="55"/>
      <c r="G41" s="97" t="s">
        <v>47</v>
      </c>
      <c r="H41" s="98" t="s">
        <v>48</v>
      </c>
      <c r="I41" s="55"/>
      <c r="J41" s="99">
        <f>SUM(J32:J39)</f>
        <v>0</v>
      </c>
      <c r="K41" s="100"/>
      <c r="L41" s="30"/>
    </row>
    <row r="42" spans="2:12" s="1" customFormat="1" ht="14.45" customHeight="1">
      <c r="B42" s="30"/>
      <c r="L42" s="30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101" t="s">
        <v>52</v>
      </c>
      <c r="G61" s="41" t="s">
        <v>51</v>
      </c>
      <c r="H61" s="32"/>
      <c r="I61" s="32"/>
      <c r="J61" s="102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101" t="s">
        <v>52</v>
      </c>
      <c r="G76" s="41" t="s">
        <v>51</v>
      </c>
      <c r="H76" s="32"/>
      <c r="I76" s="32"/>
      <c r="J76" s="102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12" s="1" customFormat="1" ht="24.95" customHeight="1">
      <c r="B82" s="30"/>
      <c r="C82" s="19" t="s">
        <v>118</v>
      </c>
      <c r="L82" s="30"/>
    </row>
    <row r="83" spans="2:12" s="1" customFormat="1" ht="6.95" customHeight="1">
      <c r="B83" s="30"/>
      <c r="L83" s="30"/>
    </row>
    <row r="84" spans="2:12" s="1" customFormat="1" ht="12" customHeight="1">
      <c r="B84" s="30"/>
      <c r="C84" s="25" t="s">
        <v>16</v>
      </c>
      <c r="L84" s="30"/>
    </row>
    <row r="85" spans="2:12" s="1" customFormat="1" ht="16.5" customHeight="1">
      <c r="B85" s="30"/>
      <c r="E85" s="221" t="str">
        <f>E7</f>
        <v>Novostavba pavilonu pro jelínky vepří v ZOO Ústí n. Labem</v>
      </c>
      <c r="F85" s="222"/>
      <c r="G85" s="222"/>
      <c r="H85" s="222"/>
      <c r="L85" s="30"/>
    </row>
    <row r="86" spans="2:12" ht="12" customHeight="1">
      <c r="B86" s="18"/>
      <c r="C86" s="25" t="s">
        <v>116</v>
      </c>
      <c r="L86" s="18"/>
    </row>
    <row r="87" spans="2:12" s="1" customFormat="1" ht="16.5" customHeight="1">
      <c r="B87" s="30"/>
      <c r="E87" s="221" t="s">
        <v>787</v>
      </c>
      <c r="F87" s="223"/>
      <c r="G87" s="223"/>
      <c r="H87" s="223"/>
      <c r="L87" s="30"/>
    </row>
    <row r="88" spans="2:12" s="1" customFormat="1" ht="12" customHeight="1">
      <c r="B88" s="30"/>
      <c r="C88" s="25" t="s">
        <v>788</v>
      </c>
      <c r="L88" s="30"/>
    </row>
    <row r="89" spans="2:12" s="1" customFormat="1" ht="16.5" customHeight="1">
      <c r="B89" s="30"/>
      <c r="E89" s="184" t="str">
        <f>E11</f>
        <v>03f - zkoušky a revize</v>
      </c>
      <c r="F89" s="223"/>
      <c r="G89" s="223"/>
      <c r="H89" s="223"/>
      <c r="L89" s="30"/>
    </row>
    <row r="90" spans="2:12" s="1" customFormat="1" ht="6.95" customHeight="1">
      <c r="B90" s="30"/>
      <c r="L90" s="30"/>
    </row>
    <row r="91" spans="2:12" s="1" customFormat="1" ht="12" customHeight="1">
      <c r="B91" s="30"/>
      <c r="C91" s="25" t="s">
        <v>20</v>
      </c>
      <c r="F91" s="23" t="str">
        <f>F14</f>
        <v xml:space="preserve"> </v>
      </c>
      <c r="I91" s="25" t="s">
        <v>22</v>
      </c>
      <c r="J91" s="50" t="str">
        <f>IF(J14="","",J14)</f>
        <v>30. 1. 2024</v>
      </c>
      <c r="L91" s="30"/>
    </row>
    <row r="92" spans="2:12" s="1" customFormat="1" ht="6.95" customHeight="1">
      <c r="B92" s="30"/>
      <c r="L92" s="30"/>
    </row>
    <row r="93" spans="2:12" s="1" customFormat="1" ht="15.2" customHeight="1">
      <c r="B93" s="30"/>
      <c r="C93" s="25" t="s">
        <v>24</v>
      </c>
      <c r="F93" s="23" t="str">
        <f>E17</f>
        <v xml:space="preserve"> </v>
      </c>
      <c r="I93" s="25" t="s">
        <v>30</v>
      </c>
      <c r="J93" s="28" t="str">
        <f>E23</f>
        <v>Miroslav Kučaba</v>
      </c>
      <c r="L93" s="30"/>
    </row>
    <row r="94" spans="2:12" s="1" customFormat="1" ht="25.7" customHeight="1">
      <c r="B94" s="30"/>
      <c r="C94" s="25" t="s">
        <v>28</v>
      </c>
      <c r="F94" s="23" t="str">
        <f>IF(E20="","",E20)</f>
        <v>Vyplň údaj</v>
      </c>
      <c r="I94" s="25" t="s">
        <v>33</v>
      </c>
      <c r="J94" s="28" t="str">
        <f>E26</f>
        <v xml:space="preserve">Architektonická kancelář </v>
      </c>
      <c r="L94" s="30"/>
    </row>
    <row r="95" spans="2:12" s="1" customFormat="1" ht="10.35" customHeight="1">
      <c r="B95" s="30"/>
      <c r="L95" s="30"/>
    </row>
    <row r="96" spans="2:12" s="1" customFormat="1" ht="29.25" customHeight="1">
      <c r="B96" s="30"/>
      <c r="C96" s="103" t="s">
        <v>119</v>
      </c>
      <c r="D96" s="95"/>
      <c r="E96" s="95"/>
      <c r="F96" s="95"/>
      <c r="G96" s="95"/>
      <c r="H96" s="95"/>
      <c r="I96" s="95"/>
      <c r="J96" s="104" t="s">
        <v>120</v>
      </c>
      <c r="K96" s="95"/>
      <c r="L96" s="30"/>
    </row>
    <row r="97" spans="2:47" s="1" customFormat="1" ht="10.35" customHeight="1">
      <c r="B97" s="30"/>
      <c r="L97" s="30"/>
    </row>
    <row r="98" spans="2:47" s="1" customFormat="1" ht="22.9" customHeight="1">
      <c r="B98" s="30"/>
      <c r="C98" s="105" t="s">
        <v>121</v>
      </c>
      <c r="J98" s="64">
        <f>J122</f>
        <v>0</v>
      </c>
      <c r="L98" s="30"/>
      <c r="AU98" s="15" t="s">
        <v>122</v>
      </c>
    </row>
    <row r="99" spans="2:47" s="8" customFormat="1" ht="24.95" customHeight="1">
      <c r="B99" s="106"/>
      <c r="D99" s="107" t="s">
        <v>132</v>
      </c>
      <c r="E99" s="108"/>
      <c r="F99" s="108"/>
      <c r="G99" s="108"/>
      <c r="H99" s="108"/>
      <c r="I99" s="108"/>
      <c r="J99" s="109">
        <f>J123</f>
        <v>0</v>
      </c>
      <c r="L99" s="106"/>
    </row>
    <row r="100" spans="2:47" s="9" customFormat="1" ht="19.899999999999999" customHeight="1">
      <c r="B100" s="110"/>
      <c r="D100" s="111" t="s">
        <v>792</v>
      </c>
      <c r="E100" s="112"/>
      <c r="F100" s="112"/>
      <c r="G100" s="112"/>
      <c r="H100" s="112"/>
      <c r="I100" s="112"/>
      <c r="J100" s="113">
        <f>J124</f>
        <v>0</v>
      </c>
      <c r="L100" s="110"/>
    </row>
    <row r="101" spans="2:47" s="1" customFormat="1" ht="21.75" customHeight="1">
      <c r="B101" s="30"/>
      <c r="L101" s="30"/>
    </row>
    <row r="102" spans="2:47" s="1" customFormat="1" ht="6.95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0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0"/>
    </row>
    <row r="107" spans="2:47" s="1" customFormat="1" ht="24.95" customHeight="1">
      <c r="B107" s="30"/>
      <c r="C107" s="19" t="s">
        <v>144</v>
      </c>
      <c r="L107" s="30"/>
    </row>
    <row r="108" spans="2:47" s="1" customFormat="1" ht="6.95" customHeight="1">
      <c r="B108" s="30"/>
      <c r="L108" s="30"/>
    </row>
    <row r="109" spans="2:47" s="1" customFormat="1" ht="12" customHeight="1">
      <c r="B109" s="30"/>
      <c r="C109" s="25" t="s">
        <v>16</v>
      </c>
      <c r="L109" s="30"/>
    </row>
    <row r="110" spans="2:47" s="1" customFormat="1" ht="16.5" customHeight="1">
      <c r="B110" s="30"/>
      <c r="E110" s="221" t="str">
        <f>E7</f>
        <v>Novostavba pavilonu pro jelínky vepří v ZOO Ústí n. Labem</v>
      </c>
      <c r="F110" s="222"/>
      <c r="G110" s="222"/>
      <c r="H110" s="222"/>
      <c r="L110" s="30"/>
    </row>
    <row r="111" spans="2:47" ht="12" customHeight="1">
      <c r="B111" s="18"/>
      <c r="C111" s="25" t="s">
        <v>116</v>
      </c>
      <c r="L111" s="18"/>
    </row>
    <row r="112" spans="2:47" s="1" customFormat="1" ht="16.5" customHeight="1">
      <c r="B112" s="30"/>
      <c r="E112" s="221" t="s">
        <v>787</v>
      </c>
      <c r="F112" s="223"/>
      <c r="G112" s="223"/>
      <c r="H112" s="223"/>
      <c r="L112" s="30"/>
    </row>
    <row r="113" spans="2:65" s="1" customFormat="1" ht="12" customHeight="1">
      <c r="B113" s="30"/>
      <c r="C113" s="25" t="s">
        <v>788</v>
      </c>
      <c r="L113" s="30"/>
    </row>
    <row r="114" spans="2:65" s="1" customFormat="1" ht="16.5" customHeight="1">
      <c r="B114" s="30"/>
      <c r="E114" s="184" t="str">
        <f>E11</f>
        <v>03f - zkoušky a revize</v>
      </c>
      <c r="F114" s="223"/>
      <c r="G114" s="223"/>
      <c r="H114" s="223"/>
      <c r="L114" s="30"/>
    </row>
    <row r="115" spans="2:65" s="1" customFormat="1" ht="6.95" customHeight="1">
      <c r="B115" s="30"/>
      <c r="L115" s="30"/>
    </row>
    <row r="116" spans="2:65" s="1" customFormat="1" ht="12" customHeight="1">
      <c r="B116" s="30"/>
      <c r="C116" s="25" t="s">
        <v>20</v>
      </c>
      <c r="F116" s="23" t="str">
        <f>F14</f>
        <v xml:space="preserve"> </v>
      </c>
      <c r="I116" s="25" t="s">
        <v>22</v>
      </c>
      <c r="J116" s="50" t="str">
        <f>IF(J14="","",J14)</f>
        <v>30. 1. 2024</v>
      </c>
      <c r="L116" s="30"/>
    </row>
    <row r="117" spans="2:65" s="1" customFormat="1" ht="6.95" customHeight="1">
      <c r="B117" s="30"/>
      <c r="L117" s="30"/>
    </row>
    <row r="118" spans="2:65" s="1" customFormat="1" ht="15.2" customHeight="1">
      <c r="B118" s="30"/>
      <c r="C118" s="25" t="s">
        <v>24</v>
      </c>
      <c r="F118" s="23" t="str">
        <f>E17</f>
        <v xml:space="preserve"> </v>
      </c>
      <c r="I118" s="25" t="s">
        <v>30</v>
      </c>
      <c r="J118" s="28" t="str">
        <f>E23</f>
        <v>Miroslav Kučaba</v>
      </c>
      <c r="L118" s="30"/>
    </row>
    <row r="119" spans="2:65" s="1" customFormat="1" ht="25.7" customHeight="1">
      <c r="B119" s="30"/>
      <c r="C119" s="25" t="s">
        <v>28</v>
      </c>
      <c r="F119" s="23" t="str">
        <f>IF(E20="","",E20)</f>
        <v>Vyplň údaj</v>
      </c>
      <c r="I119" s="25" t="s">
        <v>33</v>
      </c>
      <c r="J119" s="28" t="str">
        <f>E26</f>
        <v xml:space="preserve">Architektonická kancelář </v>
      </c>
      <c r="L119" s="30"/>
    </row>
    <row r="120" spans="2:65" s="1" customFormat="1" ht="10.35" customHeight="1">
      <c r="B120" s="30"/>
      <c r="L120" s="30"/>
    </row>
    <row r="121" spans="2:65" s="10" customFormat="1" ht="29.25" customHeight="1">
      <c r="B121" s="114"/>
      <c r="C121" s="115" t="s">
        <v>145</v>
      </c>
      <c r="D121" s="116" t="s">
        <v>61</v>
      </c>
      <c r="E121" s="116" t="s">
        <v>57</v>
      </c>
      <c r="F121" s="116" t="s">
        <v>58</v>
      </c>
      <c r="G121" s="116" t="s">
        <v>146</v>
      </c>
      <c r="H121" s="116" t="s">
        <v>147</v>
      </c>
      <c r="I121" s="116" t="s">
        <v>148</v>
      </c>
      <c r="J121" s="116" t="s">
        <v>120</v>
      </c>
      <c r="K121" s="117" t="s">
        <v>149</v>
      </c>
      <c r="L121" s="114"/>
      <c r="M121" s="57" t="s">
        <v>1</v>
      </c>
      <c r="N121" s="58" t="s">
        <v>40</v>
      </c>
      <c r="O121" s="58" t="s">
        <v>150</v>
      </c>
      <c r="P121" s="58" t="s">
        <v>151</v>
      </c>
      <c r="Q121" s="58" t="s">
        <v>152</v>
      </c>
      <c r="R121" s="58" t="s">
        <v>153</v>
      </c>
      <c r="S121" s="58" t="s">
        <v>154</v>
      </c>
      <c r="T121" s="59" t="s">
        <v>155</v>
      </c>
    </row>
    <row r="122" spans="2:65" s="1" customFormat="1" ht="22.9" customHeight="1">
      <c r="B122" s="30"/>
      <c r="C122" s="62" t="s">
        <v>156</v>
      </c>
      <c r="J122" s="118">
        <f>BK122</f>
        <v>0</v>
      </c>
      <c r="L122" s="30"/>
      <c r="M122" s="60"/>
      <c r="N122" s="51"/>
      <c r="O122" s="51"/>
      <c r="P122" s="119">
        <f>P123</f>
        <v>0</v>
      </c>
      <c r="Q122" s="51"/>
      <c r="R122" s="119">
        <f>R123</f>
        <v>0</v>
      </c>
      <c r="S122" s="51"/>
      <c r="T122" s="120">
        <f>T123</f>
        <v>0</v>
      </c>
      <c r="AT122" s="15" t="s">
        <v>75</v>
      </c>
      <c r="AU122" s="15" t="s">
        <v>122</v>
      </c>
      <c r="BK122" s="121">
        <f>BK123</f>
        <v>0</v>
      </c>
    </row>
    <row r="123" spans="2:65" s="11" customFormat="1" ht="25.9" customHeight="1">
      <c r="B123" s="122"/>
      <c r="D123" s="123" t="s">
        <v>75</v>
      </c>
      <c r="E123" s="124" t="s">
        <v>390</v>
      </c>
      <c r="F123" s="124" t="s">
        <v>391</v>
      </c>
      <c r="I123" s="125"/>
      <c r="J123" s="126">
        <f>BK123</f>
        <v>0</v>
      </c>
      <c r="L123" s="122"/>
      <c r="M123" s="127"/>
      <c r="P123" s="128">
        <f>P124</f>
        <v>0</v>
      </c>
      <c r="R123" s="128">
        <f>R124</f>
        <v>0</v>
      </c>
      <c r="T123" s="129">
        <f>T124</f>
        <v>0</v>
      </c>
      <c r="AR123" s="123" t="s">
        <v>86</v>
      </c>
      <c r="AT123" s="130" t="s">
        <v>75</v>
      </c>
      <c r="AU123" s="130" t="s">
        <v>76</v>
      </c>
      <c r="AY123" s="123" t="s">
        <v>159</v>
      </c>
      <c r="BK123" s="131">
        <f>BK124</f>
        <v>0</v>
      </c>
    </row>
    <row r="124" spans="2:65" s="11" customFormat="1" ht="22.9" customHeight="1">
      <c r="B124" s="122"/>
      <c r="D124" s="123" t="s">
        <v>75</v>
      </c>
      <c r="E124" s="132" t="s">
        <v>793</v>
      </c>
      <c r="F124" s="132" t="s">
        <v>794</v>
      </c>
      <c r="I124" s="125"/>
      <c r="J124" s="133">
        <f>BK124</f>
        <v>0</v>
      </c>
      <c r="L124" s="122"/>
      <c r="M124" s="127"/>
      <c r="P124" s="128">
        <f>SUM(P125:P130)</f>
        <v>0</v>
      </c>
      <c r="R124" s="128">
        <f>SUM(R125:R130)</f>
        <v>0</v>
      </c>
      <c r="T124" s="129">
        <f>SUM(T125:T130)</f>
        <v>0</v>
      </c>
      <c r="AR124" s="123" t="s">
        <v>86</v>
      </c>
      <c r="AT124" s="130" t="s">
        <v>75</v>
      </c>
      <c r="AU124" s="130" t="s">
        <v>84</v>
      </c>
      <c r="AY124" s="123" t="s">
        <v>159</v>
      </c>
      <c r="BK124" s="131">
        <f>SUM(BK125:BK130)</f>
        <v>0</v>
      </c>
    </row>
    <row r="125" spans="2:65" s="1" customFormat="1" ht="24.2" customHeight="1">
      <c r="B125" s="30"/>
      <c r="C125" s="134" t="s">
        <v>84</v>
      </c>
      <c r="D125" s="134" t="s">
        <v>161</v>
      </c>
      <c r="E125" s="135" t="s">
        <v>1082</v>
      </c>
      <c r="F125" s="136" t="s">
        <v>1083</v>
      </c>
      <c r="G125" s="137" t="s">
        <v>474</v>
      </c>
      <c r="H125" s="138">
        <v>1</v>
      </c>
      <c r="I125" s="139"/>
      <c r="J125" s="140">
        <f>ROUND(I125*H125,2)</f>
        <v>0</v>
      </c>
      <c r="K125" s="136" t="s">
        <v>1</v>
      </c>
      <c r="L125" s="30"/>
      <c r="M125" s="141" t="s">
        <v>1</v>
      </c>
      <c r="N125" s="142" t="s">
        <v>41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397</v>
      </c>
      <c r="AT125" s="145" t="s">
        <v>161</v>
      </c>
      <c r="AU125" s="145" t="s">
        <v>86</v>
      </c>
      <c r="AY125" s="15" t="s">
        <v>159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5" t="s">
        <v>84</v>
      </c>
      <c r="BK125" s="146">
        <f>ROUND(I125*H125,2)</f>
        <v>0</v>
      </c>
      <c r="BL125" s="15" t="s">
        <v>397</v>
      </c>
      <c r="BM125" s="145" t="s">
        <v>1084</v>
      </c>
    </row>
    <row r="126" spans="2:65" s="1" customFormat="1" ht="11.25">
      <c r="B126" s="30"/>
      <c r="D126" s="147" t="s">
        <v>168</v>
      </c>
      <c r="F126" s="148" t="s">
        <v>1083</v>
      </c>
      <c r="I126" s="149"/>
      <c r="L126" s="30"/>
      <c r="M126" s="150"/>
      <c r="T126" s="54"/>
      <c r="AT126" s="15" t="s">
        <v>168</v>
      </c>
      <c r="AU126" s="15" t="s">
        <v>86</v>
      </c>
    </row>
    <row r="127" spans="2:65" s="1" customFormat="1" ht="16.5" customHeight="1">
      <c r="B127" s="30"/>
      <c r="C127" s="134" t="s">
        <v>238</v>
      </c>
      <c r="D127" s="134" t="s">
        <v>161</v>
      </c>
      <c r="E127" s="135" t="s">
        <v>1085</v>
      </c>
      <c r="F127" s="136" t="s">
        <v>1086</v>
      </c>
      <c r="G127" s="137" t="s">
        <v>474</v>
      </c>
      <c r="H127" s="138">
        <v>1</v>
      </c>
      <c r="I127" s="139"/>
      <c r="J127" s="140">
        <f>ROUND(I127*H127,2)</f>
        <v>0</v>
      </c>
      <c r="K127" s="136" t="s">
        <v>1</v>
      </c>
      <c r="L127" s="30"/>
      <c r="M127" s="141" t="s">
        <v>1</v>
      </c>
      <c r="N127" s="142" t="s">
        <v>41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397</v>
      </c>
      <c r="AT127" s="145" t="s">
        <v>161</v>
      </c>
      <c r="AU127" s="145" t="s">
        <v>86</v>
      </c>
      <c r="AY127" s="15" t="s">
        <v>159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5" t="s">
        <v>84</v>
      </c>
      <c r="BK127" s="146">
        <f>ROUND(I127*H127,2)</f>
        <v>0</v>
      </c>
      <c r="BL127" s="15" t="s">
        <v>397</v>
      </c>
      <c r="BM127" s="145" t="s">
        <v>1087</v>
      </c>
    </row>
    <row r="128" spans="2:65" s="1" customFormat="1" ht="11.25">
      <c r="B128" s="30"/>
      <c r="D128" s="147" t="s">
        <v>168</v>
      </c>
      <c r="F128" s="148" t="s">
        <v>1086</v>
      </c>
      <c r="I128" s="149"/>
      <c r="L128" s="30"/>
      <c r="M128" s="150"/>
      <c r="T128" s="54"/>
      <c r="AT128" s="15" t="s">
        <v>168</v>
      </c>
      <c r="AU128" s="15" t="s">
        <v>86</v>
      </c>
    </row>
    <row r="129" spans="2:65" s="1" customFormat="1" ht="16.5" customHeight="1">
      <c r="B129" s="30"/>
      <c r="C129" s="134" t="s">
        <v>86</v>
      </c>
      <c r="D129" s="134" t="s">
        <v>161</v>
      </c>
      <c r="E129" s="135" t="s">
        <v>1088</v>
      </c>
      <c r="F129" s="136" t="s">
        <v>1089</v>
      </c>
      <c r="G129" s="137" t="s">
        <v>474</v>
      </c>
      <c r="H129" s="138">
        <v>1</v>
      </c>
      <c r="I129" s="139"/>
      <c r="J129" s="140">
        <f>ROUND(I129*H129,2)</f>
        <v>0</v>
      </c>
      <c r="K129" s="136" t="s">
        <v>1</v>
      </c>
      <c r="L129" s="30"/>
      <c r="M129" s="141" t="s">
        <v>1</v>
      </c>
      <c r="N129" s="142" t="s">
        <v>41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397</v>
      </c>
      <c r="AT129" s="145" t="s">
        <v>161</v>
      </c>
      <c r="AU129" s="145" t="s">
        <v>86</v>
      </c>
      <c r="AY129" s="15" t="s">
        <v>159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5" t="s">
        <v>84</v>
      </c>
      <c r="BK129" s="146">
        <f>ROUND(I129*H129,2)</f>
        <v>0</v>
      </c>
      <c r="BL129" s="15" t="s">
        <v>397</v>
      </c>
      <c r="BM129" s="145" t="s">
        <v>1090</v>
      </c>
    </row>
    <row r="130" spans="2:65" s="1" customFormat="1" ht="11.25">
      <c r="B130" s="30"/>
      <c r="D130" s="147" t="s">
        <v>168</v>
      </c>
      <c r="F130" s="148" t="s">
        <v>1089</v>
      </c>
      <c r="I130" s="149"/>
      <c r="L130" s="30"/>
      <c r="M130" s="176"/>
      <c r="N130" s="177"/>
      <c r="O130" s="177"/>
      <c r="P130" s="177"/>
      <c r="Q130" s="177"/>
      <c r="R130" s="177"/>
      <c r="S130" s="177"/>
      <c r="T130" s="178"/>
      <c r="AT130" s="15" t="s">
        <v>168</v>
      </c>
      <c r="AU130" s="15" t="s">
        <v>86</v>
      </c>
    </row>
    <row r="131" spans="2:65" s="1" customFormat="1" ht="6.95" customHeight="1"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30"/>
    </row>
  </sheetData>
  <sheetProtection algorithmName="SHA-512" hashValue="41mUqICDrMsQV+d22OIpRTfsV8XHOvsc0QAjZDb+FFugsFMCfhExNmkWD38ggZ2GBF3nk0c19CezCtB6diDtjQ==" saltValue="o1uSY5IrinsXmMc93XANKLvuIu0PcllLnNOUkYxF5+RQHpRknYmn1tMyOT9tfawJYZAj4ppU50S74Ka29xFQSQ==" spinCount="100000" sheet="1" objects="1" scenarios="1" formatColumns="0" formatRows="0" autoFilter="0"/>
  <autoFilter ref="C121:K130" xr:uid="{00000000-0009-0000-0000-000008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3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5" t="s">
        <v>114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2:46" ht="24.95" customHeight="1">
      <c r="B4" s="18"/>
      <c r="D4" s="19" t="s">
        <v>115</v>
      </c>
      <c r="L4" s="18"/>
      <c r="M4" s="91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1" t="str">
        <f>'Rekapitulace stavby'!K6</f>
        <v>Novostavba pavilonu pro jelínky vepří v ZOO Ústí n. Labem</v>
      </c>
      <c r="F7" s="222"/>
      <c r="G7" s="222"/>
      <c r="H7" s="222"/>
      <c r="L7" s="18"/>
    </row>
    <row r="8" spans="2:46" s="1" customFormat="1" ht="12" customHeight="1">
      <c r="B8" s="30"/>
      <c r="D8" s="25" t="s">
        <v>116</v>
      </c>
      <c r="L8" s="30"/>
    </row>
    <row r="9" spans="2:46" s="1" customFormat="1" ht="16.5" customHeight="1">
      <c r="B9" s="30"/>
      <c r="E9" s="184" t="s">
        <v>1091</v>
      </c>
      <c r="F9" s="223"/>
      <c r="G9" s="223"/>
      <c r="H9" s="223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31</v>
      </c>
      <c r="I12" s="25" t="s">
        <v>22</v>
      </c>
      <c r="J12" s="50" t="str">
        <f>'Rekapitulace stavby'!AN8</f>
        <v>30. 1. 2024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tr">
        <f>IF('Rekapitulace stavby'!AN10="","",'Rekapitulace stavby'!AN10)</f>
        <v/>
      </c>
      <c r="L14" s="30"/>
    </row>
    <row r="15" spans="2:46" s="1" customFormat="1" ht="18" customHeight="1">
      <c r="B15" s="30"/>
      <c r="E15" s="23" t="str">
        <f>IF('Rekapitulace stavby'!E11="","",'Rekapitulace stavby'!E11)</f>
        <v>ZOO Ústí n. Labem p.o.</v>
      </c>
      <c r="I15" s="25" t="s">
        <v>27</v>
      </c>
      <c r="J15" s="23" t="str">
        <f>IF('Rekapitulace stavby'!AN11="","",'Rekapitulace stavby'!AN11)</f>
        <v/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4" t="str">
        <f>'Rekapitulace stavby'!E14</f>
        <v>Vyplň údaj</v>
      </c>
      <c r="F18" s="189"/>
      <c r="G18" s="189"/>
      <c r="H18" s="189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30</v>
      </c>
      <c r="I20" s="25" t="s">
        <v>25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 xml:space="preserve"> </v>
      </c>
      <c r="I21" s="25" t="s">
        <v>27</v>
      </c>
      <c r="J21" s="23" t="str">
        <f>IF('Rekapitulace stavby'!AN17="","",'Rekapitulace stavby'!AN17)</f>
        <v/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33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>J. Nešněra</v>
      </c>
      <c r="I24" s="25" t="s">
        <v>27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35</v>
      </c>
      <c r="L26" s="30"/>
    </row>
    <row r="27" spans="2:12" s="7" customFormat="1" ht="16.5" customHeight="1">
      <c r="B27" s="92"/>
      <c r="E27" s="194" t="s">
        <v>1</v>
      </c>
      <c r="F27" s="194"/>
      <c r="G27" s="194"/>
      <c r="H27" s="194"/>
      <c r="L27" s="92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93" t="s">
        <v>36</v>
      </c>
      <c r="J30" s="64">
        <f>ROUND(J119,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38</v>
      </c>
      <c r="I32" s="33" t="s">
        <v>37</v>
      </c>
      <c r="J32" s="33" t="s">
        <v>39</v>
      </c>
      <c r="L32" s="30"/>
    </row>
    <row r="33" spans="2:12" s="1" customFormat="1" ht="14.45" customHeight="1">
      <c r="B33" s="30"/>
      <c r="D33" s="53" t="s">
        <v>40</v>
      </c>
      <c r="E33" s="25" t="s">
        <v>41</v>
      </c>
      <c r="F33" s="84">
        <f>ROUND((SUM(BE119:BE132)),  2)</f>
        <v>0</v>
      </c>
      <c r="I33" s="94">
        <v>0.21</v>
      </c>
      <c r="J33" s="84">
        <f>ROUND(((SUM(BE119:BE132))*I33),  2)</f>
        <v>0</v>
      </c>
      <c r="L33" s="30"/>
    </row>
    <row r="34" spans="2:12" s="1" customFormat="1" ht="14.45" customHeight="1">
      <c r="B34" s="30"/>
      <c r="E34" s="25" t="s">
        <v>42</v>
      </c>
      <c r="F34" s="84">
        <f>ROUND((SUM(BF119:BF132)),  2)</f>
        <v>0</v>
      </c>
      <c r="I34" s="94">
        <v>0.12</v>
      </c>
      <c r="J34" s="84">
        <f>ROUND(((SUM(BF119:BF132))*I34),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84">
        <f>ROUND((SUM(BG119:BG132)),  2)</f>
        <v>0</v>
      </c>
      <c r="I35" s="94">
        <v>0.21</v>
      </c>
      <c r="J35" s="84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84">
        <f>ROUND((SUM(BH119:BH132)),  2)</f>
        <v>0</v>
      </c>
      <c r="I36" s="94">
        <v>0.12</v>
      </c>
      <c r="J36" s="84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84">
        <f>ROUND((SUM(BI119:BI132)),  2)</f>
        <v>0</v>
      </c>
      <c r="I37" s="94">
        <v>0</v>
      </c>
      <c r="J37" s="84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5"/>
      <c r="D39" s="96" t="s">
        <v>46</v>
      </c>
      <c r="E39" s="55"/>
      <c r="F39" s="55"/>
      <c r="G39" s="97" t="s">
        <v>47</v>
      </c>
      <c r="H39" s="98" t="s">
        <v>48</v>
      </c>
      <c r="I39" s="55"/>
      <c r="J39" s="99">
        <f>SUM(J30:J37)</f>
        <v>0</v>
      </c>
      <c r="K39" s="100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101" t="s">
        <v>52</v>
      </c>
      <c r="G61" s="41" t="s">
        <v>51</v>
      </c>
      <c r="H61" s="32"/>
      <c r="I61" s="32"/>
      <c r="J61" s="102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101" t="s">
        <v>52</v>
      </c>
      <c r="G76" s="41" t="s">
        <v>51</v>
      </c>
      <c r="H76" s="32"/>
      <c r="I76" s="32"/>
      <c r="J76" s="102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118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21" t="str">
        <f>E7</f>
        <v>Novostavba pavilonu pro jelínky vepří v ZOO Ústí n. Labem</v>
      </c>
      <c r="F85" s="222"/>
      <c r="G85" s="222"/>
      <c r="H85" s="222"/>
      <c r="L85" s="30"/>
    </row>
    <row r="86" spans="2:47" s="1" customFormat="1" ht="12" customHeight="1">
      <c r="B86" s="30"/>
      <c r="C86" s="25" t="s">
        <v>116</v>
      </c>
      <c r="L86" s="30"/>
    </row>
    <row r="87" spans="2:47" s="1" customFormat="1" ht="16.5" customHeight="1">
      <c r="B87" s="30"/>
      <c r="E87" s="184" t="str">
        <f>E9</f>
        <v>04 - VRN</v>
      </c>
      <c r="F87" s="223"/>
      <c r="G87" s="223"/>
      <c r="H87" s="223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 xml:space="preserve"> </v>
      </c>
      <c r="I89" s="25" t="s">
        <v>22</v>
      </c>
      <c r="J89" s="50" t="str">
        <f>IF(J12="","",J12)</f>
        <v>30. 1. 2024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24</v>
      </c>
      <c r="F91" s="23" t="str">
        <f>E15</f>
        <v>ZOO Ústí n. Labem p.o.</v>
      </c>
      <c r="I91" s="25" t="s">
        <v>30</v>
      </c>
      <c r="J91" s="28" t="str">
        <f>E21</f>
        <v xml:space="preserve"> </v>
      </c>
      <c r="L91" s="30"/>
    </row>
    <row r="92" spans="2:47" s="1" customFormat="1" ht="15.2" customHeight="1">
      <c r="B92" s="30"/>
      <c r="C92" s="25" t="s">
        <v>28</v>
      </c>
      <c r="F92" s="23" t="str">
        <f>IF(E18="","",E18)</f>
        <v>Vyplň údaj</v>
      </c>
      <c r="I92" s="25" t="s">
        <v>33</v>
      </c>
      <c r="J92" s="28" t="str">
        <f>E24</f>
        <v>J. Nešněra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103" t="s">
        <v>119</v>
      </c>
      <c r="D94" s="95"/>
      <c r="E94" s="95"/>
      <c r="F94" s="95"/>
      <c r="G94" s="95"/>
      <c r="H94" s="95"/>
      <c r="I94" s="95"/>
      <c r="J94" s="104" t="s">
        <v>120</v>
      </c>
      <c r="K94" s="95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5" t="s">
        <v>121</v>
      </c>
      <c r="J96" s="64">
        <f>J119</f>
        <v>0</v>
      </c>
      <c r="L96" s="30"/>
      <c r="AU96" s="15" t="s">
        <v>122</v>
      </c>
    </row>
    <row r="97" spans="2:12" s="8" customFormat="1" ht="24.95" customHeight="1">
      <c r="B97" s="106"/>
      <c r="D97" s="107" t="s">
        <v>1092</v>
      </c>
      <c r="E97" s="108"/>
      <c r="F97" s="108"/>
      <c r="G97" s="108"/>
      <c r="H97" s="108"/>
      <c r="I97" s="108"/>
      <c r="J97" s="109">
        <f>J120</f>
        <v>0</v>
      </c>
      <c r="L97" s="106"/>
    </row>
    <row r="98" spans="2:12" s="9" customFormat="1" ht="19.899999999999999" customHeight="1">
      <c r="B98" s="110"/>
      <c r="D98" s="111" t="s">
        <v>1093</v>
      </c>
      <c r="E98" s="112"/>
      <c r="F98" s="112"/>
      <c r="G98" s="112"/>
      <c r="H98" s="112"/>
      <c r="I98" s="112"/>
      <c r="J98" s="113">
        <f>J121</f>
        <v>0</v>
      </c>
      <c r="L98" s="110"/>
    </row>
    <row r="99" spans="2:12" s="9" customFormat="1" ht="19.899999999999999" customHeight="1">
      <c r="B99" s="110"/>
      <c r="D99" s="111" t="s">
        <v>1094</v>
      </c>
      <c r="E99" s="112"/>
      <c r="F99" s="112"/>
      <c r="G99" s="112"/>
      <c r="H99" s="112"/>
      <c r="I99" s="112"/>
      <c r="J99" s="113">
        <f>J130</f>
        <v>0</v>
      </c>
      <c r="L99" s="110"/>
    </row>
    <row r="100" spans="2:12" s="1" customFormat="1" ht="21.75" customHeight="1">
      <c r="B100" s="30"/>
      <c r="L100" s="30"/>
    </row>
    <row r="101" spans="2:12" s="1" customFormat="1" ht="6.95" customHeight="1"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30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0"/>
    </row>
    <row r="106" spans="2:12" s="1" customFormat="1" ht="24.95" customHeight="1">
      <c r="B106" s="30"/>
      <c r="C106" s="19" t="s">
        <v>144</v>
      </c>
      <c r="L106" s="30"/>
    </row>
    <row r="107" spans="2:12" s="1" customFormat="1" ht="6.95" customHeight="1">
      <c r="B107" s="30"/>
      <c r="L107" s="30"/>
    </row>
    <row r="108" spans="2:12" s="1" customFormat="1" ht="12" customHeight="1">
      <c r="B108" s="30"/>
      <c r="C108" s="25" t="s">
        <v>16</v>
      </c>
      <c r="L108" s="30"/>
    </row>
    <row r="109" spans="2:12" s="1" customFormat="1" ht="16.5" customHeight="1">
      <c r="B109" s="30"/>
      <c r="E109" s="221" t="str">
        <f>E7</f>
        <v>Novostavba pavilonu pro jelínky vepří v ZOO Ústí n. Labem</v>
      </c>
      <c r="F109" s="222"/>
      <c r="G109" s="222"/>
      <c r="H109" s="222"/>
      <c r="L109" s="30"/>
    </row>
    <row r="110" spans="2:12" s="1" customFormat="1" ht="12" customHeight="1">
      <c r="B110" s="30"/>
      <c r="C110" s="25" t="s">
        <v>116</v>
      </c>
      <c r="L110" s="30"/>
    </row>
    <row r="111" spans="2:12" s="1" customFormat="1" ht="16.5" customHeight="1">
      <c r="B111" s="30"/>
      <c r="E111" s="184" t="str">
        <f>E9</f>
        <v>04 - VRN</v>
      </c>
      <c r="F111" s="223"/>
      <c r="G111" s="223"/>
      <c r="H111" s="223"/>
      <c r="L111" s="30"/>
    </row>
    <row r="112" spans="2:12" s="1" customFormat="1" ht="6.95" customHeight="1">
      <c r="B112" s="30"/>
      <c r="L112" s="30"/>
    </row>
    <row r="113" spans="2:65" s="1" customFormat="1" ht="12" customHeight="1">
      <c r="B113" s="30"/>
      <c r="C113" s="25" t="s">
        <v>20</v>
      </c>
      <c r="F113" s="23" t="str">
        <f>F12</f>
        <v xml:space="preserve"> </v>
      </c>
      <c r="I113" s="25" t="s">
        <v>22</v>
      </c>
      <c r="J113" s="50" t="str">
        <f>IF(J12="","",J12)</f>
        <v>30. 1. 2024</v>
      </c>
      <c r="L113" s="30"/>
    </row>
    <row r="114" spans="2:65" s="1" customFormat="1" ht="6.95" customHeight="1">
      <c r="B114" s="30"/>
      <c r="L114" s="30"/>
    </row>
    <row r="115" spans="2:65" s="1" customFormat="1" ht="15.2" customHeight="1">
      <c r="B115" s="30"/>
      <c r="C115" s="25" t="s">
        <v>24</v>
      </c>
      <c r="F115" s="23" t="str">
        <f>E15</f>
        <v>ZOO Ústí n. Labem p.o.</v>
      </c>
      <c r="I115" s="25" t="s">
        <v>30</v>
      </c>
      <c r="J115" s="28" t="str">
        <f>E21</f>
        <v xml:space="preserve"> </v>
      </c>
      <c r="L115" s="30"/>
    </row>
    <row r="116" spans="2:65" s="1" customFormat="1" ht="15.2" customHeight="1">
      <c r="B116" s="30"/>
      <c r="C116" s="25" t="s">
        <v>28</v>
      </c>
      <c r="F116" s="23" t="str">
        <f>IF(E18="","",E18)</f>
        <v>Vyplň údaj</v>
      </c>
      <c r="I116" s="25" t="s">
        <v>33</v>
      </c>
      <c r="J116" s="28" t="str">
        <f>E24</f>
        <v>J. Nešněra</v>
      </c>
      <c r="L116" s="30"/>
    </row>
    <row r="117" spans="2:65" s="1" customFormat="1" ht="10.35" customHeight="1">
      <c r="B117" s="30"/>
      <c r="L117" s="30"/>
    </row>
    <row r="118" spans="2:65" s="10" customFormat="1" ht="29.25" customHeight="1">
      <c r="B118" s="114"/>
      <c r="C118" s="115" t="s">
        <v>145</v>
      </c>
      <c r="D118" s="116" t="s">
        <v>61</v>
      </c>
      <c r="E118" s="116" t="s">
        <v>57</v>
      </c>
      <c r="F118" s="116" t="s">
        <v>58</v>
      </c>
      <c r="G118" s="116" t="s">
        <v>146</v>
      </c>
      <c r="H118" s="116" t="s">
        <v>147</v>
      </c>
      <c r="I118" s="116" t="s">
        <v>148</v>
      </c>
      <c r="J118" s="116" t="s">
        <v>120</v>
      </c>
      <c r="K118" s="117" t="s">
        <v>149</v>
      </c>
      <c r="L118" s="114"/>
      <c r="M118" s="57" t="s">
        <v>1</v>
      </c>
      <c r="N118" s="58" t="s">
        <v>40</v>
      </c>
      <c r="O118" s="58" t="s">
        <v>150</v>
      </c>
      <c r="P118" s="58" t="s">
        <v>151</v>
      </c>
      <c r="Q118" s="58" t="s">
        <v>152</v>
      </c>
      <c r="R118" s="58" t="s">
        <v>153</v>
      </c>
      <c r="S118" s="58" t="s">
        <v>154</v>
      </c>
      <c r="T118" s="59" t="s">
        <v>155</v>
      </c>
    </row>
    <row r="119" spans="2:65" s="1" customFormat="1" ht="22.9" customHeight="1">
      <c r="B119" s="30"/>
      <c r="C119" s="62" t="s">
        <v>156</v>
      </c>
      <c r="J119" s="118">
        <f>BK119</f>
        <v>0</v>
      </c>
      <c r="L119" s="30"/>
      <c r="M119" s="60"/>
      <c r="N119" s="51"/>
      <c r="O119" s="51"/>
      <c r="P119" s="119">
        <f>P120</f>
        <v>0</v>
      </c>
      <c r="Q119" s="51"/>
      <c r="R119" s="119">
        <f>R120</f>
        <v>0</v>
      </c>
      <c r="S119" s="51"/>
      <c r="T119" s="120">
        <f>T120</f>
        <v>0</v>
      </c>
      <c r="AT119" s="15" t="s">
        <v>75</v>
      </c>
      <c r="AU119" s="15" t="s">
        <v>122</v>
      </c>
      <c r="BK119" s="121">
        <f>BK120</f>
        <v>0</v>
      </c>
    </row>
    <row r="120" spans="2:65" s="11" customFormat="1" ht="25.9" customHeight="1">
      <c r="B120" s="122"/>
      <c r="D120" s="123" t="s">
        <v>75</v>
      </c>
      <c r="E120" s="124" t="s">
        <v>113</v>
      </c>
      <c r="F120" s="124" t="s">
        <v>1095</v>
      </c>
      <c r="I120" s="125"/>
      <c r="J120" s="126">
        <f>BK120</f>
        <v>0</v>
      </c>
      <c r="L120" s="122"/>
      <c r="M120" s="127"/>
      <c r="P120" s="128">
        <f>P121+P130</f>
        <v>0</v>
      </c>
      <c r="R120" s="128">
        <f>R121+R130</f>
        <v>0</v>
      </c>
      <c r="T120" s="129">
        <f>T121+T130</f>
        <v>0</v>
      </c>
      <c r="AR120" s="123" t="s">
        <v>274</v>
      </c>
      <c r="AT120" s="130" t="s">
        <v>75</v>
      </c>
      <c r="AU120" s="130" t="s">
        <v>76</v>
      </c>
      <c r="AY120" s="123" t="s">
        <v>159</v>
      </c>
      <c r="BK120" s="131">
        <f>BK121+BK130</f>
        <v>0</v>
      </c>
    </row>
    <row r="121" spans="2:65" s="11" customFormat="1" ht="22.9" customHeight="1">
      <c r="B121" s="122"/>
      <c r="D121" s="123" t="s">
        <v>75</v>
      </c>
      <c r="E121" s="132" t="s">
        <v>1096</v>
      </c>
      <c r="F121" s="132" t="s">
        <v>1097</v>
      </c>
      <c r="I121" s="125"/>
      <c r="J121" s="133">
        <f>BK121</f>
        <v>0</v>
      </c>
      <c r="L121" s="122"/>
      <c r="M121" s="127"/>
      <c r="P121" s="128">
        <f>SUM(P122:P129)</f>
        <v>0</v>
      </c>
      <c r="R121" s="128">
        <f>SUM(R122:R129)</f>
        <v>0</v>
      </c>
      <c r="T121" s="129">
        <f>SUM(T122:T129)</f>
        <v>0</v>
      </c>
      <c r="AR121" s="123" t="s">
        <v>274</v>
      </c>
      <c r="AT121" s="130" t="s">
        <v>75</v>
      </c>
      <c r="AU121" s="130" t="s">
        <v>84</v>
      </c>
      <c r="AY121" s="123" t="s">
        <v>159</v>
      </c>
      <c r="BK121" s="131">
        <f>SUM(BK122:BK129)</f>
        <v>0</v>
      </c>
    </row>
    <row r="122" spans="2:65" s="1" customFormat="1" ht="16.5" customHeight="1">
      <c r="B122" s="30"/>
      <c r="C122" s="134" t="s">
        <v>84</v>
      </c>
      <c r="D122" s="134" t="s">
        <v>161</v>
      </c>
      <c r="E122" s="135" t="s">
        <v>1098</v>
      </c>
      <c r="F122" s="136" t="s">
        <v>1099</v>
      </c>
      <c r="G122" s="137" t="s">
        <v>482</v>
      </c>
      <c r="H122" s="138">
        <v>1</v>
      </c>
      <c r="I122" s="139"/>
      <c r="J122" s="140">
        <f>ROUND(I122*H122,2)</f>
        <v>0</v>
      </c>
      <c r="K122" s="136" t="s">
        <v>165</v>
      </c>
      <c r="L122" s="30"/>
      <c r="M122" s="141" t="s">
        <v>1</v>
      </c>
      <c r="N122" s="142" t="s">
        <v>41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1100</v>
      </c>
      <c r="AT122" s="145" t="s">
        <v>161</v>
      </c>
      <c r="AU122" s="145" t="s">
        <v>86</v>
      </c>
      <c r="AY122" s="15" t="s">
        <v>159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5" t="s">
        <v>84</v>
      </c>
      <c r="BK122" s="146">
        <f>ROUND(I122*H122,2)</f>
        <v>0</v>
      </c>
      <c r="BL122" s="15" t="s">
        <v>1100</v>
      </c>
      <c r="BM122" s="145" t="s">
        <v>1101</v>
      </c>
    </row>
    <row r="123" spans="2:65" s="1" customFormat="1" ht="11.25">
      <c r="B123" s="30"/>
      <c r="D123" s="147" t="s">
        <v>168</v>
      </c>
      <c r="F123" s="148" t="s">
        <v>1099</v>
      </c>
      <c r="I123" s="149"/>
      <c r="L123" s="30"/>
      <c r="M123" s="150"/>
      <c r="T123" s="54"/>
      <c r="AT123" s="15" t="s">
        <v>168</v>
      </c>
      <c r="AU123" s="15" t="s">
        <v>86</v>
      </c>
    </row>
    <row r="124" spans="2:65" s="1" customFormat="1" ht="16.5" customHeight="1">
      <c r="B124" s="30"/>
      <c r="C124" s="134" t="s">
        <v>86</v>
      </c>
      <c r="D124" s="134" t="s">
        <v>161</v>
      </c>
      <c r="E124" s="135" t="s">
        <v>1102</v>
      </c>
      <c r="F124" s="136" t="s">
        <v>1103</v>
      </c>
      <c r="G124" s="137" t="s">
        <v>482</v>
      </c>
      <c r="H124" s="138">
        <v>1</v>
      </c>
      <c r="I124" s="139"/>
      <c r="J124" s="140">
        <f>ROUND(I124*H124,2)</f>
        <v>0</v>
      </c>
      <c r="K124" s="136" t="s">
        <v>165</v>
      </c>
      <c r="L124" s="30"/>
      <c r="M124" s="141" t="s">
        <v>1</v>
      </c>
      <c r="N124" s="142" t="s">
        <v>41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1100</v>
      </c>
      <c r="AT124" s="145" t="s">
        <v>161</v>
      </c>
      <c r="AU124" s="145" t="s">
        <v>86</v>
      </c>
      <c r="AY124" s="15" t="s">
        <v>159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5" t="s">
        <v>84</v>
      </c>
      <c r="BK124" s="146">
        <f>ROUND(I124*H124,2)</f>
        <v>0</v>
      </c>
      <c r="BL124" s="15" t="s">
        <v>1100</v>
      </c>
      <c r="BM124" s="145" t="s">
        <v>1104</v>
      </c>
    </row>
    <row r="125" spans="2:65" s="1" customFormat="1" ht="11.25">
      <c r="B125" s="30"/>
      <c r="D125" s="147" t="s">
        <v>168</v>
      </c>
      <c r="F125" s="148" t="s">
        <v>1103</v>
      </c>
      <c r="I125" s="149"/>
      <c r="L125" s="30"/>
      <c r="M125" s="150"/>
      <c r="T125" s="54"/>
      <c r="AT125" s="15" t="s">
        <v>168</v>
      </c>
      <c r="AU125" s="15" t="s">
        <v>86</v>
      </c>
    </row>
    <row r="126" spans="2:65" s="1" customFormat="1" ht="16.5" customHeight="1">
      <c r="B126" s="30"/>
      <c r="C126" s="134" t="s">
        <v>166</v>
      </c>
      <c r="D126" s="134" t="s">
        <v>161</v>
      </c>
      <c r="E126" s="135" t="s">
        <v>1105</v>
      </c>
      <c r="F126" s="136" t="s">
        <v>1106</v>
      </c>
      <c r="G126" s="137" t="s">
        <v>482</v>
      </c>
      <c r="H126" s="138">
        <v>1</v>
      </c>
      <c r="I126" s="139"/>
      <c r="J126" s="140">
        <f>ROUND(I126*H126,2)</f>
        <v>0</v>
      </c>
      <c r="K126" s="136" t="s">
        <v>165</v>
      </c>
      <c r="L126" s="30"/>
      <c r="M126" s="141" t="s">
        <v>1</v>
      </c>
      <c r="N126" s="142" t="s">
        <v>41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1100</v>
      </c>
      <c r="AT126" s="145" t="s">
        <v>161</v>
      </c>
      <c r="AU126" s="145" t="s">
        <v>86</v>
      </c>
      <c r="AY126" s="15" t="s">
        <v>159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5" t="s">
        <v>84</v>
      </c>
      <c r="BK126" s="146">
        <f>ROUND(I126*H126,2)</f>
        <v>0</v>
      </c>
      <c r="BL126" s="15" t="s">
        <v>1100</v>
      </c>
      <c r="BM126" s="145" t="s">
        <v>1107</v>
      </c>
    </row>
    <row r="127" spans="2:65" s="1" customFormat="1" ht="11.25">
      <c r="B127" s="30"/>
      <c r="D127" s="147" t="s">
        <v>168</v>
      </c>
      <c r="F127" s="148" t="s">
        <v>1106</v>
      </c>
      <c r="I127" s="149"/>
      <c r="L127" s="30"/>
      <c r="M127" s="150"/>
      <c r="T127" s="54"/>
      <c r="AT127" s="15" t="s">
        <v>168</v>
      </c>
      <c r="AU127" s="15" t="s">
        <v>86</v>
      </c>
    </row>
    <row r="128" spans="2:65" s="1" customFormat="1" ht="16.5" customHeight="1">
      <c r="B128" s="30"/>
      <c r="C128" s="134" t="s">
        <v>238</v>
      </c>
      <c r="D128" s="134" t="s">
        <v>161</v>
      </c>
      <c r="E128" s="135" t="s">
        <v>1108</v>
      </c>
      <c r="F128" s="136" t="s">
        <v>1109</v>
      </c>
      <c r="G128" s="137" t="s">
        <v>482</v>
      </c>
      <c r="H128" s="138">
        <v>1</v>
      </c>
      <c r="I128" s="139"/>
      <c r="J128" s="140">
        <f>ROUND(I128*H128,2)</f>
        <v>0</v>
      </c>
      <c r="K128" s="136" t="s">
        <v>165</v>
      </c>
      <c r="L128" s="30"/>
      <c r="M128" s="141" t="s">
        <v>1</v>
      </c>
      <c r="N128" s="142" t="s">
        <v>41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1100</v>
      </c>
      <c r="AT128" s="145" t="s">
        <v>161</v>
      </c>
      <c r="AU128" s="145" t="s">
        <v>86</v>
      </c>
      <c r="AY128" s="15" t="s">
        <v>159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5" t="s">
        <v>84</v>
      </c>
      <c r="BK128" s="146">
        <f>ROUND(I128*H128,2)</f>
        <v>0</v>
      </c>
      <c r="BL128" s="15" t="s">
        <v>1100</v>
      </c>
      <c r="BM128" s="145" t="s">
        <v>1110</v>
      </c>
    </row>
    <row r="129" spans="2:65" s="1" customFormat="1" ht="11.25">
      <c r="B129" s="30"/>
      <c r="D129" s="147" t="s">
        <v>168</v>
      </c>
      <c r="F129" s="148" t="s">
        <v>1111</v>
      </c>
      <c r="I129" s="149"/>
      <c r="L129" s="30"/>
      <c r="M129" s="150"/>
      <c r="T129" s="54"/>
      <c r="AT129" s="15" t="s">
        <v>168</v>
      </c>
      <c r="AU129" s="15" t="s">
        <v>86</v>
      </c>
    </row>
    <row r="130" spans="2:65" s="11" customFormat="1" ht="22.9" customHeight="1">
      <c r="B130" s="122"/>
      <c r="D130" s="123" t="s">
        <v>75</v>
      </c>
      <c r="E130" s="132" t="s">
        <v>1112</v>
      </c>
      <c r="F130" s="132" t="s">
        <v>1113</v>
      </c>
      <c r="I130" s="125"/>
      <c r="J130" s="133">
        <f>BK130</f>
        <v>0</v>
      </c>
      <c r="L130" s="122"/>
      <c r="M130" s="127"/>
      <c r="P130" s="128">
        <f>SUM(P131:P132)</f>
        <v>0</v>
      </c>
      <c r="R130" s="128">
        <f>SUM(R131:R132)</f>
        <v>0</v>
      </c>
      <c r="T130" s="129">
        <f>SUM(T131:T132)</f>
        <v>0</v>
      </c>
      <c r="AR130" s="123" t="s">
        <v>274</v>
      </c>
      <c r="AT130" s="130" t="s">
        <v>75</v>
      </c>
      <c r="AU130" s="130" t="s">
        <v>84</v>
      </c>
      <c r="AY130" s="123" t="s">
        <v>159</v>
      </c>
      <c r="BK130" s="131">
        <f>SUM(BK131:BK132)</f>
        <v>0</v>
      </c>
    </row>
    <row r="131" spans="2:65" s="1" customFormat="1" ht="16.5" customHeight="1">
      <c r="B131" s="30"/>
      <c r="C131" s="134" t="s">
        <v>274</v>
      </c>
      <c r="D131" s="134" t="s">
        <v>161</v>
      </c>
      <c r="E131" s="135" t="s">
        <v>1114</v>
      </c>
      <c r="F131" s="136" t="s">
        <v>1115</v>
      </c>
      <c r="G131" s="137" t="s">
        <v>482</v>
      </c>
      <c r="H131" s="138">
        <v>1</v>
      </c>
      <c r="I131" s="139"/>
      <c r="J131" s="140">
        <f>ROUND(I131*H131,2)</f>
        <v>0</v>
      </c>
      <c r="K131" s="136" t="s">
        <v>165</v>
      </c>
      <c r="L131" s="30"/>
      <c r="M131" s="141" t="s">
        <v>1</v>
      </c>
      <c r="N131" s="142" t="s">
        <v>41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1100</v>
      </c>
      <c r="AT131" s="145" t="s">
        <v>161</v>
      </c>
      <c r="AU131" s="145" t="s">
        <v>86</v>
      </c>
      <c r="AY131" s="15" t="s">
        <v>159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5" t="s">
        <v>84</v>
      </c>
      <c r="BK131" s="146">
        <f>ROUND(I131*H131,2)</f>
        <v>0</v>
      </c>
      <c r="BL131" s="15" t="s">
        <v>1100</v>
      </c>
      <c r="BM131" s="145" t="s">
        <v>1116</v>
      </c>
    </row>
    <row r="132" spans="2:65" s="1" customFormat="1" ht="11.25">
      <c r="B132" s="30"/>
      <c r="D132" s="147" t="s">
        <v>168</v>
      </c>
      <c r="F132" s="148" t="s">
        <v>1115</v>
      </c>
      <c r="I132" s="149"/>
      <c r="L132" s="30"/>
      <c r="M132" s="176"/>
      <c r="N132" s="177"/>
      <c r="O132" s="177"/>
      <c r="P132" s="177"/>
      <c r="Q132" s="177"/>
      <c r="R132" s="177"/>
      <c r="S132" s="177"/>
      <c r="T132" s="178"/>
      <c r="AT132" s="15" t="s">
        <v>168</v>
      </c>
      <c r="AU132" s="15" t="s">
        <v>86</v>
      </c>
    </row>
    <row r="133" spans="2:65" s="1" customFormat="1" ht="6.95" customHeight="1"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30"/>
    </row>
  </sheetData>
  <sheetProtection algorithmName="SHA-512" hashValue="mEcVo+AwH1eMRrxHXfyl6R0RRnpyPws60G8FRUpwYsyWNps9l84xeDmRKe/1Lhf4ErbEUDtbKGI3Dk0t3/DKdQ==" saltValue="t+wqSGR2PWY/FPg5UMEQnxlWiusiRQ5IykNJwRE4WnqYdytPGkfuFe4JTKlkt7MlzXu3/AnZvXO0aGb97emDxw==" spinCount="100000" sheet="1" objects="1" scenarios="1" formatColumns="0" formatRows="0" autoFilter="0"/>
  <autoFilter ref="C118:K132" xr:uid="{00000000-0009-0000-0000-000009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01 - stavební část</vt:lpstr>
      <vt:lpstr>02 - UT</vt:lpstr>
      <vt:lpstr>03a - demontáže</vt:lpstr>
      <vt:lpstr>03b - montáže elektroinst...</vt:lpstr>
      <vt:lpstr>03c - montáže hromosvodu</vt:lpstr>
      <vt:lpstr>03d - zemní práce hromosvodu</vt:lpstr>
      <vt:lpstr>03e - rozvaděč R1</vt:lpstr>
      <vt:lpstr>03f - zkoušky a revize</vt:lpstr>
      <vt:lpstr>04 - VRN</vt:lpstr>
      <vt:lpstr>'01 - stavební část'!Názvy_tisku</vt:lpstr>
      <vt:lpstr>'02 - UT'!Názvy_tisku</vt:lpstr>
      <vt:lpstr>'03a - demontáže'!Názvy_tisku</vt:lpstr>
      <vt:lpstr>'03b - montáže elektroinst...'!Názvy_tisku</vt:lpstr>
      <vt:lpstr>'03c - montáže hromosvodu'!Názvy_tisku</vt:lpstr>
      <vt:lpstr>'03d - zemní práce hromosvodu'!Názvy_tisku</vt:lpstr>
      <vt:lpstr>'03e - rozvaděč R1'!Názvy_tisku</vt:lpstr>
      <vt:lpstr>'03f - zkoušky a revize'!Názvy_tisku</vt:lpstr>
      <vt:lpstr>'04 - VRN'!Názvy_tisku</vt:lpstr>
      <vt:lpstr>'Rekapitulace stavby'!Názvy_tisku</vt:lpstr>
      <vt:lpstr>'01 - stavební část'!Oblast_tisku</vt:lpstr>
      <vt:lpstr>'02 - UT'!Oblast_tisku</vt:lpstr>
      <vt:lpstr>'03a - demontáže'!Oblast_tisku</vt:lpstr>
      <vt:lpstr>'03b - montáže elektroinst...'!Oblast_tisku</vt:lpstr>
      <vt:lpstr>'03c - montáže hromosvodu'!Oblast_tisku</vt:lpstr>
      <vt:lpstr>'03d - zemní práce hromosvodu'!Oblast_tisku</vt:lpstr>
      <vt:lpstr>'03e - rozvaděč R1'!Oblast_tisku</vt:lpstr>
      <vt:lpstr>'03f - zkoušky a revize'!Oblast_tisku</vt:lpstr>
      <vt:lpstr>'04 -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DESKTOP-C275LRE\Jindra</dc:creator>
  <cp:lastModifiedBy>Antošová Kateřina, Mgr.</cp:lastModifiedBy>
  <dcterms:created xsi:type="dcterms:W3CDTF">2024-03-04T06:58:42Z</dcterms:created>
  <dcterms:modified xsi:type="dcterms:W3CDTF">2024-08-27T12:29:27Z</dcterms:modified>
</cp:coreProperties>
</file>