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Kaderabkova\Desktop\Vybudování oranžových přechodů pro chodce v ul. Velká Hradební, ul. Stříbrnická, ul. Novosedlické náměstí, ul. Seifertova\ZD\"/>
    </mc:Choice>
  </mc:AlternateContent>
  <xr:revisionPtr revIDLastSave="0" documentId="13_ncr:1_{3EF7A80F-8328-489B-88B4-395121768015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Rekapitulace stavby" sheetId="1" r:id="rId1"/>
    <sheet name="IO 201 - VO stožáry, ulic..." sheetId="2" r:id="rId2"/>
    <sheet name="IO 202 - VO stožáry, ulic..." sheetId="3" r:id="rId3"/>
    <sheet name="IO 203 - VO stožáry, ulic..." sheetId="4" r:id="rId4"/>
    <sheet name="IO 204 - VO stožáry, ulic..." sheetId="5" r:id="rId5"/>
    <sheet name="Pokyny pro vyplnění" sheetId="6" r:id="rId6"/>
  </sheets>
  <definedNames>
    <definedName name="_xlnm._FilterDatabase" localSheetId="1" hidden="1">'IO 201 - VO stožáry, ulic...'!$C$86:$K$237</definedName>
    <definedName name="_xlnm._FilterDatabase" localSheetId="2" hidden="1">'IO 202 - VO stožáry, ulic...'!$C$86:$K$229</definedName>
    <definedName name="_xlnm._FilterDatabase" localSheetId="3" hidden="1">'IO 203 - VO stožáry, ulic...'!$C$84:$K$225</definedName>
    <definedName name="_xlnm._FilterDatabase" localSheetId="4" hidden="1">'IO 204 - VO stožáry, ulic...'!$C$86:$K$250</definedName>
    <definedName name="_xlnm.Print_Titles" localSheetId="1">'IO 201 - VO stožáry, ulic...'!$86:$86</definedName>
    <definedName name="_xlnm.Print_Titles" localSheetId="2">'IO 202 - VO stožáry, ulic...'!$86:$86</definedName>
    <definedName name="_xlnm.Print_Titles" localSheetId="3">'IO 203 - VO stožáry, ulic...'!$84:$84</definedName>
    <definedName name="_xlnm.Print_Titles" localSheetId="4">'IO 204 - VO stožáry, ulic...'!$86:$86</definedName>
    <definedName name="_xlnm.Print_Titles" localSheetId="0">'Rekapitulace stavby'!$52:$52</definedName>
    <definedName name="_xlnm.Print_Area" localSheetId="1">'IO 201 - VO stožáry, ulic...'!$C$4:$J$39,'IO 201 - VO stožáry, ulic...'!$C$45:$J$68,'IO 201 - VO stožáry, ulic...'!$C$74:$K$237</definedName>
    <definedName name="_xlnm.Print_Area" localSheetId="2">'IO 202 - VO stožáry, ulic...'!$C$4:$J$39,'IO 202 - VO stožáry, ulic...'!$C$45:$J$68,'IO 202 - VO stožáry, ulic...'!$C$74:$K$229</definedName>
    <definedName name="_xlnm.Print_Area" localSheetId="3">'IO 203 - VO stožáry, ulic...'!$C$4:$J$39,'IO 203 - VO stožáry, ulic...'!$C$45:$J$66,'IO 203 - VO stožáry, ulic...'!$C$72:$K$225</definedName>
    <definedName name="_xlnm.Print_Area" localSheetId="4">'IO 204 - VO stožáry, ulic...'!$C$4:$J$39,'IO 204 - VO stožáry, ulic...'!$C$45:$J$68,'IO 204 - VO stožáry, ulic...'!$C$74:$K$250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 s="1"/>
  <c r="BI248" i="5"/>
  <c r="BH248" i="5"/>
  <c r="BG248" i="5"/>
  <c r="BF248" i="5"/>
  <c r="T248" i="5"/>
  <c r="R248" i="5"/>
  <c r="P248" i="5"/>
  <c r="BI245" i="5"/>
  <c r="BH245" i="5"/>
  <c r="BG245" i="5"/>
  <c r="BF245" i="5"/>
  <c r="T245" i="5"/>
  <c r="R245" i="5"/>
  <c r="P245" i="5"/>
  <c r="BI241" i="5"/>
  <c r="BH241" i="5"/>
  <c r="BG241" i="5"/>
  <c r="BF241" i="5"/>
  <c r="T241" i="5"/>
  <c r="T240" i="5"/>
  <c r="R241" i="5"/>
  <c r="R240" i="5"/>
  <c r="P241" i="5"/>
  <c r="P240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8" i="5"/>
  <c r="BH218" i="5"/>
  <c r="BG218" i="5"/>
  <c r="BF218" i="5"/>
  <c r="T218" i="5"/>
  <c r="R218" i="5"/>
  <c r="P218" i="5"/>
  <c r="BI215" i="5"/>
  <c r="BH215" i="5"/>
  <c r="BG215" i="5"/>
  <c r="BF215" i="5"/>
  <c r="T215" i="5"/>
  <c r="R215" i="5"/>
  <c r="P215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R132" i="5"/>
  <c r="P132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100" i="5"/>
  <c r="BH100" i="5"/>
  <c r="BG100" i="5"/>
  <c r="BF100" i="5"/>
  <c r="T100" i="5"/>
  <c r="R100" i="5"/>
  <c r="P100" i="5"/>
  <c r="BI98" i="5"/>
  <c r="BH98" i="5"/>
  <c r="BG98" i="5"/>
  <c r="BF98" i="5"/>
  <c r="T98" i="5"/>
  <c r="R98" i="5"/>
  <c r="P98" i="5"/>
  <c r="BI94" i="5"/>
  <c r="BH94" i="5"/>
  <c r="BG94" i="5"/>
  <c r="BF94" i="5"/>
  <c r="T94" i="5"/>
  <c r="R94" i="5"/>
  <c r="P94" i="5"/>
  <c r="BI92" i="5"/>
  <c r="BH92" i="5"/>
  <c r="BG92" i="5"/>
  <c r="BF92" i="5"/>
  <c r="T92" i="5"/>
  <c r="R92" i="5"/>
  <c r="P92" i="5"/>
  <c r="BI90" i="5"/>
  <c r="BH90" i="5"/>
  <c r="BG90" i="5"/>
  <c r="BF90" i="5"/>
  <c r="T90" i="5"/>
  <c r="R90" i="5"/>
  <c r="P90" i="5"/>
  <c r="J84" i="5"/>
  <c r="F81" i="5"/>
  <c r="E79" i="5"/>
  <c r="J55" i="5"/>
  <c r="F52" i="5"/>
  <c r="E50" i="5"/>
  <c r="J21" i="5"/>
  <c r="E21" i="5"/>
  <c r="J83" i="5" s="1"/>
  <c r="J20" i="5"/>
  <c r="J18" i="5"/>
  <c r="E18" i="5"/>
  <c r="F84" i="5" s="1"/>
  <c r="J17" i="5"/>
  <c r="J15" i="5"/>
  <c r="E15" i="5"/>
  <c r="F83" i="5" s="1"/>
  <c r="J14" i="5"/>
  <c r="J12" i="5"/>
  <c r="J52" i="5" s="1"/>
  <c r="E7" i="5"/>
  <c r="E48" i="5"/>
  <c r="J37" i="4"/>
  <c r="J36" i="4"/>
  <c r="AY57" i="1" s="1"/>
  <c r="J35" i="4"/>
  <c r="AX57" i="1" s="1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T215" i="4" s="1"/>
  <c r="R216" i="4"/>
  <c r="R215" i="4" s="1"/>
  <c r="P216" i="4"/>
  <c r="P215" i="4" s="1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J82" i="4"/>
  <c r="F79" i="4"/>
  <c r="E77" i="4"/>
  <c r="J55" i="4"/>
  <c r="F52" i="4"/>
  <c r="E50" i="4"/>
  <c r="J21" i="4"/>
  <c r="E21" i="4"/>
  <c r="J81" i="4"/>
  <c r="J20" i="4"/>
  <c r="J18" i="4"/>
  <c r="E18" i="4"/>
  <c r="F82" i="4" s="1"/>
  <c r="J17" i="4"/>
  <c r="J15" i="4"/>
  <c r="E15" i="4"/>
  <c r="F81" i="4"/>
  <c r="J14" i="4"/>
  <c r="J12" i="4"/>
  <c r="J79" i="4"/>
  <c r="E7" i="4"/>
  <c r="E75" i="4"/>
  <c r="J37" i="3"/>
  <c r="J36" i="3"/>
  <c r="AY56" i="1"/>
  <c r="J35" i="3"/>
  <c r="AX56" i="1" s="1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T219" i="3" s="1"/>
  <c r="R220" i="3"/>
  <c r="R219" i="3"/>
  <c r="P220" i="3"/>
  <c r="P219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J84" i="3"/>
  <c r="F81" i="3"/>
  <c r="E79" i="3"/>
  <c r="J55" i="3"/>
  <c r="F52" i="3"/>
  <c r="E50" i="3"/>
  <c r="J21" i="3"/>
  <c r="E21" i="3"/>
  <c r="J54" i="3" s="1"/>
  <c r="J20" i="3"/>
  <c r="J18" i="3"/>
  <c r="E18" i="3"/>
  <c r="F84" i="3"/>
  <c r="J17" i="3"/>
  <c r="J15" i="3"/>
  <c r="E15" i="3"/>
  <c r="F83" i="3" s="1"/>
  <c r="J14" i="3"/>
  <c r="J12" i="3"/>
  <c r="J52" i="3" s="1"/>
  <c r="E7" i="3"/>
  <c r="E77" i="3" s="1"/>
  <c r="AY55" i="1"/>
  <c r="J37" i="2"/>
  <c r="J36" i="2"/>
  <c r="J35" i="2"/>
  <c r="AX55" i="1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T227" i="2"/>
  <c r="R228" i="2"/>
  <c r="R227" i="2" s="1"/>
  <c r="P228" i="2"/>
  <c r="P227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F34" i="2" s="1"/>
  <c r="T105" i="2"/>
  <c r="R105" i="2"/>
  <c r="P105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BI92" i="2"/>
  <c r="F37" i="2" s="1"/>
  <c r="BH92" i="2"/>
  <c r="BG92" i="2"/>
  <c r="BF92" i="2"/>
  <c r="T92" i="2"/>
  <c r="R92" i="2"/>
  <c r="P92" i="2"/>
  <c r="BI90" i="2"/>
  <c r="BH90" i="2"/>
  <c r="F36" i="2" s="1"/>
  <c r="BG90" i="2"/>
  <c r="BF90" i="2"/>
  <c r="T90" i="2"/>
  <c r="R90" i="2"/>
  <c r="P90" i="2"/>
  <c r="J84" i="2"/>
  <c r="F81" i="2"/>
  <c r="E79" i="2"/>
  <c r="J55" i="2"/>
  <c r="F52" i="2"/>
  <c r="E50" i="2"/>
  <c r="J21" i="2"/>
  <c r="E21" i="2"/>
  <c r="J54" i="2" s="1"/>
  <c r="J20" i="2"/>
  <c r="J18" i="2"/>
  <c r="E18" i="2"/>
  <c r="F84" i="2" s="1"/>
  <c r="J17" i="2"/>
  <c r="J15" i="2"/>
  <c r="E15" i="2"/>
  <c r="F54" i="2" s="1"/>
  <c r="J14" i="2"/>
  <c r="J12" i="2"/>
  <c r="J81" i="2" s="1"/>
  <c r="E7" i="2"/>
  <c r="E77" i="2"/>
  <c r="L50" i="1"/>
  <c r="AM50" i="1"/>
  <c r="AM49" i="1"/>
  <c r="L49" i="1"/>
  <c r="AM47" i="1"/>
  <c r="L47" i="1"/>
  <c r="L45" i="1"/>
  <c r="L44" i="1"/>
  <c r="J182" i="4"/>
  <c r="BK136" i="3"/>
  <c r="J98" i="5"/>
  <c r="J105" i="5"/>
  <c r="BK211" i="2"/>
  <c r="J94" i="3"/>
  <c r="J212" i="4"/>
  <c r="BK227" i="5"/>
  <c r="J139" i="5"/>
  <c r="BK172" i="2"/>
  <c r="J199" i="4"/>
  <c r="J117" i="2"/>
  <c r="J131" i="3"/>
  <c r="J129" i="5"/>
  <c r="BK127" i="2"/>
  <c r="BK213" i="3"/>
  <c r="J105" i="2"/>
  <c r="BK190" i="3"/>
  <c r="BK143" i="4"/>
  <c r="BK137" i="2"/>
  <c r="BK163" i="2"/>
  <c r="BK127" i="5"/>
  <c r="BK113" i="5"/>
  <c r="BK92" i="5"/>
  <c r="J228" i="2"/>
  <c r="BK109" i="3"/>
  <c r="J123" i="5"/>
  <c r="J141" i="2"/>
  <c r="J162" i="3"/>
  <c r="BK241" i="5"/>
  <c r="BK190" i="4"/>
  <c r="AS54" i="1"/>
  <c r="BK161" i="5"/>
  <c r="BK227" i="3"/>
  <c r="J103" i="3"/>
  <c r="BK183" i="5"/>
  <c r="BK111" i="2"/>
  <c r="BK196" i="4"/>
  <c r="BK113" i="3"/>
  <c r="BK193" i="4"/>
  <c r="J135" i="5"/>
  <c r="BK132" i="2"/>
  <c r="J121" i="4"/>
  <c r="J92" i="2"/>
  <c r="BK153" i="5"/>
  <c r="J180" i="3"/>
  <c r="BK176" i="5"/>
  <c r="BK155" i="2"/>
  <c r="BK119" i="4"/>
  <c r="BK202" i="2"/>
  <c r="J111" i="3"/>
  <c r="J196" i="4"/>
  <c r="BK217" i="2"/>
  <c r="J136" i="3"/>
  <c r="BK95" i="4"/>
  <c r="BK125" i="2"/>
  <c r="BK216" i="4"/>
  <c r="J119" i="5"/>
  <c r="BK167" i="5"/>
  <c r="BK115" i="5"/>
  <c r="BK146" i="2"/>
  <c r="BK208" i="2"/>
  <c r="BK119" i="3"/>
  <c r="J135" i="2"/>
  <c r="BK100" i="2"/>
  <c r="J207" i="3"/>
  <c r="BK88" i="4"/>
  <c r="J115" i="4"/>
  <c r="BK109" i="2"/>
  <c r="J146" i="2"/>
  <c r="BK103" i="3"/>
  <c r="J223" i="4"/>
  <c r="J90" i="5"/>
  <c r="BK139" i="5"/>
  <c r="J90" i="2"/>
  <c r="J132" i="5"/>
  <c r="J227" i="3"/>
  <c r="J126" i="4"/>
  <c r="J194" i="5"/>
  <c r="BK219" i="2"/>
  <c r="BK154" i="3"/>
  <c r="BK117" i="5"/>
  <c r="BK113" i="4"/>
  <c r="J125" i="2"/>
  <c r="BK210" i="3"/>
  <c r="J143" i="4"/>
  <c r="BK199" i="2"/>
  <c r="J154" i="3"/>
  <c r="BK199" i="4"/>
  <c r="BK129" i="2"/>
  <c r="BK107" i="3"/>
  <c r="BK215" i="5"/>
  <c r="J223" i="2"/>
  <c r="BK90" i="3"/>
  <c r="J176" i="5"/>
  <c r="BK141" i="5"/>
  <c r="J165" i="3"/>
  <c r="J155" i="5"/>
  <c r="BK235" i="5"/>
  <c r="J190" i="3"/>
  <c r="J176" i="4"/>
  <c r="BK135" i="4"/>
  <c r="J222" i="2"/>
  <c r="BK138" i="4"/>
  <c r="J221" i="5"/>
  <c r="BK180" i="5"/>
  <c r="J107" i="3"/>
  <c r="J245" i="5"/>
  <c r="BK184" i="4"/>
  <c r="BK150" i="2"/>
  <c r="J196" i="3"/>
  <c r="BK143" i="3"/>
  <c r="BK212" i="4"/>
  <c r="J137" i="2"/>
  <c r="J205" i="2"/>
  <c r="BK192" i="5"/>
  <c r="J220" i="3"/>
  <c r="BK105" i="3"/>
  <c r="BK119" i="5"/>
  <c r="BK150" i="3"/>
  <c r="BK97" i="4"/>
  <c r="BK157" i="3"/>
  <c r="BK165" i="4"/>
  <c r="BK196" i="2"/>
  <c r="BK127" i="3"/>
  <c r="J218" i="5"/>
  <c r="BK90" i="5"/>
  <c r="BK205" i="4"/>
  <c r="BK98" i="2"/>
  <c r="BK115" i="4"/>
  <c r="BK101" i="4"/>
  <c r="BK209" i="5"/>
  <c r="BK194" i="5"/>
  <c r="BK153" i="2"/>
  <c r="BK140" i="4"/>
  <c r="J121" i="2"/>
  <c r="BK94" i="5"/>
  <c r="J153" i="2"/>
  <c r="BK147" i="4"/>
  <c r="J115" i="2"/>
  <c r="BK111" i="3"/>
  <c r="J163" i="2"/>
  <c r="BK205" i="2"/>
  <c r="BK216" i="3"/>
  <c r="J158" i="5"/>
  <c r="J235" i="2"/>
  <c r="BK126" i="4"/>
  <c r="BK107" i="2"/>
  <c r="BK121" i="4"/>
  <c r="BK222" i="2"/>
  <c r="J212" i="5"/>
  <c r="BK206" i="5"/>
  <c r="BK123" i="2"/>
  <c r="BK139" i="3"/>
  <c r="J141" i="5"/>
  <c r="J224" i="2"/>
  <c r="BK107" i="4"/>
  <c r="BK125" i="5"/>
  <c r="J170" i="5"/>
  <c r="J100" i="3"/>
  <c r="J180" i="5"/>
  <c r="BK197" i="5"/>
  <c r="J144" i="2"/>
  <c r="BK198" i="3"/>
  <c r="J219" i="2"/>
  <c r="J94" i="2"/>
  <c r="J92" i="5"/>
  <c r="J183" i="5"/>
  <c r="J109" i="2"/>
  <c r="J207" i="4"/>
  <c r="BK166" i="2"/>
  <c r="J215" i="5"/>
  <c r="BK117" i="2"/>
  <c r="BK177" i="3"/>
  <c r="J94" i="5"/>
  <c r="BK92" i="3"/>
  <c r="J93" i="4"/>
  <c r="BK228" i="2"/>
  <c r="J123" i="3"/>
  <c r="BK117" i="4"/>
  <c r="BK113" i="2"/>
  <c r="BK187" i="3"/>
  <c r="J193" i="3"/>
  <c r="J123" i="4"/>
  <c r="J109" i="3"/>
  <c r="BK133" i="4"/>
  <c r="J153" i="5"/>
  <c r="BK169" i="2"/>
  <c r="BK141" i="3"/>
  <c r="BK111" i="4"/>
  <c r="J193" i="4"/>
  <c r="J217" i="2"/>
  <c r="J125" i="3"/>
  <c r="BK105" i="5"/>
  <c r="J187" i="3"/>
  <c r="J211" i="4"/>
  <c r="J192" i="5"/>
  <c r="BK90" i="2"/>
  <c r="J141" i="3"/>
  <c r="J125" i="5"/>
  <c r="BK123" i="3"/>
  <c r="J111" i="4"/>
  <c r="J107" i="2"/>
  <c r="BK105" i="4"/>
  <c r="BK193" i="3"/>
  <c r="J113" i="5"/>
  <c r="BK178" i="2"/>
  <c r="BK129" i="3"/>
  <c r="J189" i="5"/>
  <c r="BK165" i="3"/>
  <c r="J107" i="4"/>
  <c r="BK109" i="5"/>
  <c r="J117" i="4"/>
  <c r="J139" i="2"/>
  <c r="BK184" i="3"/>
  <c r="J109" i="4"/>
  <c r="BK107" i="5"/>
  <c r="J133" i="3"/>
  <c r="J184" i="4"/>
  <c r="J188" i="2"/>
  <c r="J129" i="4"/>
  <c r="BK141" i="2"/>
  <c r="BK90" i="4"/>
  <c r="J237" i="5"/>
  <c r="BK123" i="5"/>
  <c r="J166" i="2"/>
  <c r="J169" i="4"/>
  <c r="J92" i="3"/>
  <c r="J230" i="5"/>
  <c r="J159" i="3"/>
  <c r="J220" i="4"/>
  <c r="BK236" i="5"/>
  <c r="J105" i="3"/>
  <c r="J140" i="4"/>
  <c r="BK92" i="2"/>
  <c r="J98" i="3"/>
  <c r="J197" i="5"/>
  <c r="BK160" i="2"/>
  <c r="BK100" i="5"/>
  <c r="BK172" i="4"/>
  <c r="BK237" i="5"/>
  <c r="BK232" i="5"/>
  <c r="BK224" i="5"/>
  <c r="J178" i="2"/>
  <c r="BK152" i="4"/>
  <c r="J194" i="2"/>
  <c r="BK182" i="4"/>
  <c r="J177" i="3"/>
  <c r="BK173" i="5"/>
  <c r="J127" i="3"/>
  <c r="J97" i="4"/>
  <c r="BK189" i="5"/>
  <c r="J115" i="3"/>
  <c r="J173" i="5"/>
  <c r="J199" i="2"/>
  <c r="J105" i="4"/>
  <c r="J117" i="3"/>
  <c r="BK99" i="4"/>
  <c r="BK170" i="5"/>
  <c r="BK135" i="5"/>
  <c r="BK162" i="3"/>
  <c r="BK129" i="5"/>
  <c r="J101" i="4"/>
  <c r="BK158" i="2"/>
  <c r="BK123" i="4"/>
  <c r="J111" i="5"/>
  <c r="J119" i="3"/>
  <c r="J227" i="5"/>
  <c r="J169" i="2"/>
  <c r="J198" i="3"/>
  <c r="J164" i="5"/>
  <c r="J232" i="2"/>
  <c r="J168" i="3"/>
  <c r="J95" i="4"/>
  <c r="J208" i="2"/>
  <c r="J119" i="4"/>
  <c r="J204" i="3"/>
  <c r="J146" i="5"/>
  <c r="BK121" i="2"/>
  <c r="J187" i="4"/>
  <c r="BK218" i="5"/>
  <c r="J129" i="3"/>
  <c r="J135" i="4"/>
  <c r="J133" i="4"/>
  <c r="J144" i="5"/>
  <c r="J213" i="3"/>
  <c r="BK159" i="4"/>
  <c r="J235" i="5"/>
  <c r="BK185" i="2"/>
  <c r="J157" i="3"/>
  <c r="J156" i="4"/>
  <c r="BK200" i="5"/>
  <c r="BK131" i="3"/>
  <c r="J248" i="5"/>
  <c r="BK188" i="2"/>
  <c r="BK98" i="3"/>
  <c r="J121" i="5"/>
  <c r="BK139" i="2"/>
  <c r="BK111" i="5"/>
  <c r="BK187" i="4"/>
  <c r="J167" i="5"/>
  <c r="BK158" i="5"/>
  <c r="BK176" i="4"/>
  <c r="J132" i="2"/>
  <c r="J100" i="2"/>
  <c r="BK179" i="4"/>
  <c r="J186" i="5"/>
  <c r="BK150" i="5"/>
  <c r="J148" i="3"/>
  <c r="J210" i="4"/>
  <c r="J113" i="3"/>
  <c r="J150" i="2"/>
  <c r="J224" i="3"/>
  <c r="BK135" i="2"/>
  <c r="BK210" i="4"/>
  <c r="BK105" i="2"/>
  <c r="J117" i="5"/>
  <c r="BK168" i="3"/>
  <c r="J179" i="4"/>
  <c r="J99" i="4"/>
  <c r="J184" i="3"/>
  <c r="BK155" i="5"/>
  <c r="J98" i="2"/>
  <c r="J205" i="4"/>
  <c r="BK115" i="2"/>
  <c r="BK171" i="3"/>
  <c r="BK211" i="4"/>
  <c r="BK245" i="5"/>
  <c r="J216" i="4"/>
  <c r="BK175" i="2"/>
  <c r="BK159" i="3"/>
  <c r="J200" i="5"/>
  <c r="BK174" i="3"/>
  <c r="BK98" i="5"/>
  <c r="BK194" i="2"/>
  <c r="BK203" i="5"/>
  <c r="BK145" i="3"/>
  <c r="J232" i="5"/>
  <c r="J203" i="5"/>
  <c r="BK119" i="2"/>
  <c r="J139" i="3"/>
  <c r="J165" i="4"/>
  <c r="BK221" i="5"/>
  <c r="J90" i="4"/>
  <c r="J202" i="2"/>
  <c r="BK180" i="3"/>
  <c r="BK196" i="3"/>
  <c r="BK223" i="2"/>
  <c r="BK223" i="4"/>
  <c r="BK103" i="2"/>
  <c r="BK207" i="3"/>
  <c r="J209" i="5"/>
  <c r="J155" i="2"/>
  <c r="J201" i="3"/>
  <c r="J191" i="2"/>
  <c r="J131" i="4"/>
  <c r="BK182" i="2"/>
  <c r="BK121" i="5"/>
  <c r="J150" i="5"/>
  <c r="BK232" i="2"/>
  <c r="BK207" i="4"/>
  <c r="J211" i="2"/>
  <c r="J147" i="4"/>
  <c r="BK248" i="5"/>
  <c r="BK93" i="4"/>
  <c r="BK191" i="2"/>
  <c r="BK220" i="3"/>
  <c r="BK144" i="5"/>
  <c r="J127" i="5"/>
  <c r="BK202" i="4"/>
  <c r="J172" i="2"/>
  <c r="J162" i="4"/>
  <c r="J216" i="3"/>
  <c r="BK224" i="2"/>
  <c r="BK169" i="4"/>
  <c r="J103" i="2"/>
  <c r="BK204" i="3"/>
  <c r="J236" i="5"/>
  <c r="BK100" i="3"/>
  <c r="BK156" i="4"/>
  <c r="J160" i="2"/>
  <c r="BK150" i="4"/>
  <c r="BK224" i="3"/>
  <c r="J206" i="5"/>
  <c r="BK132" i="5"/>
  <c r="BK201" i="3"/>
  <c r="J121" i="3"/>
  <c r="J127" i="2"/>
  <c r="J145" i="3"/>
  <c r="J172" i="4"/>
  <c r="J175" i="2"/>
  <c r="J129" i="2"/>
  <c r="BK94" i="3"/>
  <c r="J152" i="4"/>
  <c r="J107" i="5"/>
  <c r="J138" i="4"/>
  <c r="J174" i="3"/>
  <c r="J202" i="4"/>
  <c r="F35" i="2"/>
  <c r="J111" i="2"/>
  <c r="J150" i="4"/>
  <c r="J196" i="2"/>
  <c r="J161" i="5"/>
  <c r="BK164" i="5"/>
  <c r="BK137" i="5"/>
  <c r="BK117" i="3"/>
  <c r="BK103" i="5"/>
  <c r="J182" i="2"/>
  <c r="BK121" i="3"/>
  <c r="BK162" i="4"/>
  <c r="J113" i="2"/>
  <c r="J241" i="5"/>
  <c r="J210" i="3"/>
  <c r="J103" i="5"/>
  <c r="BK212" i="5"/>
  <c r="J137" i="5"/>
  <c r="J185" i="2"/>
  <c r="BK133" i="3"/>
  <c r="BK94" i="2"/>
  <c r="J115" i="5"/>
  <c r="J90" i="3"/>
  <c r="J88" i="4"/>
  <c r="BK129" i="4"/>
  <c r="BK214" i="2"/>
  <c r="J143" i="3"/>
  <c r="J119" i="2"/>
  <c r="J158" i="2"/>
  <c r="J150" i="3"/>
  <c r="J224" i="5"/>
  <c r="BK125" i="3"/>
  <c r="BK220" i="4"/>
  <c r="J214" i="2"/>
  <c r="J113" i="4"/>
  <c r="J109" i="5"/>
  <c r="BK230" i="5"/>
  <c r="BK186" i="5"/>
  <c r="J123" i="2"/>
  <c r="BK115" i="3"/>
  <c r="BK109" i="4"/>
  <c r="BK144" i="2"/>
  <c r="BK131" i="4"/>
  <c r="BK235" i="2"/>
  <c r="J100" i="5"/>
  <c r="J171" i="3"/>
  <c r="J159" i="4"/>
  <c r="BK146" i="5"/>
  <c r="BK148" i="3"/>
  <c r="J190" i="4"/>
  <c r="T149" i="2" l="1"/>
  <c r="T89" i="3"/>
  <c r="T88" i="3" s="1"/>
  <c r="BK223" i="3"/>
  <c r="J223" i="3"/>
  <c r="J67" i="3"/>
  <c r="BK87" i="4"/>
  <c r="J87" i="4"/>
  <c r="J61" i="4" s="1"/>
  <c r="R219" i="4"/>
  <c r="R214" i="4"/>
  <c r="T89" i="2"/>
  <c r="T88" i="2" s="1"/>
  <c r="T87" i="2" s="1"/>
  <c r="T231" i="2"/>
  <c r="T226" i="2"/>
  <c r="BK89" i="3"/>
  <c r="BK88" i="3" s="1"/>
  <c r="J88" i="3" s="1"/>
  <c r="J60" i="3" s="1"/>
  <c r="R97" i="3"/>
  <c r="BK146" i="4"/>
  <c r="J146" i="4" s="1"/>
  <c r="J62" i="4" s="1"/>
  <c r="T219" i="4"/>
  <c r="T214" i="4" s="1"/>
  <c r="R97" i="2"/>
  <c r="P97" i="3"/>
  <c r="P149" i="2"/>
  <c r="R153" i="3"/>
  <c r="R223" i="3"/>
  <c r="R218" i="3"/>
  <c r="R146" i="4"/>
  <c r="BK149" i="2"/>
  <c r="J149" i="2"/>
  <c r="J64" i="2"/>
  <c r="BK153" i="3"/>
  <c r="J153" i="3" s="1"/>
  <c r="J64" i="3" s="1"/>
  <c r="T87" i="4"/>
  <c r="R89" i="5"/>
  <c r="R88" i="5" s="1"/>
  <c r="P97" i="5"/>
  <c r="T149" i="5"/>
  <c r="BK89" i="2"/>
  <c r="BK88" i="2" s="1"/>
  <c r="J88" i="2" s="1"/>
  <c r="J60" i="2" s="1"/>
  <c r="R89" i="3"/>
  <c r="R88" i="3"/>
  <c r="T89" i="5"/>
  <c r="T88" i="5" s="1"/>
  <c r="T97" i="2"/>
  <c r="T96" i="2"/>
  <c r="P153" i="3"/>
  <c r="R97" i="5"/>
  <c r="P146" i="4"/>
  <c r="BK89" i="5"/>
  <c r="BK88" i="5"/>
  <c r="J88" i="5" s="1"/>
  <c r="J60" i="5" s="1"/>
  <c r="P89" i="5"/>
  <c r="P88" i="5"/>
  <c r="P97" i="2"/>
  <c r="P96" i="2" s="1"/>
  <c r="P231" i="2"/>
  <c r="P226" i="2"/>
  <c r="P89" i="3"/>
  <c r="P88" i="3"/>
  <c r="BK219" i="4"/>
  <c r="J219" i="4"/>
  <c r="J65" i="4" s="1"/>
  <c r="R149" i="5"/>
  <c r="BK97" i="2"/>
  <c r="J97" i="2"/>
  <c r="J63" i="2" s="1"/>
  <c r="R231" i="2"/>
  <c r="R226" i="2" s="1"/>
  <c r="BK97" i="3"/>
  <c r="BK96" i="3" s="1"/>
  <c r="J96" i="3" s="1"/>
  <c r="J62" i="3" s="1"/>
  <c r="T223" i="3"/>
  <c r="T218" i="3" s="1"/>
  <c r="T97" i="5"/>
  <c r="R149" i="2"/>
  <c r="T97" i="3"/>
  <c r="P223" i="3"/>
  <c r="P218" i="3" s="1"/>
  <c r="P87" i="4"/>
  <c r="P86" i="4"/>
  <c r="P85" i="4" s="1"/>
  <c r="AU57" i="1" s="1"/>
  <c r="P219" i="4"/>
  <c r="P214" i="4"/>
  <c r="P149" i="5"/>
  <c r="P244" i="5"/>
  <c r="P239" i="5"/>
  <c r="P89" i="2"/>
  <c r="P88" i="2" s="1"/>
  <c r="P87" i="2" s="1"/>
  <c r="AU55" i="1" s="1"/>
  <c r="BK231" i="2"/>
  <c r="J231" i="2" s="1"/>
  <c r="J67" i="2" s="1"/>
  <c r="T153" i="3"/>
  <c r="T146" i="4"/>
  <c r="BK97" i="5"/>
  <c r="J97" i="5"/>
  <c r="J63" i="5" s="1"/>
  <c r="R244" i="5"/>
  <c r="R239" i="5" s="1"/>
  <c r="R89" i="2"/>
  <c r="R88" i="2" s="1"/>
  <c r="R87" i="4"/>
  <c r="R86" i="4" s="1"/>
  <c r="R85" i="4" s="1"/>
  <c r="BK149" i="5"/>
  <c r="J149" i="5"/>
  <c r="J64" i="5" s="1"/>
  <c r="BK244" i="5"/>
  <c r="J244" i="5" s="1"/>
  <c r="J67" i="5" s="1"/>
  <c r="T244" i="5"/>
  <c r="T239" i="5"/>
  <c r="BK227" i="2"/>
  <c r="BK226" i="2"/>
  <c r="J226" i="2" s="1"/>
  <c r="J65" i="2" s="1"/>
  <c r="BK215" i="4"/>
  <c r="BK214" i="4" s="1"/>
  <c r="J214" i="4" s="1"/>
  <c r="J63" i="4" s="1"/>
  <c r="BK219" i="3"/>
  <c r="J219" i="3"/>
  <c r="J66" i="3" s="1"/>
  <c r="BK240" i="5"/>
  <c r="J240" i="5" s="1"/>
  <c r="J66" i="5" s="1"/>
  <c r="J54" i="5"/>
  <c r="BE100" i="5"/>
  <c r="BE153" i="5"/>
  <c r="BE141" i="5"/>
  <c r="BE227" i="5"/>
  <c r="BE235" i="5"/>
  <c r="BE125" i="5"/>
  <c r="BE129" i="5"/>
  <c r="BE164" i="5"/>
  <c r="F55" i="5"/>
  <c r="BE119" i="5"/>
  <c r="BE132" i="5"/>
  <c r="BE144" i="5"/>
  <c r="BE176" i="5"/>
  <c r="BE189" i="5"/>
  <c r="BE194" i="5"/>
  <c r="BE200" i="5"/>
  <c r="BE90" i="5"/>
  <c r="BE127" i="5"/>
  <c r="BE158" i="5"/>
  <c r="BE230" i="5"/>
  <c r="BE232" i="5"/>
  <c r="J81" i="5"/>
  <c r="BE94" i="5"/>
  <c r="BE197" i="5"/>
  <c r="BE215" i="5"/>
  <c r="BE241" i="5"/>
  <c r="J215" i="4"/>
  <c r="J64" i="4" s="1"/>
  <c r="E77" i="5"/>
  <c r="BE155" i="5"/>
  <c r="BE180" i="5"/>
  <c r="BE206" i="5"/>
  <c r="F54" i="5"/>
  <c r="BE98" i="5"/>
  <c r="BE103" i="5"/>
  <c r="BE109" i="5"/>
  <c r="BE212" i="5"/>
  <c r="BE221" i="5"/>
  <c r="BE236" i="5"/>
  <c r="BE237" i="5"/>
  <c r="BE248" i="5"/>
  <c r="BE107" i="5"/>
  <c r="BE111" i="5"/>
  <c r="BE139" i="5"/>
  <c r="BE117" i="5"/>
  <c r="BE161" i="5"/>
  <c r="BE224" i="5"/>
  <c r="BE245" i="5"/>
  <c r="BE105" i="5"/>
  <c r="BE113" i="5"/>
  <c r="BE203" i="5"/>
  <c r="BE218" i="5"/>
  <c r="BK86" i="4"/>
  <c r="BK85" i="4" s="1"/>
  <c r="J85" i="4" s="1"/>
  <c r="J59" i="4" s="1"/>
  <c r="BE92" i="5"/>
  <c r="BE123" i="5"/>
  <c r="BE137" i="5"/>
  <c r="BE167" i="5"/>
  <c r="BE173" i="5"/>
  <c r="BE135" i="5"/>
  <c r="BE146" i="5"/>
  <c r="BE170" i="5"/>
  <c r="BE186" i="5"/>
  <c r="BE192" i="5"/>
  <c r="BE209" i="5"/>
  <c r="BE115" i="5"/>
  <c r="BE150" i="5"/>
  <c r="BE121" i="5"/>
  <c r="BE183" i="5"/>
  <c r="J52" i="4"/>
  <c r="BE95" i="4"/>
  <c r="BE131" i="4"/>
  <c r="BE156" i="4"/>
  <c r="J54" i="4"/>
  <c r="BE115" i="4"/>
  <c r="BE190" i="4"/>
  <c r="BE205" i="4"/>
  <c r="F54" i="4"/>
  <c r="BE90" i="4"/>
  <c r="BE113" i="4"/>
  <c r="BE117" i="4"/>
  <c r="BE126" i="4"/>
  <c r="BE202" i="4"/>
  <c r="BE119" i="4"/>
  <c r="BE172" i="4"/>
  <c r="F55" i="4"/>
  <c r="BE121" i="4"/>
  <c r="BE129" i="4"/>
  <c r="BE138" i="4"/>
  <c r="BE150" i="4"/>
  <c r="BE169" i="4"/>
  <c r="BE176" i="4"/>
  <c r="BE199" i="4"/>
  <c r="BE210" i="4"/>
  <c r="BE97" i="4"/>
  <c r="BE143" i="4"/>
  <c r="BE211" i="4"/>
  <c r="BE133" i="4"/>
  <c r="BE140" i="4"/>
  <c r="BE179" i="4"/>
  <c r="BE216" i="4"/>
  <c r="BE220" i="4"/>
  <c r="BK218" i="3"/>
  <c r="J218" i="3" s="1"/>
  <c r="J65" i="3" s="1"/>
  <c r="BE105" i="4"/>
  <c r="BE109" i="4"/>
  <c r="BE184" i="4"/>
  <c r="BE212" i="4"/>
  <c r="BE223" i="4"/>
  <c r="BE111" i="4"/>
  <c r="BE135" i="4"/>
  <c r="J97" i="3"/>
  <c r="J63" i="3" s="1"/>
  <c r="BE88" i="4"/>
  <c r="BE101" i="4"/>
  <c r="BE196" i="4"/>
  <c r="E48" i="4"/>
  <c r="BE99" i="4"/>
  <c r="BE123" i="4"/>
  <c r="BE159" i="4"/>
  <c r="BE193" i="4"/>
  <c r="BE187" i="4"/>
  <c r="BE93" i="4"/>
  <c r="BE165" i="4"/>
  <c r="BE107" i="4"/>
  <c r="BE147" i="4"/>
  <c r="BE152" i="4"/>
  <c r="BE162" i="4"/>
  <c r="BE182" i="4"/>
  <c r="BE207" i="4"/>
  <c r="J89" i="2"/>
  <c r="J61" i="2" s="1"/>
  <c r="BK96" i="2"/>
  <c r="J96" i="2"/>
  <c r="J62" i="2"/>
  <c r="F54" i="3"/>
  <c r="J83" i="3"/>
  <c r="BE92" i="3"/>
  <c r="BE107" i="3"/>
  <c r="BE121" i="3"/>
  <c r="BE193" i="3"/>
  <c r="BE201" i="3"/>
  <c r="BE117" i="3"/>
  <c r="BE123" i="3"/>
  <c r="BE133" i="3"/>
  <c r="BE196" i="3"/>
  <c r="BE165" i="3"/>
  <c r="BE180" i="3"/>
  <c r="BE204" i="3"/>
  <c r="E48" i="3"/>
  <c r="BE111" i="3"/>
  <c r="BE119" i="3"/>
  <c r="BE159" i="3"/>
  <c r="BE213" i="3"/>
  <c r="BE143" i="3"/>
  <c r="BE198" i="3"/>
  <c r="BE207" i="3"/>
  <c r="BE220" i="3"/>
  <c r="J81" i="3"/>
  <c r="BE100" i="3"/>
  <c r="BE129" i="3"/>
  <c r="BE136" i="3"/>
  <c r="BE141" i="3"/>
  <c r="BE145" i="3"/>
  <c r="BE154" i="3"/>
  <c r="BE174" i="3"/>
  <c r="BE210" i="3"/>
  <c r="BE90" i="3"/>
  <c r="BE190" i="3"/>
  <c r="BE94" i="3"/>
  <c r="BE98" i="3"/>
  <c r="BE171" i="3"/>
  <c r="BE216" i="3"/>
  <c r="J227" i="2"/>
  <c r="J66" i="2"/>
  <c r="BE103" i="3"/>
  <c r="BE115" i="3"/>
  <c r="BE162" i="3"/>
  <c r="BE168" i="3"/>
  <c r="F55" i="3"/>
  <c r="BE109" i="3"/>
  <c r="BE125" i="3"/>
  <c r="BE148" i="3"/>
  <c r="BE127" i="3"/>
  <c r="BE150" i="3"/>
  <c r="BE157" i="3"/>
  <c r="BE177" i="3"/>
  <c r="BE105" i="3"/>
  <c r="BE113" i="3"/>
  <c r="BE131" i="3"/>
  <c r="BE139" i="3"/>
  <c r="BE184" i="3"/>
  <c r="BE224" i="3"/>
  <c r="BE227" i="3"/>
  <c r="BE187" i="3"/>
  <c r="F55" i="2"/>
  <c r="J83" i="2"/>
  <c r="BE223" i="2"/>
  <c r="BE235" i="2"/>
  <c r="BC55" i="1"/>
  <c r="BE224" i="2"/>
  <c r="BB55" i="1"/>
  <c r="J52" i="2"/>
  <c r="F83" i="2"/>
  <c r="BE123" i="2"/>
  <c r="BE150" i="2"/>
  <c r="BE182" i="2"/>
  <c r="BE194" i="2"/>
  <c r="BE205" i="2"/>
  <c r="BE208" i="2"/>
  <c r="E48" i="2"/>
  <c r="BE98" i="2"/>
  <c r="BE135" i="2"/>
  <c r="BE141" i="2"/>
  <c r="BE155" i="2"/>
  <c r="BE163" i="2"/>
  <c r="BE166" i="2"/>
  <c r="BE169" i="2"/>
  <c r="BE172" i="2"/>
  <c r="BE185" i="2"/>
  <c r="BE188" i="2"/>
  <c r="BE191" i="2"/>
  <c r="BE94" i="2"/>
  <c r="BE105" i="2"/>
  <c r="BE115" i="2"/>
  <c r="BE117" i="2"/>
  <c r="BE146" i="2"/>
  <c r="BE175" i="2"/>
  <c r="BE178" i="2"/>
  <c r="BE196" i="2"/>
  <c r="BE199" i="2"/>
  <c r="BE202" i="2"/>
  <c r="BE211" i="2"/>
  <c r="BE214" i="2"/>
  <c r="BE217" i="2"/>
  <c r="BE232" i="2"/>
  <c r="BE90" i="2"/>
  <c r="BE228" i="2"/>
  <c r="BA55" i="1"/>
  <c r="BE92" i="2"/>
  <c r="BE100" i="2"/>
  <c r="BE107" i="2"/>
  <c r="BE111" i="2"/>
  <c r="BE125" i="2"/>
  <c r="BE129" i="2"/>
  <c r="BE132" i="2"/>
  <c r="BE144" i="2"/>
  <c r="BE219" i="2"/>
  <c r="BE222" i="2"/>
  <c r="BE103" i="2"/>
  <c r="BE109" i="2"/>
  <c r="BE113" i="2"/>
  <c r="BE119" i="2"/>
  <c r="BE121" i="2"/>
  <c r="BE127" i="2"/>
  <c r="BE137" i="2"/>
  <c r="BE139" i="2"/>
  <c r="BE153" i="2"/>
  <c r="BE158" i="2"/>
  <c r="BE160" i="2"/>
  <c r="BD55" i="1"/>
  <c r="J34" i="2"/>
  <c r="J34" i="5"/>
  <c r="AW58" i="1" s="1"/>
  <c r="F35" i="4"/>
  <c r="BB57" i="1" s="1"/>
  <c r="F34" i="3"/>
  <c r="BA56" i="1" s="1"/>
  <c r="F37" i="3"/>
  <c r="BD56" i="1" s="1"/>
  <c r="J34" i="4"/>
  <c r="AW57" i="1" s="1"/>
  <c r="F36" i="4"/>
  <c r="BC57" i="1" s="1"/>
  <c r="F37" i="4"/>
  <c r="BD57" i="1" s="1"/>
  <c r="F35" i="3"/>
  <c r="BB56" i="1" s="1"/>
  <c r="J34" i="3"/>
  <c r="AW56" i="1" s="1"/>
  <c r="F34" i="5"/>
  <c r="BA58" i="1" s="1"/>
  <c r="F36" i="3"/>
  <c r="BC56" i="1" s="1"/>
  <c r="F36" i="5"/>
  <c r="BC58" i="1" s="1"/>
  <c r="F37" i="5"/>
  <c r="BD58" i="1" s="1"/>
  <c r="F34" i="4"/>
  <c r="BA57" i="1" s="1"/>
  <c r="F35" i="5"/>
  <c r="BB58" i="1" s="1"/>
  <c r="J89" i="3" l="1"/>
  <c r="J61" i="3" s="1"/>
  <c r="AW55" i="1"/>
  <c r="P96" i="5"/>
  <c r="T96" i="5"/>
  <c r="T87" i="5" s="1"/>
  <c r="T86" i="4"/>
  <c r="T85" i="4"/>
  <c r="P87" i="5"/>
  <c r="AU58" i="1" s="1"/>
  <c r="R96" i="5"/>
  <c r="R96" i="3"/>
  <c r="R87" i="3"/>
  <c r="T96" i="3"/>
  <c r="T87" i="3"/>
  <c r="P96" i="3"/>
  <c r="P87" i="3"/>
  <c r="AU56" i="1" s="1"/>
  <c r="R96" i="2"/>
  <c r="R87" i="2" s="1"/>
  <c r="R87" i="5"/>
  <c r="J89" i="5"/>
  <c r="J61" i="5"/>
  <c r="BK239" i="5"/>
  <c r="J239" i="5"/>
  <c r="J65" i="5" s="1"/>
  <c r="BK96" i="5"/>
  <c r="J96" i="5" s="1"/>
  <c r="J62" i="5" s="1"/>
  <c r="J86" i="4"/>
  <c r="J60" i="4"/>
  <c r="BK87" i="3"/>
  <c r="J87" i="3"/>
  <c r="J59" i="3" s="1"/>
  <c r="BK87" i="2"/>
  <c r="J87" i="2" s="1"/>
  <c r="J30" i="2" s="1"/>
  <c r="AG55" i="1" s="1"/>
  <c r="F33" i="2"/>
  <c r="AZ55" i="1" s="1"/>
  <c r="J33" i="2"/>
  <c r="AV55" i="1"/>
  <c r="AT55" i="1"/>
  <c r="J33" i="3"/>
  <c r="AV56" i="1"/>
  <c r="AT56" i="1"/>
  <c r="J33" i="5"/>
  <c r="AV58" i="1" s="1"/>
  <c r="AT58" i="1" s="1"/>
  <c r="F33" i="3"/>
  <c r="AZ56" i="1"/>
  <c r="F33" i="4"/>
  <c r="AZ57" i="1"/>
  <c r="BD54" i="1"/>
  <c r="W33" i="1"/>
  <c r="BB54" i="1"/>
  <c r="AX54" i="1"/>
  <c r="J30" i="4"/>
  <c r="AG57" i="1"/>
  <c r="BC54" i="1"/>
  <c r="W32" i="1"/>
  <c r="J33" i="4"/>
  <c r="AV57" i="1" s="1"/>
  <c r="AT57" i="1" s="1"/>
  <c r="F33" i="5"/>
  <c r="AZ58" i="1"/>
  <c r="BA54" i="1"/>
  <c r="AW54" i="1" s="1"/>
  <c r="AK30" i="1" s="1"/>
  <c r="BK87" i="5" l="1"/>
  <c r="J87" i="5" s="1"/>
  <c r="J59" i="5" s="1"/>
  <c r="AN57" i="1"/>
  <c r="J39" i="4"/>
  <c r="AN55" i="1"/>
  <c r="J59" i="2"/>
  <c r="J39" i="2"/>
  <c r="AY54" i="1"/>
  <c r="W31" i="1"/>
  <c r="AZ54" i="1"/>
  <c r="AV54" i="1" s="1"/>
  <c r="AK29" i="1" s="1"/>
  <c r="AU54" i="1"/>
  <c r="W30" i="1"/>
  <c r="J30" i="3"/>
  <c r="AG56" i="1" s="1"/>
  <c r="J39" i="3" l="1"/>
  <c r="AN56" i="1"/>
  <c r="W29" i="1"/>
  <c r="AT54" i="1"/>
  <c r="J30" i="5"/>
  <c r="AG58" i="1" s="1"/>
  <c r="AG54" i="1" s="1"/>
  <c r="AK26" i="1" s="1"/>
  <c r="J39" i="5" l="1"/>
  <c r="AN58" i="1"/>
  <c r="AK35" i="1"/>
  <c r="AN54" i="1"/>
</calcChain>
</file>

<file path=xl/sharedStrings.xml><?xml version="1.0" encoding="utf-8"?>
<sst xmlns="http://schemas.openxmlformats.org/spreadsheetml/2006/main" count="6731" uniqueCount="893">
  <si>
    <t>Export Komplet</t>
  </si>
  <si>
    <t>VZ</t>
  </si>
  <si>
    <t>2.0</t>
  </si>
  <si>
    <t>ZAMOK</t>
  </si>
  <si>
    <t>False</t>
  </si>
  <si>
    <t>{14d302a7-7bb3-4a2c-be47-a370fe598e4e}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</si>
  <si>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</si>
  <si>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</si>
  <si>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</si>
  <si>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</si>
  <si>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</si>
  <si>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</si>
  <si>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</si>
  <si>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</si>
  <si>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EKS-077-2023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</si>
  <si>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</si>
  <si>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</si>
  <si>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Oranžový přechod pro chodce na p.p.č.1130, 5261/1, 4400/400 a 4252/1, Ústí nad Labem</t>
  </si>
  <si>
    <t>KSO:</t>
  </si>
  <si>
    <t/>
  </si>
  <si>
    <t>CC-CZ:</t>
  </si>
  <si>
    <t>Místo:</t>
  </si>
  <si>
    <t>Ústí nad Labem</t>
  </si>
  <si>
    <t>Datum:</t>
  </si>
  <si>
    <t>27. 11. 2023</t>
  </si>
  <si>
    <t>Zadavatel:</t>
  </si>
  <si>
    <t>IČ:</t>
  </si>
  <si>
    <t>Statutární město Ústí n.L.</t>
  </si>
  <si>
    <t>DIČ:</t>
  </si>
  <si>
    <t>Uchazeč:</t>
  </si>
  <si>
    <t>Vyplň údaj</t>
  </si>
  <si>
    <t>Projektant:</t>
  </si>
  <si>
    <t>25423126</t>
  </si>
  <si>
    <t>PS projekty s.r.o. Teplice</t>
  </si>
  <si>
    <t>CZ25423126</t>
  </si>
  <si>
    <t>True</t>
  </si>
  <si>
    <t>Zpracovatel:</t>
  </si>
  <si>
    <t>11944668</t>
  </si>
  <si>
    <t>STAVINVEST KMS s.r.o., Studentská 285/22, Bílina</t>
  </si>
  <si>
    <t>CZ11944668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</si>
  <si>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</si>
  <si>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</si>
  <si>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</si>
  <si>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</si>
  <si>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</si>
  <si>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</si>
  <si>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</si>
  <si>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</si>
  <si>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</si>
  <si>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</si>
  <si>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</si>
  <si>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</si>
  <si>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</si>
  <si>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</si>
  <si>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</si>
  <si>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</si>
  <si>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</si>
  <si>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</si>
  <si>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</si>
  <si>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</si>
  <si>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</si>
  <si>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</si>
  <si>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</si>
  <si>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</si>
  <si>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</si>
  <si>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</si>
  <si>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</si>
  <si>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</si>
  <si>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</si>
  <si>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</si>
  <si>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</si>
  <si>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</si>
  <si>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</si>
  <si>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</si>
  <si>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</si>
  <si>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</si>
  <si>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</si>
  <si>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</si>
  <si>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</si>
  <si>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</si>
  <si>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</si>
  <si>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 201</t>
  </si>
  <si>
    <t>VO stožáry, ulice Novosedlické náměstí</t>
  </si>
  <si>
    <t>ING</t>
  </si>
  <si>
    <t>1</t>
  </si>
  <si>
    <t>{52bab066-83aa-4a57-a047-2b6f292503b6}</t>
  </si>
  <si>
    <t>2</t>
  </si>
  <si>
    <t>IO 202</t>
  </si>
  <si>
    <t>VO stožáry, ulice Seifertova</t>
  </si>
  <si>
    <t>{f18e2e1a-c191-4c46-a360-f9d24123ef4d}</t>
  </si>
  <si>
    <t>IO 203</t>
  </si>
  <si>
    <t>VO stožáry, ulice Stříbrnická</t>
  </si>
  <si>
    <t>{ba5bb3a8-4c43-42f8-ac7a-7e4c62b39644}</t>
  </si>
  <si>
    <t>IO 204</t>
  </si>
  <si>
    <t>VO stožáry, ulice Velká Hradební</t>
  </si>
  <si>
    <t>{c940ea0c-4513-44e6-a1f1-8084df619b10}</t>
  </si>
  <si>
    <t>KRYCÍ LIST SOUPISU PRACÍ</t>
  </si>
  <si>
    <t>Objekt:</t>
  </si>
  <si>
    <t>IO 201 - VO stožáry, ulice Novosedlické náměstí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</si>
  <si>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</si>
  <si>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</si>
  <si>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</si>
  <si>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</si>
  <si>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</si>
  <si>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742 - Elektroinstalace - slaboproud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</si>
  <si>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</si>
  <si>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</si>
  <si>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</si>
  <si>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</si>
  <si>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</si>
  <si>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</si>
  <si>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</si>
  <si>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</si>
  <si>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</si>
  <si>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</si>
  <si>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</si>
  <si>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</si>
  <si>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</si>
  <si>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</si>
  <si>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</si>
  <si>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</si>
  <si>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</si>
  <si>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</si>
  <si>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</si>
  <si>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</si>
  <si>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</si>
  <si>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</si>
  <si>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742</t>
  </si>
  <si>
    <t>Elektroinstalace - slaboproud</t>
  </si>
  <si>
    <t>K</t>
  </si>
  <si>
    <t>742122001</t>
  </si>
  <si>
    <t>Montáž kabelové spojky nebo svorkovnice do 15 žil</t>
  </si>
  <si>
    <t>kus</t>
  </si>
  <si>
    <t>CS ÚRS 2023 02</t>
  </si>
  <si>
    <t>16</t>
  </si>
  <si>
    <t>-1618846414</t>
  </si>
  <si>
    <t>Online PSC</t>
  </si>
  <si>
    <t>https://podminky.urs.cz/item/CS_URS_2023_02/742122001</t>
  </si>
  <si>
    <t>M</t>
  </si>
  <si>
    <t>35436021</t>
  </si>
  <si>
    <t>spojka kabelová smršťovaná přímá do 1kV 91ah-21s 4x6-25mm</t>
  </si>
  <si>
    <t>32</t>
  </si>
  <si>
    <t>1052776656</t>
  </si>
  <si>
    <t>VV</t>
  </si>
  <si>
    <t>"celkový počet" 1</t>
  </si>
  <si>
    <t>3</t>
  </si>
  <si>
    <t>998742201</t>
  </si>
  <si>
    <t>Přesun hmot pro slaboproud stanovený procentní sazbou (%) z ceny vodorovná dopravní vzdálenost do 50 m v objektech výšky do 6 m</t>
  </si>
  <si>
    <t>%</t>
  </si>
  <si>
    <t>-1819489843</t>
  </si>
  <si>
    <t>https://podminky.urs.cz/item/CS_URS_2023_02/998742201</t>
  </si>
  <si>
    <t>Práce a dodávky M</t>
  </si>
  <si>
    <t>21-M</t>
  </si>
  <si>
    <t>Elektromontáže</t>
  </si>
  <si>
    <t>4</t>
  </si>
  <si>
    <t>210020951</t>
  </si>
  <si>
    <t>Ostatní elektromontážní doplňkové práce osazení tabulek pro rozvodny a elektrická zařízení výstražných nebo označovacích</t>
  </si>
  <si>
    <t>64</t>
  </si>
  <si>
    <t>300363467</t>
  </si>
  <si>
    <t>https://podminky.urs.cz/item/CS_URS_2023_02/210020951</t>
  </si>
  <si>
    <t>5</t>
  </si>
  <si>
    <t>Mat/21M-TAB</t>
  </si>
  <si>
    <t>informativní tabule kovová rozměr 200/600mm s upínacími pásky na stožár</t>
  </si>
  <si>
    <t>256</t>
  </si>
  <si>
    <t>-284246290</t>
  </si>
  <si>
    <t>P</t>
  </si>
  <si>
    <t>Poznámka k položce:_x000D_
Konkrétní technické parametry a způsob provedení poslytuje výkres č.C.3.</t>
  </si>
  <si>
    <t>"celkový počet" 2</t>
  </si>
  <si>
    <t>6</t>
  </si>
  <si>
    <t>210100422</t>
  </si>
  <si>
    <t>Ukončení kabelů nebo vodičů koncovkou popř. vývodkou do 1 kV ucpávkou do 4 žil kabelovou koncovkou včetně zapojení vodičů do 4 x 16 mm2</t>
  </si>
  <si>
    <t>-2020297360</t>
  </si>
  <si>
    <t>https://podminky.urs.cz/item/CS_URS_2023_02/210100422</t>
  </si>
  <si>
    <t>7</t>
  </si>
  <si>
    <t>Mat/21M-003</t>
  </si>
  <si>
    <t>kabelová koncovka pro kabel CYKY-J 4x16mm</t>
  </si>
  <si>
    <t>-443783922</t>
  </si>
  <si>
    <t>8</t>
  </si>
  <si>
    <t>210120001</t>
  </si>
  <si>
    <t>Montáž pojistek se zapojením vodičů závitových kompletních do 25 A</t>
  </si>
  <si>
    <t>680436849</t>
  </si>
  <si>
    <t>https://podminky.urs.cz/item/CS_URS_2023_02/210120001</t>
  </si>
  <si>
    <t>9</t>
  </si>
  <si>
    <t>1132040</t>
  </si>
  <si>
    <t>pojistka 5x20mm/6,3A T</t>
  </si>
  <si>
    <t>113798804</t>
  </si>
  <si>
    <t>10</t>
  </si>
  <si>
    <t>210203901</t>
  </si>
  <si>
    <t>Montáž svítidel LED se zapojením vodičů průmyslových nebo venkovních na výložník nebo dřík</t>
  </si>
  <si>
    <t>-70020730</t>
  </si>
  <si>
    <t>https://podminky.urs.cz/item/CS_URS_2023_02/210203901</t>
  </si>
  <si>
    <t>11</t>
  </si>
  <si>
    <t>34774003.R62</t>
  </si>
  <si>
    <t>venkovní svítidlo VO silniční LED (40 modulů), 62W, 230V, 50Hz, IP66, 500mA, NW 740, neutrální bílá</t>
  </si>
  <si>
    <t>128</t>
  </si>
  <si>
    <t>2013366250</t>
  </si>
  <si>
    <t>12</t>
  </si>
  <si>
    <t>210204002</t>
  </si>
  <si>
    <t>Montáž stožárů osvětlení parkových ocelových</t>
  </si>
  <si>
    <t>1915161412</t>
  </si>
  <si>
    <t>https://podminky.urs.cz/item/CS_URS_2023_02/210204002</t>
  </si>
  <si>
    <t>13</t>
  </si>
  <si>
    <t>8500610013</t>
  </si>
  <si>
    <t>stožár osvětlovací K7-133/89/60 délky 7m, RAL 2004 (atyp, zakázková výroba), vč.stožárového pouzdra DN300</t>
  </si>
  <si>
    <t>-1669158889</t>
  </si>
  <si>
    <t>14</t>
  </si>
  <si>
    <t>210204103</t>
  </si>
  <si>
    <t>Montáž výložníků osvětlení jednoramenných sloupových, hmotnosti do 35 kg</t>
  </si>
  <si>
    <t>-1601109622</t>
  </si>
  <si>
    <t>https://podminky.urs.cz/item/CS_URS_2023_02/210204103</t>
  </si>
  <si>
    <t>Mat/21M-K7-250</t>
  </si>
  <si>
    <t>výložník jednoramenný pro stožár K7, dl.2500mm, RAL 2004 (atyp, zakázková výroba)</t>
  </si>
  <si>
    <t>-1660076992</t>
  </si>
  <si>
    <t>Mat/21M-K7-400</t>
  </si>
  <si>
    <t>výložník jednoramenný pro stožár K7, dl.4000mm, RAL 2004 (atyp, zakázková výroba)</t>
  </si>
  <si>
    <t>-1211225342</t>
  </si>
  <si>
    <t>17</t>
  </si>
  <si>
    <t>210204201</t>
  </si>
  <si>
    <t>Montáž elektrovýzbroje stožárů osvětlení 1 okruh</t>
  </si>
  <si>
    <t>1631353647</t>
  </si>
  <si>
    <t>https://podminky.urs.cz/item/CS_URS_2023_02/210204201</t>
  </si>
  <si>
    <t>18</t>
  </si>
  <si>
    <t>31674134</t>
  </si>
  <si>
    <t>výzbroj stožárová SV 9.16.4</t>
  </si>
  <si>
    <t>-240435946</t>
  </si>
  <si>
    <t>19</t>
  </si>
  <si>
    <t>210220002</t>
  </si>
  <si>
    <t>Montáž uzemňovacího vedení s upevněním, propojením a připojením pomocí svorek na povrchu vodičů FeZn drátem nebo lanem průměru do 10 mm</t>
  </si>
  <si>
    <t>m</t>
  </si>
  <si>
    <t>-1393560438</t>
  </si>
  <si>
    <t>https://podminky.urs.cz/item/CS_URS_2023_02/210220002</t>
  </si>
  <si>
    <t>"celková délka" 42,0</t>
  </si>
  <si>
    <t>20</t>
  </si>
  <si>
    <t>35441073</t>
  </si>
  <si>
    <t>drát D 10mm FeZn</t>
  </si>
  <si>
    <t>kg</t>
  </si>
  <si>
    <t>1094593711</t>
  </si>
  <si>
    <t>"celková hmotnost" 42,0*0,62</t>
  </si>
  <si>
    <t>26,04*1,1 'Přepočtené koeficientem množství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</si>
  <si>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</si>
  <si>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</si>
  <si>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-1806640720</t>
  </si>
  <si>
    <t>https://podminky.urs.cz/item/CS_URS_2023_02/210280002</t>
  </si>
  <si>
    <t>22</t>
  </si>
  <si>
    <t>210280712</t>
  </si>
  <si>
    <t>Zkoušky a prohlídky osvětlovacího zařízení měření intenzity osvětlení</t>
  </si>
  <si>
    <t>sbr</t>
  </si>
  <si>
    <t>1335487551</t>
  </si>
  <si>
    <t>https://podminky.urs.cz/item/CS_URS_2023_02/210280712</t>
  </si>
  <si>
    <t>23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</si>
  <si>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</si>
  <si>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</si>
  <si>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-1848834933</t>
  </si>
  <si>
    <t>https://podminky.urs.cz/item/CS_URS_2023_02/210812011</t>
  </si>
  <si>
    <t>24</t>
  </si>
  <si>
    <t>34111030</t>
  </si>
  <si>
    <t>kabel instalační jádro Cu plné izolace PVC plášť PVC 450/750V (CYKY) 3x1,5mm2</t>
  </si>
  <si>
    <t>173373166</t>
  </si>
  <si>
    <t>"celková délka" 20,0</t>
  </si>
  <si>
    <t>20*1,15 'Přepočtené koeficientem množství</t>
  </si>
  <si>
    <t>25</t>
  </si>
  <si>
    <t>210812035</t>
  </si>
  <si>
    <t>Montáž izolovaných kabelů měděných do 1 kV bez ukončení plných nebo laněných kulatých (např. CYKY, CHKE-R) uložených volně nebo v liště počtu a průřezu žil 4x16 mm2</t>
  </si>
  <si>
    <t>560088793</t>
  </si>
  <si>
    <t>https://podminky.urs.cz/item/CS_URS_2023_02/210812035</t>
  </si>
  <si>
    <t>26</t>
  </si>
  <si>
    <t>34111080</t>
  </si>
  <si>
    <t>kabel instalační jádro Cu plné izolace PVC plášť PVC 450/750V (CYKY) 4x16mm2</t>
  </si>
  <si>
    <t>717016211</t>
  </si>
  <si>
    <t>42*1,15 'Přepočtené koeficientem množství</t>
  </si>
  <si>
    <t>46-M</t>
  </si>
  <si>
    <t>Zemní práce při extr.mont.pracích</t>
  </si>
  <si>
    <t>27</t>
  </si>
  <si>
    <t>460030022</t>
  </si>
  <si>
    <t>Přípravné terénní práce odstranění dřevitého porostu z keřů nebo stromků průměru kmenů do 5 cm včetně odstranění kořenů a složení do hromad nebo naložení na dopravní prostředek měkkého hustého</t>
  </si>
  <si>
    <t>m2</t>
  </si>
  <si>
    <t>-840450866</t>
  </si>
  <si>
    <t>https://podminky.urs.cz/item/CS_URS_2023_02/460030022</t>
  </si>
  <si>
    <t>"odstranění náletových křovin v části kabelové trasy" 7,6*2,0</t>
  </si>
  <si>
    <t>28</t>
  </si>
  <si>
    <t>460031212</t>
  </si>
  <si>
    <t>Přípravné terénní práce štěpkování s naložením na dopravní prostředek a odvozem do 20 km keřového porostu nebo stromků průměru kmínků do 5 cm hustého</t>
  </si>
  <si>
    <t>2036083690</t>
  </si>
  <si>
    <t>https://podminky.urs.cz/item/CS_URS_2023_02/460031212</t>
  </si>
  <si>
    <t>29</t>
  </si>
  <si>
    <t>460061121</t>
  </si>
  <si>
    <t>Zabezpečení výkopu a objektů přechodová lávka délky do 2 m včetně zábradlí zřízení</t>
  </si>
  <si>
    <t>-274563776</t>
  </si>
  <si>
    <t>https://podminky.urs.cz/item/CS_URS_2023_02/460061121</t>
  </si>
  <si>
    <t>30</t>
  </si>
  <si>
    <t>460061122</t>
  </si>
  <si>
    <t>Zabezpečení výkopu a objektů přechodová lávka délky do 2 m včetně zábradlí odstranění</t>
  </si>
  <si>
    <t>-12651291</t>
  </si>
  <si>
    <t>https://podminky.urs.cz/item/CS_URS_2023_02/460061122</t>
  </si>
  <si>
    <t>31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</si>
  <si>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</si>
  <si>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</si>
  <si>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m3</t>
  </si>
  <si>
    <t>-1469422153</t>
  </si>
  <si>
    <t>https://podminky.urs.cz/item/CS_URS_2023_02/460131113</t>
  </si>
  <si>
    <t>"výkop pro základy stožárů" (0,7*0,7*1,1)*2</t>
  </si>
  <si>
    <t>460161182</t>
  </si>
  <si>
    <t>Hloubení zapažených i nezapažených kabelových rýh ručně včetně urovnání dna s přemístěním výkopku do vzdálenosti 3 m od okraje jámy nebo s naložením na dopravní prostředek šířky 35 cm hloubky 90 cm v hornině třídy těžitelnosti I skupiny 3</t>
  </si>
  <si>
    <t>-1011121330</t>
  </si>
  <si>
    <t>https://podminky.urs.cz/item/CS_URS_2023_02/460161182</t>
  </si>
  <si>
    <t>"celková délka" 40,0</t>
  </si>
  <si>
    <t>33</t>
  </si>
  <si>
    <t>460242121</t>
  </si>
  <si>
    <t>Provizorní zajištění inženýrských sítí ve výkopech potrubí při souběhu s kabelem</t>
  </si>
  <si>
    <t>-1834401000</t>
  </si>
  <si>
    <t>https://podminky.urs.cz/item/CS_URS_2023_02/460242121</t>
  </si>
  <si>
    <t>34</t>
  </si>
  <si>
    <t>460242211</t>
  </si>
  <si>
    <t>Provizorní zajištění inženýrských sítí ve výkopech kabelů při křížení</t>
  </si>
  <si>
    <t>2025071652</t>
  </si>
  <si>
    <t>https://podminky.urs.cz/item/CS_URS_2023_02/460242211</t>
  </si>
  <si>
    <t>35</t>
  </si>
  <si>
    <t>460341113</t>
  </si>
  <si>
    <t>Vodorovné přemístění (odvoz) horniny dopravními prostředky včetně složení, bez naložení a rozprostření jakékoliv třídy, na vzdálenost přes 500 do 1000 m</t>
  </si>
  <si>
    <t>1961061686</t>
  </si>
  <si>
    <t>https://podminky.urs.cz/item/CS_URS_2023_02/460341113</t>
  </si>
  <si>
    <t>"odvoz výkopku z výkopu pro základ stožárů VO" 1,078</t>
  </si>
  <si>
    <t>36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</si>
  <si>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</si>
  <si>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</si>
  <si>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-596974476</t>
  </si>
  <si>
    <t>https://podminky.urs.cz/item/CS_URS_2023_02/460341121</t>
  </si>
  <si>
    <t>1,078*19 'Přepočtené koeficientem množství</t>
  </si>
  <si>
    <t>37</t>
  </si>
  <si>
    <t>460361121</t>
  </si>
  <si>
    <t>Poplatek (skládkovné) za uložení zeminy na recyklační skládce zatříděné do Katalogu odpadů pod kódem 17 05 04</t>
  </si>
  <si>
    <t>t</t>
  </si>
  <si>
    <t>1954203355</t>
  </si>
  <si>
    <t>https://podminky.urs.cz/item/CS_URS_2023_02/460361121</t>
  </si>
  <si>
    <t>"uložení výkopku z výkopu pro základ stožárů VO" 1,078</t>
  </si>
  <si>
    <t>1,078*1,75 'Přepočtené koeficientem množství</t>
  </si>
  <si>
    <t>38</t>
  </si>
  <si>
    <t>460431192</t>
  </si>
  <si>
    <t>Zásyp kabelových rýh ručně s přemístění sypaniny ze vzdálenosti do 10 m, s uložením výkopku ve vrstvách včetně zhutnění a úpravy povrchu šířky 35 cm hloubky 90 cm z horniny třídy těžitelnosti I skupiny 3</t>
  </si>
  <si>
    <t>1405250576</t>
  </si>
  <si>
    <t>https://podminky.urs.cz/item/CS_URS_2023_02/460431192</t>
  </si>
  <si>
    <t>39</t>
  </si>
  <si>
    <t>460641113</t>
  </si>
  <si>
    <t>Základové konstrukce základ bez bednění do rostlé zeminy z monolitického betonu tř. C 16/20</t>
  </si>
  <si>
    <t>619234111</t>
  </si>
  <si>
    <t>https://podminky.urs.cz/item/CS_URS_2023_02/460641113</t>
  </si>
  <si>
    <t>"základy stožárů" (0,7*0,7*1,1)*2</t>
  </si>
  <si>
    <t>40</t>
  </si>
  <si>
    <t>460661111</t>
  </si>
  <si>
    <t>Kabelové lože z písku včetně podsypu, zhutnění a urovnání povrchu pro kabely nn bez zakrytí, šířky do 35 cm</t>
  </si>
  <si>
    <t>1614737831</t>
  </si>
  <si>
    <t>https://podminky.urs.cz/item/CS_URS_2023_02/460661111</t>
  </si>
  <si>
    <t>"kabelové lože" 40,0</t>
  </si>
  <si>
    <t>41</t>
  </si>
  <si>
    <t>460671113</t>
  </si>
  <si>
    <t>Výstražná fólie z PVC pro krytí kabelů včetně vyrovnání povrchu rýhy, rozvinutí a uložení fólie šířky do 34 cm</t>
  </si>
  <si>
    <t>-452047471</t>
  </si>
  <si>
    <t>https://podminky.urs.cz/item/CS_URS_2023_02/460671113</t>
  </si>
  <si>
    <t>42</t>
  </si>
  <si>
    <t>460791213</t>
  </si>
  <si>
    <t>Montáž trubek ochranných uložených volně do rýhy plastových ohebných, vnitřního průměru přes 50 do 90 mm</t>
  </si>
  <si>
    <t>1407834838</t>
  </si>
  <si>
    <t>https://podminky.urs.cz/item/CS_URS_2023_02/460791213</t>
  </si>
  <si>
    <t>43</t>
  </si>
  <si>
    <t>34571352</t>
  </si>
  <si>
    <t>trubka elektroinstalační ohebná dvouplášťová korugovaná (chránička) D 52/63mm, HDPE+LDPE</t>
  </si>
  <si>
    <t>2007328360</t>
  </si>
  <si>
    <t>42*1,1 'Přepočtené koeficientem množství</t>
  </si>
  <si>
    <t>44</t>
  </si>
  <si>
    <t>460871154</t>
  </si>
  <si>
    <t>Podklad vozovek a chodníků včetně rozprostření a úpravy z kameniva drceného, včetně zhutnění, tloušťky přes 20 do 25 cm</t>
  </si>
  <si>
    <t>-53205777</t>
  </si>
  <si>
    <t>https://podminky.urs.cz/item/CS_URS_2023_02/460871154</t>
  </si>
  <si>
    <t>"celková plocha" 1,0</t>
  </si>
  <si>
    <t>45</t>
  </si>
  <si>
    <t>460881213</t>
  </si>
  <si>
    <t>Kryt vozovek a chodníků z asfaltového betonu vrstva ložní, tloušťky 6 cm</t>
  </si>
  <si>
    <t>-263797125</t>
  </si>
  <si>
    <t>https://podminky.urs.cz/item/CS_URS_2023_02/460881213</t>
  </si>
  <si>
    <t>46</t>
  </si>
  <si>
    <t>460881222</t>
  </si>
  <si>
    <t>Kryt vozovek a chodníků z asfaltového betonu vrstva obrusná, tloušťky 4 cm</t>
  </si>
  <si>
    <t>-1114094129</t>
  </si>
  <si>
    <t>https://podminky.urs.cz/item/CS_URS_2023_02/460881222</t>
  </si>
  <si>
    <t>47</t>
  </si>
  <si>
    <t>468011123</t>
  </si>
  <si>
    <t>Odstranění podkladů nebo krytů komunikací včetně rozpojení na kusy a zarovnání styčné spáry z kameniva drceného, tloušťky přes 20 do 30 cm</t>
  </si>
  <si>
    <t>-4250563</t>
  </si>
  <si>
    <t>https://podminky.urs.cz/item/CS_URS_2023_02/468011123</t>
  </si>
  <si>
    <t>48</t>
  </si>
  <si>
    <t>468011142</t>
  </si>
  <si>
    <t>Odstranění podkladů nebo krytů komunikací včetně rozpojení na kusy a zarovnání styčné spáry ze živice, tloušťky přes 5 do 10 cm</t>
  </si>
  <si>
    <t>48562338</t>
  </si>
  <si>
    <t>https://podminky.urs.cz/item/CS_URS_2023_02/468011142</t>
  </si>
  <si>
    <t>49</t>
  </si>
  <si>
    <t>468041122</t>
  </si>
  <si>
    <t>Řezání spár v podkladu nebo krytu živičném, tloušťky přes 5 do 10 cm</t>
  </si>
  <si>
    <t>136147364</t>
  </si>
  <si>
    <t>https://podminky.urs.cz/item/CS_URS_2023_02/468041122</t>
  </si>
  <si>
    <t>"celková délka" 1,0*4</t>
  </si>
  <si>
    <t>50</t>
  </si>
  <si>
    <t>469972111</t>
  </si>
  <si>
    <t>Odvoz suti a vybouraných hmot odvoz suti a vybouraných hmot do 1 km</t>
  </si>
  <si>
    <t>9264473</t>
  </si>
  <si>
    <t>https://podminky.urs.cz/item/CS_URS_2023_02/469972111</t>
  </si>
  <si>
    <t>51</t>
  </si>
  <si>
    <t>469972121</t>
  </si>
  <si>
    <t>Odvoz suti a vybouraných hmot odvoz suti a vybouraných hmot Příplatek k ceně za každý další i započatý 1 km</t>
  </si>
  <si>
    <t>2090235471</t>
  </si>
  <si>
    <t>https://podminky.urs.cz/item/CS_URS_2023_02/469972121</t>
  </si>
  <si>
    <t>0,56*19 'Přepočtené koeficientem množství</t>
  </si>
  <si>
    <t>52</t>
  </si>
  <si>
    <t>94621006</t>
  </si>
  <si>
    <t>poplatek za uložení stavebního odpadu z asfaltových směsí bez obsahu dehtu zatříděného kódem 17 03 02 na recyklační skládku</t>
  </si>
  <si>
    <t>217604800</t>
  </si>
  <si>
    <t>53</t>
  </si>
  <si>
    <t>94621007</t>
  </si>
  <si>
    <t>poplatek za uložení stavebního odpadu zeminy a kamení zatříděného kódem 17 05 04 na recyklační skládku</t>
  </si>
  <si>
    <t>-1546138931</t>
  </si>
  <si>
    <t>54</t>
  </si>
  <si>
    <t>469981111</t>
  </si>
  <si>
    <t>Přesun hmot pro pomocné stavební práce při elektromontážích dopravní vzdálenost do 1 000 m</t>
  </si>
  <si>
    <t>-1642894847</t>
  </si>
  <si>
    <t>https://podminky.urs.cz/item/CS_URS_2023_02/469981111</t>
  </si>
  <si>
    <t>VRN</t>
  </si>
  <si>
    <t>Vedlejší rozpočtové náklady</t>
  </si>
  <si>
    <t>VRN3</t>
  </si>
  <si>
    <t>Zařízení staveniště</t>
  </si>
  <si>
    <t>55</t>
  </si>
  <si>
    <t>030001000</t>
  </si>
  <si>
    <t>1024</t>
  </si>
  <si>
    <t>-1091554403</t>
  </si>
  <si>
    <t>https://podminky.urs.cz/item/CS_URS_2023_02/030001000</t>
  </si>
  <si>
    <t>Poznámka k položce:_x000D_
Položka obsahuje zejména náklady na :_x000D_
- administrativní,  sociální a skladovací zařízení (kanceláře, šatny, umývárny, jídelny, mobilní WC s příp. čištěním odpadních vod,   mobilní sklady a přístřešky pro skladování materiálu)_x000D_
- provizorní komunikace (silnice, chodníky, lávky, můstky, rampy v jakémkoli materiálovém provedení)_x000D_
- připojení zařízení staveniště na inženýrské sítě vč.nákladů na energie_x000D_
- oplocení, osvětlení, ostraha zařízení staveniště v nezbytném rozsahu_x000D_
- opatření na nezbytnou ochranu sousedních pozemků a staveb_x000D_
- pronájem ploch a poplatky za užívání veřejného prostranství_x000D_
- projekční, inženýrské a administrativní činnosti v souvislosti s aplikací výše uvedených opatření (projednání s dotčenými správními   orgány apod.)</t>
  </si>
  <si>
    <t>VRN7</t>
  </si>
  <si>
    <t>Provozní vlivy</t>
  </si>
  <si>
    <t>56</t>
  </si>
  <si>
    <t>072002000</t>
  </si>
  <si>
    <t>Silniční provoz</t>
  </si>
  <si>
    <t>1326332008</t>
  </si>
  <si>
    <t>https://podminky.urs.cz/item/CS_URS_2023_02/072002000</t>
  </si>
  <si>
    <t>Poznámka k položce:_x000D_
Položka obsahuje náklady na zřízení, provozování a odstranění prvků DIO (dopravní značení) v rozsahu nezbytném pro realizaci stavby po dobu její realizace vč.zajištění případných souvisejících správních rozhodnutí.</t>
  </si>
  <si>
    <t>57</t>
  </si>
  <si>
    <t>075002000</t>
  </si>
  <si>
    <t>Ochranná pásma</t>
  </si>
  <si>
    <t>912578577</t>
  </si>
  <si>
    <t>https://podminky.urs.cz/item/CS_URS_2023_02/075002000</t>
  </si>
  <si>
    <t>Poznámka k položce:_x000D_
Položka obsahuje náklady na vytýčení stávajících podzemní infrastruktury vč.provedení kopaných sond, její ochranu v průběhu realizace stavby vč.jednání s přílušnými vlastníky a správci této infrastruktury.</t>
  </si>
  <si>
    <t>IO 202 - VO stožáry, ulice Seifertova</t>
  </si>
  <si>
    <t>96176703</t>
  </si>
  <si>
    <t>2082967906</t>
  </si>
  <si>
    <t>1214045722</t>
  </si>
  <si>
    <t>1448271294</t>
  </si>
  <si>
    <t>922726485</t>
  </si>
  <si>
    <t>1890206380</t>
  </si>
  <si>
    <t>-166949528</t>
  </si>
  <si>
    <t>1593973762</t>
  </si>
  <si>
    <t>1577448929</t>
  </si>
  <si>
    <t>210191551</t>
  </si>
  <si>
    <t>Montáž skříní bez zapojení vodičů oceloplechových, typ na stožár</t>
  </si>
  <si>
    <t>-1482615642</t>
  </si>
  <si>
    <t>https://podminky.urs.cz/item/CS_URS_2023_02/210191551</t>
  </si>
  <si>
    <t>1734993</t>
  </si>
  <si>
    <t>pojistková skříň na sloup PSP1 71100 vč.upevňovacích pásků</t>
  </si>
  <si>
    <t>1602930320</t>
  </si>
  <si>
    <t>401154779</t>
  </si>
  <si>
    <t>34774003.R76</t>
  </si>
  <si>
    <t>venkovní svítidlo VO silniční LED (40 modulů), 76W, 230V, 50Hz, IP66, 500mA, NW 740, neutrální bílá</t>
  </si>
  <si>
    <t>1416592770</t>
  </si>
  <si>
    <t>-1221217182</t>
  </si>
  <si>
    <t>1451254797</t>
  </si>
  <si>
    <t>1942893425</t>
  </si>
  <si>
    <t>Mat/21M-K7-150</t>
  </si>
  <si>
    <t>výložník jednoramenný pro stožár K7, dl.1500mm, RAL 2004 (atyp, zakázková výroba)</t>
  </si>
  <si>
    <t>-583917855</t>
  </si>
  <si>
    <t>Mat/21M-K7-200</t>
  </si>
  <si>
    <t>výložník jednoramenný pro trakční stožár, dl.2000mm, RAL 2004 (atyp, zakázková výroba)</t>
  </si>
  <si>
    <t>466194722</t>
  </si>
  <si>
    <t>-709528240</t>
  </si>
  <si>
    <t>313861819</t>
  </si>
  <si>
    <t>1522000901</t>
  </si>
  <si>
    <t>"celková délka" 17,0</t>
  </si>
  <si>
    <t>-1713420598</t>
  </si>
  <si>
    <t>"celková hmotnost" 17,0*0,62</t>
  </si>
  <si>
    <t>10,54*1,1 'Přepočtené koeficientem množství</t>
  </si>
  <si>
    <t>1542138854</t>
  </si>
  <si>
    <t>1862194615</t>
  </si>
  <si>
    <t>-663136542</t>
  </si>
  <si>
    <t>112979233</t>
  </si>
  <si>
    <t>-1584373742</t>
  </si>
  <si>
    <t>324831344</t>
  </si>
  <si>
    <t>17*1,15 'Přepočtené koeficientem množství</t>
  </si>
  <si>
    <t>1019829199</t>
  </si>
  <si>
    <t>-681414342</t>
  </si>
  <si>
    <t>1836115679</t>
  </si>
  <si>
    <t>"výkop pro základy stožárů" 0,7*0,7*1,1</t>
  </si>
  <si>
    <t>-815209559</t>
  </si>
  <si>
    <t>"celková délka" 15,0</t>
  </si>
  <si>
    <t>460242111</t>
  </si>
  <si>
    <t>Provizorní zajištění inženýrských sítí ve výkopech potrubí při křížení s kabelem</t>
  </si>
  <si>
    <t>-203328095</t>
  </si>
  <si>
    <t>https://podminky.urs.cz/item/CS_URS_2023_02/460242111</t>
  </si>
  <si>
    <t>880719862</t>
  </si>
  <si>
    <t>-277650244</t>
  </si>
  <si>
    <t>"celkový počet" 4</t>
  </si>
  <si>
    <t>-1671903785</t>
  </si>
  <si>
    <t>"odvoz výkopku z výkopu pro základ stožárů VO" 0,539</t>
  </si>
  <si>
    <t>2111410853</t>
  </si>
  <si>
    <t>0,539*19 'Přepočtené koeficientem množství</t>
  </si>
  <si>
    <t>-165123938</t>
  </si>
  <si>
    <t>"uložení výkopku z výkopu pro základ stožárů VO" 0,539</t>
  </si>
  <si>
    <t>0,539*1,75 'Přepočtené koeficientem množství</t>
  </si>
  <si>
    <t>177582382</t>
  </si>
  <si>
    <t>-524598016</t>
  </si>
  <si>
    <t>"základy stožárů" 0,7*0,7*1,1</t>
  </si>
  <si>
    <t>1265094767</t>
  </si>
  <si>
    <t>"kabelové lože" 15,0</t>
  </si>
  <si>
    <t>998013259</t>
  </si>
  <si>
    <t>-392966162</t>
  </si>
  <si>
    <t>284897545</t>
  </si>
  <si>
    <t>17*1,1 'Přepočtené koeficientem množství</t>
  </si>
  <si>
    <t>460871144</t>
  </si>
  <si>
    <t>Podklad vozovek a chodníků včetně rozprostření a úpravy ze štěrkodrti, včetně zhutnění, tloušťky přes 15 do 20 cm</t>
  </si>
  <si>
    <t>-487917535</t>
  </si>
  <si>
    <t>https://podminky.urs.cz/item/CS_URS_2023_02/460871144</t>
  </si>
  <si>
    <t>"celková plocha" 1,5</t>
  </si>
  <si>
    <t>460881612</t>
  </si>
  <si>
    <t>Kryt vozovek a chodníků kladení dlažby (materiál ve specifikaci) včetně spárování, do lože z kameniva těženého z dlaždic betonových tvarovaných nebo zámkových</t>
  </si>
  <si>
    <t>-1036352777</t>
  </si>
  <si>
    <t>https://podminky.urs.cz/item/CS_URS_2023_02/460881612</t>
  </si>
  <si>
    <t>460911122</t>
  </si>
  <si>
    <t>Očištění vybouraných prvků z vozovek a chodníků kostek nebo dlaždic od spojovacího materiálu s původní výplní spár kamenivem, s odklizením a uložením na vzdálenost 3 m dlaždic betonových tvarovaných nebo zámkových</t>
  </si>
  <si>
    <t>1156992151</t>
  </si>
  <si>
    <t>https://podminky.urs.cz/item/CS_URS_2023_02/460911122</t>
  </si>
  <si>
    <t>468011122</t>
  </si>
  <si>
    <t>Odstranění podkladů nebo krytů komunikací včetně rozpojení na kusy a zarovnání styčné spáry z kameniva drceného, tloušťky přes 10 do 20 cm</t>
  </si>
  <si>
    <t>1072165613</t>
  </si>
  <si>
    <t>https://podminky.urs.cz/item/CS_URS_2023_02/468011122</t>
  </si>
  <si>
    <t>468021221</t>
  </si>
  <si>
    <t>Vytrhání dlažby včetně ručního rozebrání, vytřídění, odhozu na hromady nebo naložení na dopravní prostředek a očistění kostek nebo dlaždic z pískového podkladu z dlaždic zámkových, spáry nezalité</t>
  </si>
  <si>
    <t>-1291607270</t>
  </si>
  <si>
    <t>https://podminky.urs.cz/item/CS_URS_2023_02/468021221</t>
  </si>
  <si>
    <t>-2069368370</t>
  </si>
  <si>
    <t>-2062376684</t>
  </si>
  <si>
    <t>1191319669</t>
  </si>
  <si>
    <t>-1337006069</t>
  </si>
  <si>
    <t>IO 203 - VO stožáry, ulice Stříbrnická</t>
  </si>
  <si>
    <t>1174567114</t>
  </si>
  <si>
    <t>-831977852</t>
  </si>
  <si>
    <t>1785741844</t>
  </si>
  <si>
    <t>-822888961</t>
  </si>
  <si>
    <t>-1265461320</t>
  </si>
  <si>
    <t>-760455471</t>
  </si>
  <si>
    <t>-87911671</t>
  </si>
  <si>
    <t>"montáž nových svítidel" 2</t>
  </si>
  <si>
    <t>"opětovná montáž stávajícího svítidla" 1</t>
  </si>
  <si>
    <t>34774003.R110</t>
  </si>
  <si>
    <t>venkovní svítidlo VO silniční LED (40 modulů), 101W, 230V, 50Hz, IP66, 500mA, NW 740, neutrální bílá</t>
  </si>
  <si>
    <t>1158485643</t>
  </si>
  <si>
    <t>-2029004494</t>
  </si>
  <si>
    <t>8500610014</t>
  </si>
  <si>
    <t>stožár osvětlovací K8-133/89/60 délky 8m, RAL 2004 (atyp, zakázková výroba), vč.stožárového pouzdra DN300</t>
  </si>
  <si>
    <t>69168598</t>
  </si>
  <si>
    <t>8500610016</t>
  </si>
  <si>
    <t>stožár osvětlovací K10-133/89/60 délky 10m, RAL 2004 (atyp, zakázková výroba), vč.stožárového pouzdra DN300</t>
  </si>
  <si>
    <t>1957192561</t>
  </si>
  <si>
    <t>-1080934161</t>
  </si>
  <si>
    <t>Mat/21M-K8-400</t>
  </si>
  <si>
    <t>výložník jednoramenný pro stožár K8, dl.4000mm, RAL 2004 (atyp, zakázková výroba)</t>
  </si>
  <si>
    <t>-2036035997</t>
  </si>
  <si>
    <t>Mat/21M-K10-250</t>
  </si>
  <si>
    <t>výložník jednoramenný pro stožár K10, dl.2500mm, RAL 2004 (atyp, zakázková výroba)</t>
  </si>
  <si>
    <t>1091431500</t>
  </si>
  <si>
    <t>322788698</t>
  </si>
  <si>
    <t>676963569</t>
  </si>
  <si>
    <t>-91632268</t>
  </si>
  <si>
    <t>"celková délka" 11,0</t>
  </si>
  <si>
    <t>42053598</t>
  </si>
  <si>
    <t>"celková hmotnost" 11,0*0,62</t>
  </si>
  <si>
    <t>6,82*1,1 'Přepočtené koeficientem množství</t>
  </si>
  <si>
    <t>-493239550</t>
  </si>
  <si>
    <t>-1138786222</t>
  </si>
  <si>
    <t>-1416822877</t>
  </si>
  <si>
    <t>-592257560</t>
  </si>
  <si>
    <t>1519077159</t>
  </si>
  <si>
    <t>420791310</t>
  </si>
  <si>
    <t>11*1,15 'Přepočtené koeficientem množství</t>
  </si>
  <si>
    <t>218204011</t>
  </si>
  <si>
    <t>Demontáž stožárů osvětlení ocelových samostatně stojících, délky do 12 m</t>
  </si>
  <si>
    <t>663544558</t>
  </si>
  <si>
    <t>https://podminky.urs.cz/item/CS_URS_2023_02/218204011</t>
  </si>
  <si>
    <t>703577392</t>
  </si>
  <si>
    <t>-9232880</t>
  </si>
  <si>
    <t>1438536000</t>
  </si>
  <si>
    <t>"výkop pro základ stožáru K8" 0,7*0,7*1,1</t>
  </si>
  <si>
    <t>"výkop pro základ stožáru K10" 0,8*0,8*1,3</t>
  </si>
  <si>
    <t>237472100</t>
  </si>
  <si>
    <t>"celková délka" 9,0</t>
  </si>
  <si>
    <t>-335402169</t>
  </si>
  <si>
    <t>"odvoz výkopku z výkopu pro základ stožárů VO" 1,371</t>
  </si>
  <si>
    <t>-1075385744</t>
  </si>
  <si>
    <t>1,371*19 'Přepočtené koeficientem množství</t>
  </si>
  <si>
    <t>-1804722808</t>
  </si>
  <si>
    <t>"uložení výkopku z výkopu pro základ stožárů VO" 1,371</t>
  </si>
  <si>
    <t>1,371*1,75 'Přepočtené koeficientem množství</t>
  </si>
  <si>
    <t>-1568081940</t>
  </si>
  <si>
    <t>-171342032</t>
  </si>
  <si>
    <t>"základ stožáru K8" 0,7*0,7*1,1</t>
  </si>
  <si>
    <t>"základ stožáru K10" 0,8*0,8*1,3</t>
  </si>
  <si>
    <t>-2104688461</t>
  </si>
  <si>
    <t>"kabelové lože" 9,0</t>
  </si>
  <si>
    <t>146685872</t>
  </si>
  <si>
    <t>1567854277</t>
  </si>
  <si>
    <t>-1563859266</t>
  </si>
  <si>
    <t>11*1,1 'Přepočtené koeficientem množství</t>
  </si>
  <si>
    <t>-351869229</t>
  </si>
  <si>
    <t>"celková plocha" 2,0</t>
  </si>
  <si>
    <t>1687641721</t>
  </si>
  <si>
    <t>168463432</t>
  </si>
  <si>
    <t>559765105</t>
  </si>
  <si>
    <t>349032753</t>
  </si>
  <si>
    <t>-125505249</t>
  </si>
  <si>
    <t>"celková délka" 1,0*4*2</t>
  </si>
  <si>
    <t>1513259495</t>
  </si>
  <si>
    <t>1461393813</t>
  </si>
  <si>
    <t>1,12*19 'Přepočtené koeficientem množství</t>
  </si>
  <si>
    <t>-1465036786</t>
  </si>
  <si>
    <t>-697876220</t>
  </si>
  <si>
    <t>-2045807299</t>
  </si>
  <si>
    <t>23598839</t>
  </si>
  <si>
    <t>1330864584</t>
  </si>
  <si>
    <t>-1796119076</t>
  </si>
  <si>
    <t>IO 204 - VO stožáry, ulice Velká Hradební</t>
  </si>
  <si>
    <t>2080924845</t>
  </si>
  <si>
    <t>1954238821</t>
  </si>
  <si>
    <t>-185137896</t>
  </si>
  <si>
    <t>417305587</t>
  </si>
  <si>
    <t>-1889584068</t>
  </si>
  <si>
    <t>202136770</t>
  </si>
  <si>
    <t>872553529</t>
  </si>
  <si>
    <t>-668885540</t>
  </si>
  <si>
    <t>-1583739781</t>
  </si>
  <si>
    <t>1085091558</t>
  </si>
  <si>
    <t>34774003.R44</t>
  </si>
  <si>
    <t>venkovní svítidlo VO silniční LED (40 modulů), 44W, 230V, 50Hz, IP66, 350mA, NW 740, neutrální bílá</t>
  </si>
  <si>
    <t>-501942199</t>
  </si>
  <si>
    <t>1560438838</t>
  </si>
  <si>
    <t>8500610012</t>
  </si>
  <si>
    <t>stožár osvětlovací K6-133/89/60 délky 6m, RAL 2004 (atyp, zakázková výroba), vč.stožárového pouzdra DN300</t>
  </si>
  <si>
    <t>-1570415449</t>
  </si>
  <si>
    <t>159373104</t>
  </si>
  <si>
    <t>Mat/21M-K6-200</t>
  </si>
  <si>
    <t>výložník jednoramenný pro stožár K6, dl.2000mm, RAL 2004 (atyp, zakázková výroba)</t>
  </si>
  <si>
    <t>1114155344</t>
  </si>
  <si>
    <t>výložník jednoramenný pro stožár K6, dl.2500mm, RAL 2004 (atyp, zakázková výroba)</t>
  </si>
  <si>
    <t>-2031538669</t>
  </si>
  <si>
    <t>1851156177</t>
  </si>
  <si>
    <t>1626006960</t>
  </si>
  <si>
    <t>1339130330</t>
  </si>
  <si>
    <t>-1928363853</t>
  </si>
  <si>
    <t>1589540584</t>
  </si>
  <si>
    <t>-1298328986</t>
  </si>
  <si>
    <t>-1401620850</t>
  </si>
  <si>
    <t>862233085</t>
  </si>
  <si>
    <t>1407010416</t>
  </si>
  <si>
    <t>356918530</t>
  </si>
  <si>
    <t>-10055375</t>
  </si>
  <si>
    <t>-51508632</t>
  </si>
  <si>
    <t>1337833552</t>
  </si>
  <si>
    <t>1873282020</t>
  </si>
  <si>
    <t>1438443489</t>
  </si>
  <si>
    <t>-1470142695</t>
  </si>
  <si>
    <t>"celková délka" 12,0</t>
  </si>
  <si>
    <t>1958601352</t>
  </si>
  <si>
    <t>-990935524</t>
  </si>
  <si>
    <t>311575960</t>
  </si>
  <si>
    <t>1766670142</t>
  </si>
  <si>
    <t>311402915</t>
  </si>
  <si>
    <t>1663483911</t>
  </si>
  <si>
    <t>651896867</t>
  </si>
  <si>
    <t>-1658767988</t>
  </si>
  <si>
    <t>-1569671355</t>
  </si>
  <si>
    <t>355811630</t>
  </si>
  <si>
    <t>-1706035958</t>
  </si>
  <si>
    <t>1926456238</t>
  </si>
  <si>
    <t>1398574875</t>
  </si>
  <si>
    <t>-1980077763</t>
  </si>
  <si>
    <t>-1153309249</t>
  </si>
  <si>
    <t>-1918145281</t>
  </si>
  <si>
    <t>-1186427740</t>
  </si>
  <si>
    <t>-1722062653</t>
  </si>
  <si>
    <t>-262716076</t>
  </si>
  <si>
    <t>240916541</t>
  </si>
  <si>
    <t>1979252058</t>
  </si>
  <si>
    <t>-761307924</t>
  </si>
  <si>
    <t>-570464764</t>
  </si>
  <si>
    <t>1,425*19 'Přepočtené koeficientem množství</t>
  </si>
  <si>
    <t>-538525472</t>
  </si>
  <si>
    <t>-1414135205</t>
  </si>
  <si>
    <t>58</t>
  </si>
  <si>
    <t>-1026233883</t>
  </si>
  <si>
    <t>59</t>
  </si>
  <si>
    <t>-1962220442</t>
  </si>
  <si>
    <t>60</t>
  </si>
  <si>
    <t>1122772153</t>
  </si>
  <si>
    <t>61</t>
  </si>
  <si>
    <t>-691989139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</si>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</sst>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3" xfId="0" applyNumberFormat="1" applyFont="1" applyBorder="1"/>
    <xf numFmtId="166" fontId="29" fillId="0" borderId="14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3" xfId="0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167" fontId="19" fillId="0" borderId="23" xfId="0" applyNumberFormat="1" applyFont="1" applyBorder="1" applyAlignment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3" fillId="0" borderId="23" xfId="0" applyFont="1" applyBorder="1" applyAlignment="1">
      <alignment horizontal="center" vertical="center"/>
    </xf>
    <xf numFmtId="49" fontId="33" fillId="0" borderId="23" xfId="0" applyNumberFormat="1" applyFont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center" vertical="center" wrapText="1"/>
    </xf>
    <xf numFmtId="167" fontId="33" fillId="0" borderId="23" xfId="0" applyNumberFormat="1" applyFont="1" applyBorder="1" applyAlignment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67" fontId="19" fillId="2" borderId="23" xfId="0" applyNumberFormat="1" applyFont="1" applyFill="1" applyBorder="1" applyAlignment="1" applyProtection="1">
      <alignment vertical="center"/>
      <protection locked="0"/>
    </xf>
    <xf numFmtId="0" fontId="36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4</xdr:row>
      <xdr:rowOff>34925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42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73</xdr:row>
      <xdr:rowOff>0</xdr:rowOff>
    </xdr:from>
    <xdr:to>
      <xdr:col>9</xdr:col>
      <xdr:colOff>1215390</xdr:colOff>
      <xdr:row>74</xdr:row>
      <xdr:rowOff>8255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73</xdr:row>
      <xdr:rowOff>0</xdr:rowOff>
    </xdr:from>
    <xdr:to>
      <xdr:col>9</xdr:col>
      <xdr:colOff>1215390</xdr:colOff>
      <xdr:row>74</xdr:row>
      <xdr:rowOff>8255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71</xdr:row>
      <xdr:rowOff>0</xdr:rowOff>
    </xdr:from>
    <xdr:to>
      <xdr:col>9</xdr:col>
      <xdr:colOff>1215390</xdr:colOff>
      <xdr:row>72</xdr:row>
      <xdr:rowOff>8255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73</xdr:row>
      <xdr:rowOff>0</xdr:rowOff>
    </xdr:from>
    <xdr:to>
      <xdr:col>9</xdr:col>
      <xdr:colOff>1215390</xdr:colOff>
      <xdr:row>74</xdr:row>
      <xdr:rowOff>8255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10812011" TargetMode="External"/><Relationship Id="rId18" Type="http://schemas.openxmlformats.org/officeDocument/2006/relationships/hyperlink" Target="https://podminky.urs.cz/item/CS_URS_2023_02/460061122" TargetMode="External"/><Relationship Id="rId26" Type="http://schemas.openxmlformats.org/officeDocument/2006/relationships/hyperlink" Target="https://podminky.urs.cz/item/CS_URS_2023_02/460431192" TargetMode="External"/><Relationship Id="rId39" Type="http://schemas.openxmlformats.org/officeDocument/2006/relationships/hyperlink" Target="https://podminky.urs.cz/item/CS_URS_2023_02/469981111" TargetMode="External"/><Relationship Id="rId21" Type="http://schemas.openxmlformats.org/officeDocument/2006/relationships/hyperlink" Target="https://podminky.urs.cz/item/CS_URS_2023_02/460242121" TargetMode="External"/><Relationship Id="rId34" Type="http://schemas.openxmlformats.org/officeDocument/2006/relationships/hyperlink" Target="https://podminky.urs.cz/item/CS_URS_2023_02/468011123" TargetMode="External"/><Relationship Id="rId42" Type="http://schemas.openxmlformats.org/officeDocument/2006/relationships/hyperlink" Target="https://podminky.urs.cz/item/CS_URS_2023_02/075002000" TargetMode="External"/><Relationship Id="rId7" Type="http://schemas.openxmlformats.org/officeDocument/2006/relationships/hyperlink" Target="https://podminky.urs.cz/item/CS_URS_2023_02/210204002" TargetMode="External"/><Relationship Id="rId2" Type="http://schemas.openxmlformats.org/officeDocument/2006/relationships/hyperlink" Target="https://podminky.urs.cz/item/CS_URS_2023_02/998742201" TargetMode="External"/><Relationship Id="rId16" Type="http://schemas.openxmlformats.org/officeDocument/2006/relationships/hyperlink" Target="https://podminky.urs.cz/item/CS_URS_2023_02/460031212" TargetMode="External"/><Relationship Id="rId20" Type="http://schemas.openxmlformats.org/officeDocument/2006/relationships/hyperlink" Target="https://podminky.urs.cz/item/CS_URS_2023_02/460161182" TargetMode="External"/><Relationship Id="rId29" Type="http://schemas.openxmlformats.org/officeDocument/2006/relationships/hyperlink" Target="https://podminky.urs.cz/item/CS_URS_2023_02/460671113" TargetMode="External"/><Relationship Id="rId41" Type="http://schemas.openxmlformats.org/officeDocument/2006/relationships/hyperlink" Target="https://podminky.urs.cz/item/CS_URS_2023_02/072002000" TargetMode="External"/><Relationship Id="rId1" Type="http://schemas.openxmlformats.org/officeDocument/2006/relationships/hyperlink" Target="https://podminky.urs.cz/item/CS_URS_2023_02/742122001" TargetMode="External"/><Relationship Id="rId6" Type="http://schemas.openxmlformats.org/officeDocument/2006/relationships/hyperlink" Target="https://podminky.urs.cz/item/CS_URS_2023_02/210203901" TargetMode="External"/><Relationship Id="rId11" Type="http://schemas.openxmlformats.org/officeDocument/2006/relationships/hyperlink" Target="https://podminky.urs.cz/item/CS_URS_2023_02/210280002" TargetMode="External"/><Relationship Id="rId24" Type="http://schemas.openxmlformats.org/officeDocument/2006/relationships/hyperlink" Target="https://podminky.urs.cz/item/CS_URS_2023_02/460341121" TargetMode="External"/><Relationship Id="rId32" Type="http://schemas.openxmlformats.org/officeDocument/2006/relationships/hyperlink" Target="https://podminky.urs.cz/item/CS_URS_2023_02/460881213" TargetMode="External"/><Relationship Id="rId37" Type="http://schemas.openxmlformats.org/officeDocument/2006/relationships/hyperlink" Target="https://podminky.urs.cz/item/CS_URS_2023_02/469972111" TargetMode="External"/><Relationship Id="rId40" Type="http://schemas.openxmlformats.org/officeDocument/2006/relationships/hyperlink" Target="https://podminky.urs.cz/item/CS_URS_2023_02/030001000" TargetMode="External"/><Relationship Id="rId5" Type="http://schemas.openxmlformats.org/officeDocument/2006/relationships/hyperlink" Target="https://podminky.urs.cz/item/CS_URS_2023_02/210120001" TargetMode="External"/><Relationship Id="rId15" Type="http://schemas.openxmlformats.org/officeDocument/2006/relationships/hyperlink" Target="https://podminky.urs.cz/item/CS_URS_2023_02/460030022" TargetMode="External"/><Relationship Id="rId23" Type="http://schemas.openxmlformats.org/officeDocument/2006/relationships/hyperlink" Target="https://podminky.urs.cz/item/CS_URS_2023_02/460341113" TargetMode="External"/><Relationship Id="rId28" Type="http://schemas.openxmlformats.org/officeDocument/2006/relationships/hyperlink" Target="https://podminky.urs.cz/item/CS_URS_2023_02/460661111" TargetMode="External"/><Relationship Id="rId36" Type="http://schemas.openxmlformats.org/officeDocument/2006/relationships/hyperlink" Target="https://podminky.urs.cz/item/CS_URS_2023_02/468041122" TargetMode="External"/><Relationship Id="rId10" Type="http://schemas.openxmlformats.org/officeDocument/2006/relationships/hyperlink" Target="https://podminky.urs.cz/item/CS_URS_2023_02/210220002" TargetMode="External"/><Relationship Id="rId19" Type="http://schemas.openxmlformats.org/officeDocument/2006/relationships/hyperlink" Target="https://podminky.urs.cz/item/CS_URS_2023_02/460131113" TargetMode="External"/><Relationship Id="rId31" Type="http://schemas.openxmlformats.org/officeDocument/2006/relationships/hyperlink" Target="https://podminky.urs.cz/item/CS_URS_2023_02/460871154" TargetMode="External"/><Relationship Id="rId44" Type="http://schemas.openxmlformats.org/officeDocument/2006/relationships/drawing" Target="../drawings/drawing2.xml"/><Relationship Id="rId4" Type="http://schemas.openxmlformats.org/officeDocument/2006/relationships/hyperlink" Target="https://podminky.urs.cz/item/CS_URS_2023_02/210100422" TargetMode="External"/><Relationship Id="rId9" Type="http://schemas.openxmlformats.org/officeDocument/2006/relationships/hyperlink" Target="https://podminky.urs.cz/item/CS_URS_2023_02/210204201" TargetMode="External"/><Relationship Id="rId14" Type="http://schemas.openxmlformats.org/officeDocument/2006/relationships/hyperlink" Target="https://podminky.urs.cz/item/CS_URS_2023_02/210812035" TargetMode="External"/><Relationship Id="rId22" Type="http://schemas.openxmlformats.org/officeDocument/2006/relationships/hyperlink" Target="https://podminky.urs.cz/item/CS_URS_2023_02/460242211" TargetMode="External"/><Relationship Id="rId27" Type="http://schemas.openxmlformats.org/officeDocument/2006/relationships/hyperlink" Target="https://podminky.urs.cz/item/CS_URS_2023_02/460641113" TargetMode="External"/><Relationship Id="rId30" Type="http://schemas.openxmlformats.org/officeDocument/2006/relationships/hyperlink" Target="https://podminky.urs.cz/item/CS_URS_2023_02/460791213" TargetMode="External"/><Relationship Id="rId35" Type="http://schemas.openxmlformats.org/officeDocument/2006/relationships/hyperlink" Target="https://podminky.urs.cz/item/CS_URS_2023_02/468011142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podminky.urs.cz/item/CS_URS_2023_02/210204103" TargetMode="External"/><Relationship Id="rId3" Type="http://schemas.openxmlformats.org/officeDocument/2006/relationships/hyperlink" Target="https://podminky.urs.cz/item/CS_URS_2023_02/210020951" TargetMode="External"/><Relationship Id="rId12" Type="http://schemas.openxmlformats.org/officeDocument/2006/relationships/hyperlink" Target="https://podminky.urs.cz/item/CS_URS_2023_02/210280712" TargetMode="External"/><Relationship Id="rId17" Type="http://schemas.openxmlformats.org/officeDocument/2006/relationships/hyperlink" Target="https://podminky.urs.cz/item/CS_URS_2023_02/460061121" TargetMode="External"/><Relationship Id="rId25" Type="http://schemas.openxmlformats.org/officeDocument/2006/relationships/hyperlink" Target="https://podminky.urs.cz/item/CS_URS_2023_02/460361121" TargetMode="External"/><Relationship Id="rId33" Type="http://schemas.openxmlformats.org/officeDocument/2006/relationships/hyperlink" Target="https://podminky.urs.cz/item/CS_URS_2023_02/460881222" TargetMode="External"/><Relationship Id="rId38" Type="http://schemas.openxmlformats.org/officeDocument/2006/relationships/hyperlink" Target="https://podminky.urs.cz/item/CS_URS_2023_02/46997212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10280712" TargetMode="External"/><Relationship Id="rId18" Type="http://schemas.openxmlformats.org/officeDocument/2006/relationships/hyperlink" Target="https://podminky.urs.cz/item/CS_URS_2023_02/460131113" TargetMode="External"/><Relationship Id="rId26" Type="http://schemas.openxmlformats.org/officeDocument/2006/relationships/hyperlink" Target="https://podminky.urs.cz/item/CS_URS_2023_02/460431192" TargetMode="External"/><Relationship Id="rId39" Type="http://schemas.openxmlformats.org/officeDocument/2006/relationships/hyperlink" Target="https://podminky.urs.cz/item/CS_URS_2023_02/075002000" TargetMode="External"/><Relationship Id="rId21" Type="http://schemas.openxmlformats.org/officeDocument/2006/relationships/hyperlink" Target="https://podminky.urs.cz/item/CS_URS_2023_02/460242121" TargetMode="External"/><Relationship Id="rId34" Type="http://schemas.openxmlformats.org/officeDocument/2006/relationships/hyperlink" Target="https://podminky.urs.cz/item/CS_URS_2023_02/468011122" TargetMode="External"/><Relationship Id="rId7" Type="http://schemas.openxmlformats.org/officeDocument/2006/relationships/hyperlink" Target="https://podminky.urs.cz/item/CS_URS_2023_02/210203901" TargetMode="External"/><Relationship Id="rId2" Type="http://schemas.openxmlformats.org/officeDocument/2006/relationships/hyperlink" Target="https://podminky.urs.cz/item/CS_URS_2023_02/998742201" TargetMode="External"/><Relationship Id="rId16" Type="http://schemas.openxmlformats.org/officeDocument/2006/relationships/hyperlink" Target="https://podminky.urs.cz/item/CS_URS_2023_02/460061121" TargetMode="External"/><Relationship Id="rId20" Type="http://schemas.openxmlformats.org/officeDocument/2006/relationships/hyperlink" Target="https://podminky.urs.cz/item/CS_URS_2023_02/460242111" TargetMode="External"/><Relationship Id="rId29" Type="http://schemas.openxmlformats.org/officeDocument/2006/relationships/hyperlink" Target="https://podminky.urs.cz/item/CS_URS_2023_02/460671113" TargetMode="External"/><Relationship Id="rId41" Type="http://schemas.openxmlformats.org/officeDocument/2006/relationships/drawing" Target="../drawings/drawing3.xml"/><Relationship Id="rId1" Type="http://schemas.openxmlformats.org/officeDocument/2006/relationships/hyperlink" Target="https://podminky.urs.cz/item/CS_URS_2023_02/742122001" TargetMode="External"/><Relationship Id="rId6" Type="http://schemas.openxmlformats.org/officeDocument/2006/relationships/hyperlink" Target="https://podminky.urs.cz/item/CS_URS_2023_02/210191551" TargetMode="External"/><Relationship Id="rId11" Type="http://schemas.openxmlformats.org/officeDocument/2006/relationships/hyperlink" Target="https://podminky.urs.cz/item/CS_URS_2023_02/210220002" TargetMode="External"/><Relationship Id="rId24" Type="http://schemas.openxmlformats.org/officeDocument/2006/relationships/hyperlink" Target="https://podminky.urs.cz/item/CS_URS_2023_02/460341121" TargetMode="External"/><Relationship Id="rId32" Type="http://schemas.openxmlformats.org/officeDocument/2006/relationships/hyperlink" Target="https://podminky.urs.cz/item/CS_URS_2023_02/460881612" TargetMode="External"/><Relationship Id="rId37" Type="http://schemas.openxmlformats.org/officeDocument/2006/relationships/hyperlink" Target="https://podminky.urs.cz/item/CS_URS_2023_02/030001000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https://podminky.urs.cz/item/CS_URS_2023_02/210120001" TargetMode="External"/><Relationship Id="rId15" Type="http://schemas.openxmlformats.org/officeDocument/2006/relationships/hyperlink" Target="https://podminky.urs.cz/item/CS_URS_2023_02/210812035" TargetMode="External"/><Relationship Id="rId23" Type="http://schemas.openxmlformats.org/officeDocument/2006/relationships/hyperlink" Target="https://podminky.urs.cz/item/CS_URS_2023_02/460341113" TargetMode="External"/><Relationship Id="rId28" Type="http://schemas.openxmlformats.org/officeDocument/2006/relationships/hyperlink" Target="https://podminky.urs.cz/item/CS_URS_2023_02/460661111" TargetMode="External"/><Relationship Id="rId36" Type="http://schemas.openxmlformats.org/officeDocument/2006/relationships/hyperlink" Target="https://podminky.urs.cz/item/CS_URS_2023_02/469981111" TargetMode="External"/><Relationship Id="rId10" Type="http://schemas.openxmlformats.org/officeDocument/2006/relationships/hyperlink" Target="https://podminky.urs.cz/item/CS_URS_2023_02/210204201" TargetMode="External"/><Relationship Id="rId19" Type="http://schemas.openxmlformats.org/officeDocument/2006/relationships/hyperlink" Target="https://podminky.urs.cz/item/CS_URS_2023_02/460161182" TargetMode="External"/><Relationship Id="rId31" Type="http://schemas.openxmlformats.org/officeDocument/2006/relationships/hyperlink" Target="https://podminky.urs.cz/item/CS_URS_2023_02/460871144" TargetMode="External"/><Relationship Id="rId4" Type="http://schemas.openxmlformats.org/officeDocument/2006/relationships/hyperlink" Target="https://podminky.urs.cz/item/CS_URS_2023_02/210100422" TargetMode="External"/><Relationship Id="rId9" Type="http://schemas.openxmlformats.org/officeDocument/2006/relationships/hyperlink" Target="https://podminky.urs.cz/item/CS_URS_2023_02/210204103" TargetMode="External"/><Relationship Id="rId14" Type="http://schemas.openxmlformats.org/officeDocument/2006/relationships/hyperlink" Target="https://podminky.urs.cz/item/CS_URS_2023_02/210812011" TargetMode="External"/><Relationship Id="rId22" Type="http://schemas.openxmlformats.org/officeDocument/2006/relationships/hyperlink" Target="https://podminky.urs.cz/item/CS_URS_2023_02/460242211" TargetMode="External"/><Relationship Id="rId27" Type="http://schemas.openxmlformats.org/officeDocument/2006/relationships/hyperlink" Target="https://podminky.urs.cz/item/CS_URS_2023_02/460641113" TargetMode="External"/><Relationship Id="rId30" Type="http://schemas.openxmlformats.org/officeDocument/2006/relationships/hyperlink" Target="https://podminky.urs.cz/item/CS_URS_2023_02/460791213" TargetMode="External"/><Relationship Id="rId35" Type="http://schemas.openxmlformats.org/officeDocument/2006/relationships/hyperlink" Target="https://podminky.urs.cz/item/CS_URS_2023_02/468021221" TargetMode="External"/><Relationship Id="rId8" Type="http://schemas.openxmlformats.org/officeDocument/2006/relationships/hyperlink" Target="https://podminky.urs.cz/item/CS_URS_2023_02/210204002" TargetMode="External"/><Relationship Id="rId3" Type="http://schemas.openxmlformats.org/officeDocument/2006/relationships/hyperlink" Target="https://podminky.urs.cz/item/CS_URS_2023_02/210020951" TargetMode="External"/><Relationship Id="rId12" Type="http://schemas.openxmlformats.org/officeDocument/2006/relationships/hyperlink" Target="https://podminky.urs.cz/item/CS_URS_2023_02/210280002" TargetMode="External"/><Relationship Id="rId17" Type="http://schemas.openxmlformats.org/officeDocument/2006/relationships/hyperlink" Target="https://podminky.urs.cz/item/CS_URS_2023_02/460061122" TargetMode="External"/><Relationship Id="rId25" Type="http://schemas.openxmlformats.org/officeDocument/2006/relationships/hyperlink" Target="https://podminky.urs.cz/item/CS_URS_2023_02/460361121" TargetMode="External"/><Relationship Id="rId33" Type="http://schemas.openxmlformats.org/officeDocument/2006/relationships/hyperlink" Target="https://podminky.urs.cz/item/CS_URS_2023_02/460911122" TargetMode="External"/><Relationship Id="rId38" Type="http://schemas.openxmlformats.org/officeDocument/2006/relationships/hyperlink" Target="https://podminky.urs.cz/item/CS_URS_2023_02/072002000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18204011" TargetMode="External"/><Relationship Id="rId18" Type="http://schemas.openxmlformats.org/officeDocument/2006/relationships/hyperlink" Target="https://podminky.urs.cz/item/CS_URS_2023_02/460341113" TargetMode="External"/><Relationship Id="rId26" Type="http://schemas.openxmlformats.org/officeDocument/2006/relationships/hyperlink" Target="https://podminky.urs.cz/item/CS_URS_2023_02/460871154" TargetMode="External"/><Relationship Id="rId39" Type="http://schemas.openxmlformats.org/officeDocument/2006/relationships/drawing" Target="../drawings/drawing4.xml"/><Relationship Id="rId21" Type="http://schemas.openxmlformats.org/officeDocument/2006/relationships/hyperlink" Target="https://podminky.urs.cz/item/CS_URS_2023_02/460431192" TargetMode="External"/><Relationship Id="rId34" Type="http://schemas.openxmlformats.org/officeDocument/2006/relationships/hyperlink" Target="https://podminky.urs.cz/item/CS_URS_2023_02/469981111" TargetMode="External"/><Relationship Id="rId7" Type="http://schemas.openxmlformats.org/officeDocument/2006/relationships/hyperlink" Target="https://podminky.urs.cz/item/CS_URS_2023_02/210204201" TargetMode="External"/><Relationship Id="rId12" Type="http://schemas.openxmlformats.org/officeDocument/2006/relationships/hyperlink" Target="https://podminky.urs.cz/item/CS_URS_2023_02/210812035" TargetMode="External"/><Relationship Id="rId17" Type="http://schemas.openxmlformats.org/officeDocument/2006/relationships/hyperlink" Target="https://podminky.urs.cz/item/CS_URS_2023_02/460161182" TargetMode="External"/><Relationship Id="rId25" Type="http://schemas.openxmlformats.org/officeDocument/2006/relationships/hyperlink" Target="https://podminky.urs.cz/item/CS_URS_2023_02/460791213" TargetMode="External"/><Relationship Id="rId33" Type="http://schemas.openxmlformats.org/officeDocument/2006/relationships/hyperlink" Target="https://podminky.urs.cz/item/CS_URS_2023_02/469972121" TargetMode="External"/><Relationship Id="rId38" Type="http://schemas.openxmlformats.org/officeDocument/2006/relationships/printerSettings" Target="../printerSettings/printerSettings4.bin"/><Relationship Id="rId2" Type="http://schemas.openxmlformats.org/officeDocument/2006/relationships/hyperlink" Target="https://podminky.urs.cz/item/CS_URS_2023_02/210100422" TargetMode="External"/><Relationship Id="rId16" Type="http://schemas.openxmlformats.org/officeDocument/2006/relationships/hyperlink" Target="https://podminky.urs.cz/item/CS_URS_2023_02/460131113" TargetMode="External"/><Relationship Id="rId20" Type="http://schemas.openxmlformats.org/officeDocument/2006/relationships/hyperlink" Target="https://podminky.urs.cz/item/CS_URS_2023_02/460361121" TargetMode="External"/><Relationship Id="rId29" Type="http://schemas.openxmlformats.org/officeDocument/2006/relationships/hyperlink" Target="https://podminky.urs.cz/item/CS_URS_2023_02/468011123" TargetMode="External"/><Relationship Id="rId1" Type="http://schemas.openxmlformats.org/officeDocument/2006/relationships/hyperlink" Target="https://podminky.urs.cz/item/CS_URS_2023_02/210020951" TargetMode="External"/><Relationship Id="rId6" Type="http://schemas.openxmlformats.org/officeDocument/2006/relationships/hyperlink" Target="https://podminky.urs.cz/item/CS_URS_2023_02/210204103" TargetMode="External"/><Relationship Id="rId11" Type="http://schemas.openxmlformats.org/officeDocument/2006/relationships/hyperlink" Target="https://podminky.urs.cz/item/CS_URS_2023_02/210812011" TargetMode="External"/><Relationship Id="rId24" Type="http://schemas.openxmlformats.org/officeDocument/2006/relationships/hyperlink" Target="https://podminky.urs.cz/item/CS_URS_2023_02/460671113" TargetMode="External"/><Relationship Id="rId32" Type="http://schemas.openxmlformats.org/officeDocument/2006/relationships/hyperlink" Target="https://podminky.urs.cz/item/CS_URS_2023_02/469972111" TargetMode="External"/><Relationship Id="rId37" Type="http://schemas.openxmlformats.org/officeDocument/2006/relationships/hyperlink" Target="https://podminky.urs.cz/item/CS_URS_2023_02/075002000" TargetMode="External"/><Relationship Id="rId5" Type="http://schemas.openxmlformats.org/officeDocument/2006/relationships/hyperlink" Target="https://podminky.urs.cz/item/CS_URS_2023_02/210204002" TargetMode="External"/><Relationship Id="rId15" Type="http://schemas.openxmlformats.org/officeDocument/2006/relationships/hyperlink" Target="https://podminky.urs.cz/item/CS_URS_2023_02/460061122" TargetMode="External"/><Relationship Id="rId23" Type="http://schemas.openxmlformats.org/officeDocument/2006/relationships/hyperlink" Target="https://podminky.urs.cz/item/CS_URS_2023_02/460661111" TargetMode="External"/><Relationship Id="rId28" Type="http://schemas.openxmlformats.org/officeDocument/2006/relationships/hyperlink" Target="https://podminky.urs.cz/item/CS_URS_2023_02/460881222" TargetMode="External"/><Relationship Id="rId36" Type="http://schemas.openxmlformats.org/officeDocument/2006/relationships/hyperlink" Target="https://podminky.urs.cz/item/CS_URS_2023_02/072002000" TargetMode="External"/><Relationship Id="rId10" Type="http://schemas.openxmlformats.org/officeDocument/2006/relationships/hyperlink" Target="https://podminky.urs.cz/item/CS_URS_2023_02/210280712" TargetMode="External"/><Relationship Id="rId19" Type="http://schemas.openxmlformats.org/officeDocument/2006/relationships/hyperlink" Target="https://podminky.urs.cz/item/CS_URS_2023_02/460341121" TargetMode="External"/><Relationship Id="rId31" Type="http://schemas.openxmlformats.org/officeDocument/2006/relationships/hyperlink" Target="https://podminky.urs.cz/item/CS_URS_2023_02/468041122" TargetMode="External"/><Relationship Id="rId4" Type="http://schemas.openxmlformats.org/officeDocument/2006/relationships/hyperlink" Target="https://podminky.urs.cz/item/CS_URS_2023_02/210203901" TargetMode="External"/><Relationship Id="rId9" Type="http://schemas.openxmlformats.org/officeDocument/2006/relationships/hyperlink" Target="https://podminky.urs.cz/item/CS_URS_2023_02/210280002" TargetMode="External"/><Relationship Id="rId14" Type="http://schemas.openxmlformats.org/officeDocument/2006/relationships/hyperlink" Target="https://podminky.urs.cz/item/CS_URS_2023_02/460061121" TargetMode="External"/><Relationship Id="rId22" Type="http://schemas.openxmlformats.org/officeDocument/2006/relationships/hyperlink" Target="https://podminky.urs.cz/item/CS_URS_2023_02/460641113" TargetMode="External"/><Relationship Id="rId27" Type="http://schemas.openxmlformats.org/officeDocument/2006/relationships/hyperlink" Target="https://podminky.urs.cz/item/CS_URS_2023_02/460881213" TargetMode="External"/><Relationship Id="rId30" Type="http://schemas.openxmlformats.org/officeDocument/2006/relationships/hyperlink" Target="https://podminky.urs.cz/item/CS_URS_2023_02/468011142" TargetMode="External"/><Relationship Id="rId35" Type="http://schemas.openxmlformats.org/officeDocument/2006/relationships/hyperlink" Target="https://podminky.urs.cz/item/CS_URS_2023_02/030001000" TargetMode="External"/><Relationship Id="rId8" Type="http://schemas.openxmlformats.org/officeDocument/2006/relationships/hyperlink" Target="https://podminky.urs.cz/item/CS_URS_2023_02/210220002" TargetMode="External"/><Relationship Id="rId3" Type="http://schemas.openxmlformats.org/officeDocument/2006/relationships/hyperlink" Target="https://podminky.urs.cz/item/CS_URS_2023_02/21012000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10812011" TargetMode="External"/><Relationship Id="rId18" Type="http://schemas.openxmlformats.org/officeDocument/2006/relationships/hyperlink" Target="https://podminky.urs.cz/item/CS_URS_2023_02/460161182" TargetMode="External"/><Relationship Id="rId26" Type="http://schemas.openxmlformats.org/officeDocument/2006/relationships/hyperlink" Target="https://podminky.urs.cz/item/CS_URS_2023_02/460641113" TargetMode="External"/><Relationship Id="rId39" Type="http://schemas.openxmlformats.org/officeDocument/2006/relationships/hyperlink" Target="https://podminky.urs.cz/item/CS_URS_2023_02/468021221" TargetMode="External"/><Relationship Id="rId21" Type="http://schemas.openxmlformats.org/officeDocument/2006/relationships/hyperlink" Target="https://podminky.urs.cz/item/CS_URS_2023_02/460242211" TargetMode="External"/><Relationship Id="rId34" Type="http://schemas.openxmlformats.org/officeDocument/2006/relationships/hyperlink" Target="https://podminky.urs.cz/item/CS_URS_2023_02/460881612" TargetMode="External"/><Relationship Id="rId42" Type="http://schemas.openxmlformats.org/officeDocument/2006/relationships/hyperlink" Target="https://podminky.urs.cz/item/CS_URS_2023_02/469972121" TargetMode="External"/><Relationship Id="rId47" Type="http://schemas.openxmlformats.org/officeDocument/2006/relationships/printerSettings" Target="../printerSettings/printerSettings5.bin"/><Relationship Id="rId7" Type="http://schemas.openxmlformats.org/officeDocument/2006/relationships/hyperlink" Target="https://podminky.urs.cz/item/CS_URS_2023_02/210204002" TargetMode="External"/><Relationship Id="rId2" Type="http://schemas.openxmlformats.org/officeDocument/2006/relationships/hyperlink" Target="https://podminky.urs.cz/item/CS_URS_2023_02/998742201" TargetMode="External"/><Relationship Id="rId16" Type="http://schemas.openxmlformats.org/officeDocument/2006/relationships/hyperlink" Target="https://podminky.urs.cz/item/CS_URS_2023_02/460061122" TargetMode="External"/><Relationship Id="rId29" Type="http://schemas.openxmlformats.org/officeDocument/2006/relationships/hyperlink" Target="https://podminky.urs.cz/item/CS_URS_2023_02/460791213" TargetMode="External"/><Relationship Id="rId1" Type="http://schemas.openxmlformats.org/officeDocument/2006/relationships/hyperlink" Target="https://podminky.urs.cz/item/CS_URS_2023_02/742122001" TargetMode="External"/><Relationship Id="rId6" Type="http://schemas.openxmlformats.org/officeDocument/2006/relationships/hyperlink" Target="https://podminky.urs.cz/item/CS_URS_2023_02/210203901" TargetMode="External"/><Relationship Id="rId11" Type="http://schemas.openxmlformats.org/officeDocument/2006/relationships/hyperlink" Target="https://podminky.urs.cz/item/CS_URS_2023_02/210280002" TargetMode="External"/><Relationship Id="rId24" Type="http://schemas.openxmlformats.org/officeDocument/2006/relationships/hyperlink" Target="https://podminky.urs.cz/item/CS_URS_2023_02/460361121" TargetMode="External"/><Relationship Id="rId32" Type="http://schemas.openxmlformats.org/officeDocument/2006/relationships/hyperlink" Target="https://podminky.urs.cz/item/CS_URS_2023_02/460881213" TargetMode="External"/><Relationship Id="rId37" Type="http://schemas.openxmlformats.org/officeDocument/2006/relationships/hyperlink" Target="https://podminky.urs.cz/item/CS_URS_2023_02/468011123" TargetMode="External"/><Relationship Id="rId40" Type="http://schemas.openxmlformats.org/officeDocument/2006/relationships/hyperlink" Target="https://podminky.urs.cz/item/CS_URS_2023_02/468041122" TargetMode="External"/><Relationship Id="rId45" Type="http://schemas.openxmlformats.org/officeDocument/2006/relationships/hyperlink" Target="https://podminky.urs.cz/item/CS_URS_2023_02/072002000" TargetMode="External"/><Relationship Id="rId5" Type="http://schemas.openxmlformats.org/officeDocument/2006/relationships/hyperlink" Target="https://podminky.urs.cz/item/CS_URS_2023_02/210120001" TargetMode="External"/><Relationship Id="rId15" Type="http://schemas.openxmlformats.org/officeDocument/2006/relationships/hyperlink" Target="https://podminky.urs.cz/item/CS_URS_2023_02/460061121" TargetMode="External"/><Relationship Id="rId23" Type="http://schemas.openxmlformats.org/officeDocument/2006/relationships/hyperlink" Target="https://podminky.urs.cz/item/CS_URS_2023_02/460341121" TargetMode="External"/><Relationship Id="rId28" Type="http://schemas.openxmlformats.org/officeDocument/2006/relationships/hyperlink" Target="https://podminky.urs.cz/item/CS_URS_2023_02/460671113" TargetMode="External"/><Relationship Id="rId36" Type="http://schemas.openxmlformats.org/officeDocument/2006/relationships/hyperlink" Target="https://podminky.urs.cz/item/CS_URS_2023_02/468011122" TargetMode="External"/><Relationship Id="rId10" Type="http://schemas.openxmlformats.org/officeDocument/2006/relationships/hyperlink" Target="https://podminky.urs.cz/item/CS_URS_2023_02/210220002" TargetMode="External"/><Relationship Id="rId19" Type="http://schemas.openxmlformats.org/officeDocument/2006/relationships/hyperlink" Target="https://podminky.urs.cz/item/CS_URS_2023_02/460242111" TargetMode="External"/><Relationship Id="rId31" Type="http://schemas.openxmlformats.org/officeDocument/2006/relationships/hyperlink" Target="https://podminky.urs.cz/item/CS_URS_2023_02/460871154" TargetMode="External"/><Relationship Id="rId44" Type="http://schemas.openxmlformats.org/officeDocument/2006/relationships/hyperlink" Target="https://podminky.urs.cz/item/CS_URS_2023_02/030001000" TargetMode="External"/><Relationship Id="rId4" Type="http://schemas.openxmlformats.org/officeDocument/2006/relationships/hyperlink" Target="https://podminky.urs.cz/item/CS_URS_2023_02/210100422" TargetMode="External"/><Relationship Id="rId9" Type="http://schemas.openxmlformats.org/officeDocument/2006/relationships/hyperlink" Target="https://podminky.urs.cz/item/CS_URS_2023_02/210204201" TargetMode="External"/><Relationship Id="rId14" Type="http://schemas.openxmlformats.org/officeDocument/2006/relationships/hyperlink" Target="https://podminky.urs.cz/item/CS_URS_2023_02/210812035" TargetMode="External"/><Relationship Id="rId22" Type="http://schemas.openxmlformats.org/officeDocument/2006/relationships/hyperlink" Target="https://podminky.urs.cz/item/CS_URS_2023_02/460341113" TargetMode="External"/><Relationship Id="rId27" Type="http://schemas.openxmlformats.org/officeDocument/2006/relationships/hyperlink" Target="https://podminky.urs.cz/item/CS_URS_2023_02/460661111" TargetMode="External"/><Relationship Id="rId30" Type="http://schemas.openxmlformats.org/officeDocument/2006/relationships/hyperlink" Target="https://podminky.urs.cz/item/CS_URS_2023_02/460871144" TargetMode="External"/><Relationship Id="rId35" Type="http://schemas.openxmlformats.org/officeDocument/2006/relationships/hyperlink" Target="https://podminky.urs.cz/item/CS_URS_2023_02/460911122" TargetMode="External"/><Relationship Id="rId43" Type="http://schemas.openxmlformats.org/officeDocument/2006/relationships/hyperlink" Target="https://podminky.urs.cz/item/CS_URS_2023_02/469981111" TargetMode="External"/><Relationship Id="rId48" Type="http://schemas.openxmlformats.org/officeDocument/2006/relationships/drawing" Target="../drawings/drawing5.xml"/><Relationship Id="rId8" Type="http://schemas.openxmlformats.org/officeDocument/2006/relationships/hyperlink" Target="https://podminky.urs.cz/item/CS_URS_2023_02/210204103" TargetMode="External"/><Relationship Id="rId3" Type="http://schemas.openxmlformats.org/officeDocument/2006/relationships/hyperlink" Target="https://podminky.urs.cz/item/CS_URS_2023_02/210020951" TargetMode="External"/><Relationship Id="rId12" Type="http://schemas.openxmlformats.org/officeDocument/2006/relationships/hyperlink" Target="https://podminky.urs.cz/item/CS_URS_2023_02/210280712" TargetMode="External"/><Relationship Id="rId17" Type="http://schemas.openxmlformats.org/officeDocument/2006/relationships/hyperlink" Target="https://podminky.urs.cz/item/CS_URS_2023_02/460131113" TargetMode="External"/><Relationship Id="rId25" Type="http://schemas.openxmlformats.org/officeDocument/2006/relationships/hyperlink" Target="https://podminky.urs.cz/item/CS_URS_2023_02/460431192" TargetMode="External"/><Relationship Id="rId33" Type="http://schemas.openxmlformats.org/officeDocument/2006/relationships/hyperlink" Target="https://podminky.urs.cz/item/CS_URS_2023_02/460881222" TargetMode="External"/><Relationship Id="rId38" Type="http://schemas.openxmlformats.org/officeDocument/2006/relationships/hyperlink" Target="https://podminky.urs.cz/item/CS_URS_2023_02/468011142" TargetMode="External"/><Relationship Id="rId46" Type="http://schemas.openxmlformats.org/officeDocument/2006/relationships/hyperlink" Target="https://podminky.urs.cz/item/CS_URS_2023_02/075002000" TargetMode="External"/><Relationship Id="rId20" Type="http://schemas.openxmlformats.org/officeDocument/2006/relationships/hyperlink" Target="https://podminky.urs.cz/item/CS_URS_2023_02/460242121" TargetMode="External"/><Relationship Id="rId41" Type="http://schemas.openxmlformats.org/officeDocument/2006/relationships/hyperlink" Target="https://podminky.urs.cz/item/CS_URS_2023_02/46997211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opLeftCell="A5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6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R5" s="18"/>
      <c r="BE5" s="262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67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R6" s="18"/>
      <c r="BE6" s="263"/>
      <c r="BS6" s="15" t="s">
        <v>6</v>
      </c>
    </row>
    <row r="7" spans="1:74" ht="12" customHeight="1">
      <c r="B7" s="18"/>
      <c r="D7" s="25" t="s">
        <v>18</v>
      </c>
      <c r="K7" s="23" t="s">
        <v>19</v>
      </c>
      <c r="AK7" s="25" t="s">
        <v>20</v>
      </c>
      <c r="AN7" s="23" t="s">
        <v>19</v>
      </c>
      <c r="AR7" s="18"/>
      <c r="BE7" s="263"/>
      <c r="BS7" s="15" t="s">
        <v>6</v>
      </c>
    </row>
    <row r="8" spans="1:74" ht="12" customHeight="1">
      <c r="B8" s="18"/>
      <c r="D8" s="25" t="s">
        <v>21</v>
      </c>
      <c r="K8" s="23" t="s">
        <v>22</v>
      </c>
      <c r="AK8" s="25" t="s">
        <v>23</v>
      </c>
      <c r="AN8" s="26" t="s">
        <v>24</v>
      </c>
      <c r="AR8" s="18"/>
      <c r="BE8" s="263"/>
      <c r="BS8" s="15" t="s">
        <v>6</v>
      </c>
    </row>
    <row r="9" spans="1:74" ht="14.45" customHeight="1">
      <c r="B9" s="18"/>
      <c r="AR9" s="18"/>
      <c r="BE9" s="263"/>
      <c r="BS9" s="15" t="s">
        <v>6</v>
      </c>
    </row>
    <row r="10" spans="1:74" ht="12" customHeight="1">
      <c r="B10" s="18"/>
      <c r="D10" s="25" t="s">
        <v>25</v>
      </c>
      <c r="AK10" s="25" t="s">
        <v>26</v>
      </c>
      <c r="AN10" s="23" t="s">
        <v>19</v>
      </c>
      <c r="AR10" s="18"/>
      <c r="BE10" s="263"/>
      <c r="BS10" s="15" t="s">
        <v>6</v>
      </c>
    </row>
    <row r="11" spans="1:74" ht="18.399999999999999" customHeight="1">
      <c r="B11" s="18"/>
      <c r="E11" s="23" t="s">
        <v>27</v>
      </c>
      <c r="AK11" s="25" t="s">
        <v>28</v>
      </c>
      <c r="AN11" s="23" t="s">
        <v>19</v>
      </c>
      <c r="AR11" s="18"/>
      <c r="BE11" s="263"/>
      <c r="BS11" s="15" t="s">
        <v>6</v>
      </c>
    </row>
    <row r="12" spans="1:74" ht="6.95" customHeight="1">
      <c r="B12" s="18"/>
      <c r="AR12" s="18"/>
      <c r="BE12" s="263"/>
      <c r="BS12" s="15" t="s">
        <v>6</v>
      </c>
    </row>
    <row r="13" spans="1:74" ht="12" customHeight="1">
      <c r="B13" s="18"/>
      <c r="D13" s="25" t="s">
        <v>29</v>
      </c>
      <c r="AK13" s="25" t="s">
        <v>26</v>
      </c>
      <c r="AN13" s="27" t="s">
        <v>30</v>
      </c>
      <c r="AR13" s="18"/>
      <c r="BE13" s="263"/>
      <c r="BS13" s="15" t="s">
        <v>6</v>
      </c>
    </row>
    <row r="14" spans="1:74" ht="12.75">
      <c r="B14" s="18"/>
      <c r="E14" s="268" t="s">
        <v>30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5" t="s">
        <v>28</v>
      </c>
      <c r="AN14" s="27" t="s">
        <v>30</v>
      </c>
      <c r="AR14" s="18"/>
      <c r="BE14" s="263"/>
      <c r="BS14" s="15" t="s">
        <v>6</v>
      </c>
    </row>
    <row r="15" spans="1:74" ht="6.95" customHeight="1">
      <c r="B15" s="18"/>
      <c r="AR15" s="18"/>
      <c r="BE15" s="263"/>
      <c r="BS15" s="15" t="s">
        <v>4</v>
      </c>
    </row>
    <row r="16" spans="1:74" ht="12" customHeight="1">
      <c r="B16" s="18"/>
      <c r="D16" s="25" t="s">
        <v>31</v>
      </c>
      <c r="AK16" s="25" t="s">
        <v>26</v>
      </c>
      <c r="AN16" s="23" t="s">
        <v>32</v>
      </c>
      <c r="AR16" s="18"/>
      <c r="BE16" s="263"/>
      <c r="BS16" s="15" t="s">
        <v>4</v>
      </c>
    </row>
    <row r="17" spans="2:71" ht="18.399999999999999" customHeight="1">
      <c r="B17" s="18"/>
      <c r="E17" s="23" t="s">
        <v>33</v>
      </c>
      <c r="AK17" s="25" t="s">
        <v>28</v>
      </c>
      <c r="AN17" s="23" t="s">
        <v>34</v>
      </c>
      <c r="AR17" s="18"/>
      <c r="BE17" s="263"/>
      <c r="BS17" s="15" t="s">
        <v>35</v>
      </c>
    </row>
    <row r="18" spans="2:71" ht="6.95" customHeight="1">
      <c r="B18" s="18"/>
      <c r="AR18" s="18"/>
      <c r="BE18" s="263"/>
      <c r="BS18" s="15" t="s">
        <v>6</v>
      </c>
    </row>
    <row r="19" spans="2:71" ht="12" customHeight="1">
      <c r="B19" s="18"/>
      <c r="D19" s="25" t="s">
        <v>36</v>
      </c>
      <c r="AK19" s="25" t="s">
        <v>26</v>
      </c>
      <c r="AN19" s="23" t="s">
        <v>37</v>
      </c>
      <c r="AR19" s="18"/>
      <c r="BE19" s="263"/>
      <c r="BS19" s="15" t="s">
        <v>6</v>
      </c>
    </row>
    <row r="20" spans="2:71" ht="18.399999999999999" customHeight="1">
      <c r="B20" s="18"/>
      <c r="E20" s="23" t="s">
        <v>38</v>
      </c>
      <c r="AK20" s="25" t="s">
        <v>28</v>
      </c>
      <c r="AN20" s="23" t="s">
        <v>39</v>
      </c>
      <c r="AR20" s="18"/>
      <c r="BE20" s="263"/>
      <c r="BS20" s="15" t="s">
        <v>4</v>
      </c>
    </row>
    <row r="21" spans="2:71" ht="6.95" customHeight="1">
      <c r="B21" s="18"/>
      <c r="AR21" s="18"/>
      <c r="BE21" s="263"/>
    </row>
    <row r="22" spans="2:71" ht="12" customHeight="1">
      <c r="B22" s="18"/>
      <c r="D22" s="25" t="s">
        <v>40</v>
      </c>
      <c r="AR22" s="18"/>
      <c r="BE22" s="263"/>
    </row>
    <row r="23" spans="2:71" ht="47.25" customHeight="1">
      <c r="B23" s="18"/>
      <c r="E23" s="270" t="s">
        <v>41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R23" s="18"/>
      <c r="BE23" s="263"/>
    </row>
    <row r="24" spans="2:71" ht="6.95" customHeight="1">
      <c r="B24" s="18"/>
      <c r="AR24" s="18"/>
      <c r="BE24" s="263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63"/>
    </row>
    <row r="26" spans="2:71" s="1" customFormat="1" ht="25.9" customHeight="1">
      <c r="B26" s="30"/>
      <c r="D26" s="31" t="s">
        <v>42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71">
        <f>ROUND(AG54,2)</f>
        <v>0</v>
      </c>
      <c r="AL26" s="272"/>
      <c r="AM26" s="272"/>
      <c r="AN26" s="272"/>
      <c r="AO26" s="272"/>
      <c r="AR26" s="30"/>
      <c r="BE26" s="263"/>
    </row>
    <row r="27" spans="2:71" s="1" customFormat="1" ht="6.95" customHeight="1">
      <c r="B27" s="30"/>
      <c r="AR27" s="30"/>
      <c r="BE27" s="263"/>
    </row>
    <row r="28" spans="2:71" s="1" customFormat="1" ht="12.75">
      <c r="B28" s="30"/>
      <c r="L28" s="273" t="s">
        <v>43</v>
      </c>
      <c r="M28" s="273"/>
      <c r="N28" s="273"/>
      <c r="O28" s="273"/>
      <c r="P28" s="273"/>
      <c r="W28" s="273" t="s">
        <v>44</v>
      </c>
      <c r="X28" s="273"/>
      <c r="Y28" s="273"/>
      <c r="Z28" s="273"/>
      <c r="AA28" s="273"/>
      <c r="AB28" s="273"/>
      <c r="AC28" s="273"/>
      <c r="AD28" s="273"/>
      <c r="AE28" s="273"/>
      <c r="AK28" s="273" t="s">
        <v>45</v>
      </c>
      <c r="AL28" s="273"/>
      <c r="AM28" s="273"/>
      <c r="AN28" s="273"/>
      <c r="AO28" s="273"/>
      <c r="AR28" s="30"/>
      <c r="BE28" s="263"/>
    </row>
    <row r="29" spans="2:71" s="2" customFormat="1" ht="14.45" customHeight="1">
      <c r="B29" s="34"/>
      <c r="D29" s="25" t="s">
        <v>46</v>
      </c>
      <c r="F29" s="25" t="s">
        <v>47</v>
      </c>
      <c r="L29" s="276">
        <v>0.21</v>
      </c>
      <c r="M29" s="275"/>
      <c r="N29" s="275"/>
      <c r="O29" s="275"/>
      <c r="P29" s="275"/>
      <c r="W29" s="274">
        <f>ROUND(AZ54, 2)</f>
        <v>0</v>
      </c>
      <c r="X29" s="275"/>
      <c r="Y29" s="275"/>
      <c r="Z29" s="275"/>
      <c r="AA29" s="275"/>
      <c r="AB29" s="275"/>
      <c r="AC29" s="275"/>
      <c r="AD29" s="275"/>
      <c r="AE29" s="275"/>
      <c r="AK29" s="274">
        <f>ROUND(AV54, 2)</f>
        <v>0</v>
      </c>
      <c r="AL29" s="275"/>
      <c r="AM29" s="275"/>
      <c r="AN29" s="275"/>
      <c r="AO29" s="275"/>
      <c r="AR29" s="34"/>
      <c r="BE29" s="264"/>
    </row>
    <row r="30" spans="2:71" s="2" customFormat="1" ht="14.45" customHeight="1">
      <c r="B30" s="34"/>
      <c r="F30" s="25" t="s">
        <v>48</v>
      </c>
      <c r="L30" s="276">
        <v>0.15</v>
      </c>
      <c r="M30" s="275"/>
      <c r="N30" s="275"/>
      <c r="O30" s="275"/>
      <c r="P30" s="275"/>
      <c r="W30" s="274">
        <f>ROUND(BA54, 2)</f>
        <v>0</v>
      </c>
      <c r="X30" s="275"/>
      <c r="Y30" s="275"/>
      <c r="Z30" s="275"/>
      <c r="AA30" s="275"/>
      <c r="AB30" s="275"/>
      <c r="AC30" s="275"/>
      <c r="AD30" s="275"/>
      <c r="AE30" s="275"/>
      <c r="AK30" s="274">
        <f>ROUND(AW54, 2)</f>
        <v>0</v>
      </c>
      <c r="AL30" s="275"/>
      <c r="AM30" s="275"/>
      <c r="AN30" s="275"/>
      <c r="AO30" s="275"/>
      <c r="AR30" s="34"/>
      <c r="BE30" s="264"/>
    </row>
    <row r="31" spans="2:71" s="2" customFormat="1" ht="14.45" hidden="1" customHeight="1">
      <c r="B31" s="34"/>
      <c r="F31" s="25" t="s">
        <v>49</v>
      </c>
      <c r="L31" s="276">
        <v>0.21</v>
      </c>
      <c r="M31" s="275"/>
      <c r="N31" s="275"/>
      <c r="O31" s="275"/>
      <c r="P31" s="275"/>
      <c r="W31" s="274">
        <f>ROUND(BB54, 2)</f>
        <v>0</v>
      </c>
      <c r="X31" s="275"/>
      <c r="Y31" s="275"/>
      <c r="Z31" s="275"/>
      <c r="AA31" s="275"/>
      <c r="AB31" s="275"/>
      <c r="AC31" s="275"/>
      <c r="AD31" s="275"/>
      <c r="AE31" s="275"/>
      <c r="AK31" s="274">
        <v>0</v>
      </c>
      <c r="AL31" s="275"/>
      <c r="AM31" s="275"/>
      <c r="AN31" s="275"/>
      <c r="AO31" s="275"/>
      <c r="AR31" s="34"/>
      <c r="BE31" s="264"/>
    </row>
    <row r="32" spans="2:71" s="2" customFormat="1" ht="14.45" hidden="1" customHeight="1">
      <c r="B32" s="34"/>
      <c r="F32" s="25" t="s">
        <v>50</v>
      </c>
      <c r="L32" s="276">
        <v>0.15</v>
      </c>
      <c r="M32" s="275"/>
      <c r="N32" s="275"/>
      <c r="O32" s="275"/>
      <c r="P32" s="275"/>
      <c r="W32" s="274">
        <f>ROUND(BC54, 2)</f>
        <v>0</v>
      </c>
      <c r="X32" s="275"/>
      <c r="Y32" s="275"/>
      <c r="Z32" s="275"/>
      <c r="AA32" s="275"/>
      <c r="AB32" s="275"/>
      <c r="AC32" s="275"/>
      <c r="AD32" s="275"/>
      <c r="AE32" s="275"/>
      <c r="AK32" s="274">
        <v>0</v>
      </c>
      <c r="AL32" s="275"/>
      <c r="AM32" s="275"/>
      <c r="AN32" s="275"/>
      <c r="AO32" s="275"/>
      <c r="AR32" s="34"/>
      <c r="BE32" s="264"/>
    </row>
    <row r="33" spans="2:44" s="2" customFormat="1" ht="14.45" hidden="1" customHeight="1">
      <c r="B33" s="34"/>
      <c r="F33" s="25" t="s">
        <v>51</v>
      </c>
      <c r="L33" s="276">
        <v>0</v>
      </c>
      <c r="M33" s="275"/>
      <c r="N33" s="275"/>
      <c r="O33" s="275"/>
      <c r="P33" s="275"/>
      <c r="W33" s="274">
        <f>ROUND(BD54, 2)</f>
        <v>0</v>
      </c>
      <c r="X33" s="275"/>
      <c r="Y33" s="275"/>
      <c r="Z33" s="275"/>
      <c r="AA33" s="275"/>
      <c r="AB33" s="275"/>
      <c r="AC33" s="275"/>
      <c r="AD33" s="275"/>
      <c r="AE33" s="275"/>
      <c r="AK33" s="274">
        <v>0</v>
      </c>
      <c r="AL33" s="275"/>
      <c r="AM33" s="275"/>
      <c r="AN33" s="275"/>
      <c r="AO33" s="275"/>
      <c r="AR33" s="34"/>
    </row>
    <row r="34" spans="2:44" s="1" customFormat="1" ht="6.95" customHeight="1">
      <c r="B34" s="30"/>
      <c r="AR34" s="30"/>
    </row>
    <row r="35" spans="2:44" s="1" customFormat="1" ht="25.9" customHeight="1">
      <c r="B35" s="30"/>
      <c r="C35" s="35"/>
      <c r="D35" s="36" t="s">
        <v>52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53</v>
      </c>
      <c r="U35" s="37"/>
      <c r="V35" s="37"/>
      <c r="W35" s="37"/>
      <c r="X35" s="280" t="s">
        <v>54</v>
      </c>
      <c r="Y35" s="278"/>
      <c r="Z35" s="278"/>
      <c r="AA35" s="278"/>
      <c r="AB35" s="278"/>
      <c r="AC35" s="37"/>
      <c r="AD35" s="37"/>
      <c r="AE35" s="37"/>
      <c r="AF35" s="37"/>
      <c r="AG35" s="37"/>
      <c r="AH35" s="37"/>
      <c r="AI35" s="37"/>
      <c r="AJ35" s="37"/>
      <c r="AK35" s="277">
        <f>SUM(AK26:AK33)</f>
        <v>0</v>
      </c>
      <c r="AL35" s="278"/>
      <c r="AM35" s="278"/>
      <c r="AN35" s="278"/>
      <c r="AO35" s="279"/>
      <c r="AP35" s="35"/>
      <c r="AQ35" s="35"/>
      <c r="AR35" s="30"/>
    </row>
    <row r="36" spans="2:44" s="1" customFormat="1" ht="6.95" customHeight="1">
      <c r="B36" s="30"/>
      <c r="AR36" s="30"/>
    </row>
    <row r="37" spans="2:44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2:44" s="1" customFormat="1" ht="6.95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2:44" s="1" customFormat="1" ht="24.95" customHeight="1">
      <c r="B42" s="30"/>
      <c r="C42" s="19" t="s">
        <v>55</v>
      </c>
      <c r="AR42" s="30"/>
    </row>
    <row r="43" spans="2:44" s="1" customFormat="1" ht="6.95" customHeight="1">
      <c r="B43" s="30"/>
      <c r="AR43" s="30"/>
    </row>
    <row r="44" spans="2:44" s="3" customFormat="1" ht="12" customHeight="1">
      <c r="B44" s="43"/>
      <c r="C44" s="25" t="s">
        <v>13</v>
      </c>
      <c r="L44" s="3" t="str">
        <f>K5</f>
        <v>EKS-077-2023</v>
      </c>
      <c r="AR44" s="43"/>
    </row>
    <row r="45" spans="2:44" s="4" customFormat="1" ht="36.950000000000003" customHeight="1">
      <c r="B45" s="44"/>
      <c r="C45" s="45" t="s">
        <v>16</v>
      </c>
      <c r="L45" s="244" t="str">
        <f>K6</f>
        <v>Oranžový přechod pro chodce na p.p.č.1130, 5261/1, 4400/400 a 4252/1, Ústí nad Labem</v>
      </c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R45" s="44"/>
    </row>
    <row r="46" spans="2:44" s="1" customFormat="1" ht="6.95" customHeight="1">
      <c r="B46" s="30"/>
      <c r="AR46" s="30"/>
    </row>
    <row r="47" spans="2:44" s="1" customFormat="1" ht="12" customHeight="1">
      <c r="B47" s="30"/>
      <c r="C47" s="25" t="s">
        <v>21</v>
      </c>
      <c r="L47" s="46" t="str">
        <f>IF(K8="","",K8)</f>
        <v>Ústí nad Labem</v>
      </c>
      <c r="AI47" s="25" t="s">
        <v>23</v>
      </c>
      <c r="AM47" s="246" t="str">
        <f>IF(AN8= "","",AN8)</f>
        <v>27. 11. 2023</v>
      </c>
      <c r="AN47" s="246"/>
      <c r="AR47" s="30"/>
    </row>
    <row r="48" spans="2:44" s="1" customFormat="1" ht="6.95" customHeight="1">
      <c r="B48" s="30"/>
      <c r="AR48" s="30"/>
    </row>
    <row r="49" spans="1:91" s="1" customFormat="1" ht="15.2" customHeight="1">
      <c r="B49" s="30"/>
      <c r="C49" s="25" t="s">
        <v>25</v>
      </c>
      <c r="L49" s="3" t="str">
        <f>IF(E11= "","",E11)</f>
        <v>Statutární město Ústí n.L.</v>
      </c>
      <c r="AI49" s="25" t="s">
        <v>31</v>
      </c>
      <c r="AM49" s="247" t="str">
        <f>IF(E17="","",E17)</f>
        <v>PS projekty s.r.o. Teplice</v>
      </c>
      <c r="AN49" s="248"/>
      <c r="AO49" s="248"/>
      <c r="AP49" s="248"/>
      <c r="AR49" s="30"/>
      <c r="AS49" s="249" t="s">
        <v>56</v>
      </c>
      <c r="AT49" s="250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91" s="1" customFormat="1" ht="25.7" customHeight="1">
      <c r="B50" s="30"/>
      <c r="C50" s="25" t="s">
        <v>29</v>
      </c>
      <c r="L50" s="3" t="str">
        <f>IF(E14= "Vyplň údaj","",E14)</f>
        <v/>
      </c>
      <c r="AI50" s="25" t="s">
        <v>36</v>
      </c>
      <c r="AM50" s="247" t="str">
        <f>IF(E20="","",E20)</f>
        <v>STAVINVEST KMS s.r.o., Studentská 285/22, Bílina</v>
      </c>
      <c r="AN50" s="248"/>
      <c r="AO50" s="248"/>
      <c r="AP50" s="248"/>
      <c r="AR50" s="30"/>
      <c r="AS50" s="251"/>
      <c r="AT50" s="252"/>
      <c r="BD50" s="51"/>
    </row>
    <row r="51" spans="1:91" s="1" customFormat="1" ht="10.9" customHeight="1">
      <c r="B51" s="30"/>
      <c r="AR51" s="30"/>
      <c r="AS51" s="251"/>
      <c r="AT51" s="252"/>
      <c r="BD51" s="51"/>
    </row>
    <row r="52" spans="1:91" s="1" customFormat="1" ht="29.25" customHeight="1">
      <c r="B52" s="30"/>
      <c r="C52" s="253" t="s">
        <v>57</v>
      </c>
      <c r="D52" s="254"/>
      <c r="E52" s="254"/>
      <c r="F52" s="254"/>
      <c r="G52" s="254"/>
      <c r="H52" s="52"/>
      <c r="I52" s="256" t="s">
        <v>58</v>
      </c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5" t="s">
        <v>59</v>
      </c>
      <c r="AH52" s="254"/>
      <c r="AI52" s="254"/>
      <c r="AJ52" s="254"/>
      <c r="AK52" s="254"/>
      <c r="AL52" s="254"/>
      <c r="AM52" s="254"/>
      <c r="AN52" s="256" t="s">
        <v>60</v>
      </c>
      <c r="AO52" s="254"/>
      <c r="AP52" s="254"/>
      <c r="AQ52" s="53" t="s">
        <v>61</v>
      </c>
      <c r="AR52" s="30"/>
      <c r="AS52" s="54" t="s">
        <v>62</v>
      </c>
      <c r="AT52" s="55" t="s">
        <v>63</v>
      </c>
      <c r="AU52" s="55" t="s">
        <v>64</v>
      </c>
      <c r="AV52" s="55" t="s">
        <v>65</v>
      </c>
      <c r="AW52" s="55" t="s">
        <v>66</v>
      </c>
      <c r="AX52" s="55" t="s">
        <v>67</v>
      </c>
      <c r="AY52" s="55" t="s">
        <v>68</v>
      </c>
      <c r="AZ52" s="55" t="s">
        <v>69</v>
      </c>
      <c r="BA52" s="55" t="s">
        <v>70</v>
      </c>
      <c r="BB52" s="55" t="s">
        <v>71</v>
      </c>
      <c r="BC52" s="55" t="s">
        <v>72</v>
      </c>
      <c r="BD52" s="56" t="s">
        <v>73</v>
      </c>
    </row>
    <row r="53" spans="1:91" s="1" customFormat="1" ht="10.9" customHeight="1">
      <c r="B53" s="30"/>
      <c r="AR53" s="30"/>
      <c r="AS53" s="57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</row>
    <row r="54" spans="1:91" s="5" customFormat="1" ht="32.450000000000003" customHeight="1">
      <c r="B54" s="58"/>
      <c r="C54" s="59" t="s">
        <v>74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60">
        <f>ROUND(SUM(AG55:AG58),2)</f>
        <v>0</v>
      </c>
      <c r="AH54" s="260"/>
      <c r="AI54" s="260"/>
      <c r="AJ54" s="260"/>
      <c r="AK54" s="260"/>
      <c r="AL54" s="260"/>
      <c r="AM54" s="260"/>
      <c r="AN54" s="261">
        <f>SUM(AG54,AT54)</f>
        <v>0</v>
      </c>
      <c r="AO54" s="261"/>
      <c r="AP54" s="261"/>
      <c r="AQ54" s="62" t="s">
        <v>19</v>
      </c>
      <c r="AR54" s="58"/>
      <c r="AS54" s="63">
        <f>ROUND(SUM(AS55:AS58),2)</f>
        <v>0</v>
      </c>
      <c r="AT54" s="64">
        <f>ROUND(SUM(AV54:AW54),2)</f>
        <v>0</v>
      </c>
      <c r="AU54" s="65">
        <f>ROUND(SUM(AU55:AU58),5)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ROUND(SUM(AZ55:AZ58),2)</f>
        <v>0</v>
      </c>
      <c r="BA54" s="64">
        <f>ROUND(SUM(BA55:BA58),2)</f>
        <v>0</v>
      </c>
      <c r="BB54" s="64">
        <f>ROUND(SUM(BB55:BB58),2)</f>
        <v>0</v>
      </c>
      <c r="BC54" s="64">
        <f>ROUND(SUM(BC55:BC58),2)</f>
        <v>0</v>
      </c>
      <c r="BD54" s="66">
        <f>ROUND(SUM(BD55:BD58),2)</f>
        <v>0</v>
      </c>
      <c r="BS54" s="67" t="s">
        <v>75</v>
      </c>
      <c r="BT54" s="67" t="s">
        <v>76</v>
      </c>
      <c r="BU54" s="68" t="s">
        <v>77</v>
      </c>
      <c r="BV54" s="67" t="s">
        <v>78</v>
      </c>
      <c r="BW54" s="67" t="s">
        <v>5</v>
      </c>
      <c r="BX54" s="67" t="s">
        <v>79</v>
      </c>
      <c r="CL54" s="67" t="s">
        <v>19</v>
      </c>
    </row>
    <row r="55" spans="1:91" s="6" customFormat="1" ht="16.5" customHeight="1">
      <c r="A55" s="69" t="s">
        <v>80</v>
      </c>
      <c r="B55" s="70"/>
      <c r="C55" s="71"/>
      <c r="D55" s="257" t="s">
        <v>81</v>
      </c>
      <c r="E55" s="257"/>
      <c r="F55" s="257"/>
      <c r="G55" s="257"/>
      <c r="H55" s="257"/>
      <c r="I55" s="72"/>
      <c r="J55" s="257" t="s">
        <v>82</v>
      </c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8">
        <f>'IO 201 - VO stožáry, ulic...'!J30</f>
        <v>0</v>
      </c>
      <c r="AH55" s="259"/>
      <c r="AI55" s="259"/>
      <c r="AJ55" s="259"/>
      <c r="AK55" s="259"/>
      <c r="AL55" s="259"/>
      <c r="AM55" s="259"/>
      <c r="AN55" s="258">
        <f>SUM(AG55,AT55)</f>
        <v>0</v>
      </c>
      <c r="AO55" s="259"/>
      <c r="AP55" s="259"/>
      <c r="AQ55" s="73" t="s">
        <v>83</v>
      </c>
      <c r="AR55" s="70"/>
      <c r="AS55" s="74">
        <v>0</v>
      </c>
      <c r="AT55" s="75">
        <f>ROUND(SUM(AV55:AW55),2)</f>
        <v>0</v>
      </c>
      <c r="AU55" s="76">
        <f>'IO 201 - VO stožáry, ulic...'!P87</f>
        <v>0</v>
      </c>
      <c r="AV55" s="75">
        <f>'IO 201 - VO stožáry, ulic...'!J33</f>
        <v>0</v>
      </c>
      <c r="AW55" s="75">
        <f>'IO 201 - VO stožáry, ulic...'!J34</f>
        <v>0</v>
      </c>
      <c r="AX55" s="75">
        <f>'IO 201 - VO stožáry, ulic...'!J35</f>
        <v>0</v>
      </c>
      <c r="AY55" s="75">
        <f>'IO 201 - VO stožáry, ulic...'!J36</f>
        <v>0</v>
      </c>
      <c r="AZ55" s="75">
        <f>'IO 201 - VO stožáry, ulic...'!F33</f>
        <v>0</v>
      </c>
      <c r="BA55" s="75">
        <f>'IO 201 - VO stožáry, ulic...'!F34</f>
        <v>0</v>
      </c>
      <c r="BB55" s="75">
        <f>'IO 201 - VO stožáry, ulic...'!F35</f>
        <v>0</v>
      </c>
      <c r="BC55" s="75">
        <f>'IO 201 - VO stožáry, ulic...'!F36</f>
        <v>0</v>
      </c>
      <c r="BD55" s="77">
        <f>'IO 201 - VO stožáry, ulic...'!F37</f>
        <v>0</v>
      </c>
      <c r="BT55" s="78" t="s">
        <v>84</v>
      </c>
      <c r="BV55" s="78" t="s">
        <v>78</v>
      </c>
      <c r="BW55" s="78" t="s">
        <v>85</v>
      </c>
      <c r="BX55" s="78" t="s">
        <v>5</v>
      </c>
      <c r="CL55" s="78" t="s">
        <v>19</v>
      </c>
      <c r="CM55" s="78" t="s">
        <v>86</v>
      </c>
    </row>
    <row r="56" spans="1:91" s="6" customFormat="1" ht="16.5" customHeight="1">
      <c r="A56" s="69" t="s">
        <v>80</v>
      </c>
      <c r="B56" s="70"/>
      <c r="C56" s="71"/>
      <c r="D56" s="257" t="s">
        <v>87</v>
      </c>
      <c r="E56" s="257"/>
      <c r="F56" s="257"/>
      <c r="G56" s="257"/>
      <c r="H56" s="257"/>
      <c r="I56" s="72"/>
      <c r="J56" s="257" t="s">
        <v>88</v>
      </c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8">
        <f>'IO 202 - VO stožáry, ulic...'!J30</f>
        <v>0</v>
      </c>
      <c r="AH56" s="259"/>
      <c r="AI56" s="259"/>
      <c r="AJ56" s="259"/>
      <c r="AK56" s="259"/>
      <c r="AL56" s="259"/>
      <c r="AM56" s="259"/>
      <c r="AN56" s="258">
        <f>SUM(AG56,AT56)</f>
        <v>0</v>
      </c>
      <c r="AO56" s="259"/>
      <c r="AP56" s="259"/>
      <c r="AQ56" s="73" t="s">
        <v>83</v>
      </c>
      <c r="AR56" s="70"/>
      <c r="AS56" s="74">
        <v>0</v>
      </c>
      <c r="AT56" s="75">
        <f>ROUND(SUM(AV56:AW56),2)</f>
        <v>0</v>
      </c>
      <c r="AU56" s="76">
        <f>'IO 202 - VO stožáry, ulic...'!P87</f>
        <v>0</v>
      </c>
      <c r="AV56" s="75">
        <f>'IO 202 - VO stožáry, ulic...'!J33</f>
        <v>0</v>
      </c>
      <c r="AW56" s="75">
        <f>'IO 202 - VO stožáry, ulic...'!J34</f>
        <v>0</v>
      </c>
      <c r="AX56" s="75">
        <f>'IO 202 - VO stožáry, ulic...'!J35</f>
        <v>0</v>
      </c>
      <c r="AY56" s="75">
        <f>'IO 202 - VO stožáry, ulic...'!J36</f>
        <v>0</v>
      </c>
      <c r="AZ56" s="75">
        <f>'IO 202 - VO stožáry, ulic...'!F33</f>
        <v>0</v>
      </c>
      <c r="BA56" s="75">
        <f>'IO 202 - VO stožáry, ulic...'!F34</f>
        <v>0</v>
      </c>
      <c r="BB56" s="75">
        <f>'IO 202 - VO stožáry, ulic...'!F35</f>
        <v>0</v>
      </c>
      <c r="BC56" s="75">
        <f>'IO 202 - VO stožáry, ulic...'!F36</f>
        <v>0</v>
      </c>
      <c r="BD56" s="77">
        <f>'IO 202 - VO stožáry, ulic...'!F37</f>
        <v>0</v>
      </c>
      <c r="BT56" s="78" t="s">
        <v>84</v>
      </c>
      <c r="BV56" s="78" t="s">
        <v>78</v>
      </c>
      <c r="BW56" s="78" t="s">
        <v>89</v>
      </c>
      <c r="BX56" s="78" t="s">
        <v>5</v>
      </c>
      <c r="CL56" s="78" t="s">
        <v>19</v>
      </c>
      <c r="CM56" s="78" t="s">
        <v>86</v>
      </c>
    </row>
    <row r="57" spans="1:91" s="6" customFormat="1" ht="16.5" customHeight="1">
      <c r="A57" s="69" t="s">
        <v>80</v>
      </c>
      <c r="B57" s="70"/>
      <c r="C57" s="71"/>
      <c r="D57" s="257" t="s">
        <v>90</v>
      </c>
      <c r="E57" s="257"/>
      <c r="F57" s="257"/>
      <c r="G57" s="257"/>
      <c r="H57" s="257"/>
      <c r="I57" s="72"/>
      <c r="J57" s="257" t="s">
        <v>91</v>
      </c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8">
        <f>'IO 203 - VO stožáry, ulic...'!J30</f>
        <v>0</v>
      </c>
      <c r="AH57" s="259"/>
      <c r="AI57" s="259"/>
      <c r="AJ57" s="259"/>
      <c r="AK57" s="259"/>
      <c r="AL57" s="259"/>
      <c r="AM57" s="259"/>
      <c r="AN57" s="258">
        <f>SUM(AG57,AT57)</f>
        <v>0</v>
      </c>
      <c r="AO57" s="259"/>
      <c r="AP57" s="259"/>
      <c r="AQ57" s="73" t="s">
        <v>83</v>
      </c>
      <c r="AR57" s="70"/>
      <c r="AS57" s="74">
        <v>0</v>
      </c>
      <c r="AT57" s="75">
        <f>ROUND(SUM(AV57:AW57),2)</f>
        <v>0</v>
      </c>
      <c r="AU57" s="76">
        <f>'IO 203 - VO stožáry, ulic...'!P85</f>
        <v>0</v>
      </c>
      <c r="AV57" s="75">
        <f>'IO 203 - VO stožáry, ulic...'!J33</f>
        <v>0</v>
      </c>
      <c r="AW57" s="75">
        <f>'IO 203 - VO stožáry, ulic...'!J34</f>
        <v>0</v>
      </c>
      <c r="AX57" s="75">
        <f>'IO 203 - VO stožáry, ulic...'!J35</f>
        <v>0</v>
      </c>
      <c r="AY57" s="75">
        <f>'IO 203 - VO stožáry, ulic...'!J36</f>
        <v>0</v>
      </c>
      <c r="AZ57" s="75">
        <f>'IO 203 - VO stožáry, ulic...'!F33</f>
        <v>0</v>
      </c>
      <c r="BA57" s="75">
        <f>'IO 203 - VO stožáry, ulic...'!F34</f>
        <v>0</v>
      </c>
      <c r="BB57" s="75">
        <f>'IO 203 - VO stožáry, ulic...'!F35</f>
        <v>0</v>
      </c>
      <c r="BC57" s="75">
        <f>'IO 203 - VO stožáry, ulic...'!F36</f>
        <v>0</v>
      </c>
      <c r="BD57" s="77">
        <f>'IO 203 - VO stožáry, ulic...'!F37</f>
        <v>0</v>
      </c>
      <c r="BT57" s="78" t="s">
        <v>84</v>
      </c>
      <c r="BV57" s="78" t="s">
        <v>78</v>
      </c>
      <c r="BW57" s="78" t="s">
        <v>92</v>
      </c>
      <c r="BX57" s="78" t="s">
        <v>5</v>
      </c>
      <c r="CL57" s="78" t="s">
        <v>19</v>
      </c>
      <c r="CM57" s="78" t="s">
        <v>86</v>
      </c>
    </row>
    <row r="58" spans="1:91" s="6" customFormat="1" ht="16.5" customHeight="1">
      <c r="A58" s="69" t="s">
        <v>80</v>
      </c>
      <c r="B58" s="70"/>
      <c r="C58" s="71"/>
      <c r="D58" s="257" t="s">
        <v>93</v>
      </c>
      <c r="E58" s="257"/>
      <c r="F58" s="257"/>
      <c r="G58" s="257"/>
      <c r="H58" s="257"/>
      <c r="I58" s="72"/>
      <c r="J58" s="257" t="s">
        <v>94</v>
      </c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8">
        <f>'IO 204 - VO stožáry, ulic...'!J30</f>
        <v>0</v>
      </c>
      <c r="AH58" s="259"/>
      <c r="AI58" s="259"/>
      <c r="AJ58" s="259"/>
      <c r="AK58" s="259"/>
      <c r="AL58" s="259"/>
      <c r="AM58" s="259"/>
      <c r="AN58" s="258">
        <f>SUM(AG58,AT58)</f>
        <v>0</v>
      </c>
      <c r="AO58" s="259"/>
      <c r="AP58" s="259"/>
      <c r="AQ58" s="73" t="s">
        <v>83</v>
      </c>
      <c r="AR58" s="70"/>
      <c r="AS58" s="79">
        <v>0</v>
      </c>
      <c r="AT58" s="80">
        <f>ROUND(SUM(AV58:AW58),2)</f>
        <v>0</v>
      </c>
      <c r="AU58" s="81">
        <f>'IO 204 - VO stožáry, ulic...'!P87</f>
        <v>0</v>
      </c>
      <c r="AV58" s="80">
        <f>'IO 204 - VO stožáry, ulic...'!J33</f>
        <v>0</v>
      </c>
      <c r="AW58" s="80">
        <f>'IO 204 - VO stožáry, ulic...'!J34</f>
        <v>0</v>
      </c>
      <c r="AX58" s="80">
        <f>'IO 204 - VO stožáry, ulic...'!J35</f>
        <v>0</v>
      </c>
      <c r="AY58" s="80">
        <f>'IO 204 - VO stožáry, ulic...'!J36</f>
        <v>0</v>
      </c>
      <c r="AZ58" s="80">
        <f>'IO 204 - VO stožáry, ulic...'!F33</f>
        <v>0</v>
      </c>
      <c r="BA58" s="80">
        <f>'IO 204 - VO stožáry, ulic...'!F34</f>
        <v>0</v>
      </c>
      <c r="BB58" s="80">
        <f>'IO 204 - VO stožáry, ulic...'!F35</f>
        <v>0</v>
      </c>
      <c r="BC58" s="80">
        <f>'IO 204 - VO stožáry, ulic...'!F36</f>
        <v>0</v>
      </c>
      <c r="BD58" s="82">
        <f>'IO 204 - VO stožáry, ulic...'!F37</f>
        <v>0</v>
      </c>
      <c r="BT58" s="78" t="s">
        <v>84</v>
      </c>
      <c r="BV58" s="78" t="s">
        <v>78</v>
      </c>
      <c r="BW58" s="78" t="s">
        <v>95</v>
      </c>
      <c r="BX58" s="78" t="s">
        <v>5</v>
      </c>
      <c r="CL58" s="78" t="s">
        <v>19</v>
      </c>
      <c r="CM58" s="78" t="s">
        <v>86</v>
      </c>
    </row>
    <row r="59" spans="1:91" s="1" customFormat="1" ht="30" customHeight="1">
      <c r="B59" s="30"/>
      <c r="AR59" s="30"/>
    </row>
    <row r="60" spans="1:91" s="1" customFormat="1" ht="6.95" customHeight="1"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30"/>
    </row>
  </sheetData>
  <sheetProtection algorithmName="SHA-512" hashValue="Mao4i+ggBYYxxzTCP7mwXrQhylnVck0qWemzWqfP/rW600ZlOJQVkLuufbTBkV2iOSbX27s4wSG0QmOKJWVo1w==" saltValue="7h/q5ANOYhikwMBW1LFv9xQ6h4Hlz0aS4Hrq9foeBhEHPdKlk+mYp0s0+Fk1/OPvhnozHJ71rN2tz0Bv7BugwA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J45"/>
    <mergeCell ref="AM47:AN47"/>
    <mergeCell ref="AM49:AP49"/>
    <mergeCell ref="AS49:AT51"/>
    <mergeCell ref="AM50:AP50"/>
  </mergeCells>
  <hyperlinks>
    <hyperlink ref="A55" location="'IO 201 - VO stožáry, ulic...'!C2" display="/" xr:uid="{00000000-0004-0000-0000-000000000000}"/>
    <hyperlink ref="A56" location="'IO 202 - VO stožáry, ulic...'!C2" display="/" xr:uid="{00000000-0004-0000-0000-000001000000}"/>
    <hyperlink ref="A57" location="'IO 203 - VO stožáry, ulic...'!C2" display="/" xr:uid="{00000000-0004-0000-0000-000002000000}"/>
    <hyperlink ref="A58" location="'IO 204 - VO stožáry, ulic...'!C2" display="/" xr:uid="{00000000-0004-0000-0000-000003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5" t="s">
        <v>85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96</v>
      </c>
      <c r="L4" s="18"/>
      <c r="M4" s="83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81" t="str">
        <f>'Rekapitulace stavby'!K6</f>
        <v>Oranžový přechod pro chodce na p.p.č.1130, 5261/1, 4400/400 a 4252/1, Ústí nad Labem</v>
      </c>
      <c r="F7" s="282"/>
      <c r="G7" s="282"/>
      <c r="H7" s="282"/>
      <c r="L7" s="18"/>
    </row>
    <row r="8" spans="2:46" s="1" customFormat="1" ht="12" customHeight="1">
      <c r="B8" s="30"/>
      <c r="D8" s="25" t="s">
        <v>97</v>
      </c>
      <c r="L8" s="30"/>
    </row>
    <row r="9" spans="2:46" s="1" customFormat="1" ht="16.5" customHeight="1">
      <c r="B9" s="30"/>
      <c r="E9" s="244" t="s">
        <v>98</v>
      </c>
      <c r="F9" s="283"/>
      <c r="G9" s="283"/>
      <c r="H9" s="28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customHeight="1">
      <c r="B12" s="30"/>
      <c r="D12" s="25" t="s">
        <v>21</v>
      </c>
      <c r="F12" s="23" t="s">
        <v>22</v>
      </c>
      <c r="I12" s="25" t="s">
        <v>23</v>
      </c>
      <c r="J12" s="47" t="str">
        <f>'Rekapitulace stavby'!AN8</f>
        <v>27. 11. 2023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25</v>
      </c>
      <c r="I14" s="25" t="s">
        <v>26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>Statutární město Ústí n.L.</v>
      </c>
      <c r="I15" s="25" t="s">
        <v>28</v>
      </c>
      <c r="J15" s="23" t="str">
        <f>IF('Rekapitulace stavby'!AN11="","",'Rekapitulace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84" t="str">
        <f>'Rekapitulace stavby'!E14</f>
        <v>Vyplň údaj</v>
      </c>
      <c r="F18" s="265"/>
      <c r="G18" s="265"/>
      <c r="H18" s="265"/>
      <c r="I18" s="25" t="s">
        <v>28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26</v>
      </c>
      <c r="J20" s="23" t="str">
        <f>IF('Rekapitulace stavby'!AN16="","",'Rekapitulace stavby'!AN16)</f>
        <v>25423126</v>
      </c>
      <c r="L20" s="30"/>
    </row>
    <row r="21" spans="2:12" s="1" customFormat="1" ht="18" customHeight="1">
      <c r="B21" s="30"/>
      <c r="E21" s="23" t="str">
        <f>IF('Rekapitulace stavby'!E17="","",'Rekapitulace stavby'!E17)</f>
        <v>PS projekty s.r.o. Teplice</v>
      </c>
      <c r="I21" s="25" t="s">
        <v>28</v>
      </c>
      <c r="J21" s="23" t="str">
        <f>IF('Rekapitulace stavby'!AN17="","",'Rekapitulace stavby'!AN17)</f>
        <v>CZ25423126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36</v>
      </c>
      <c r="I23" s="25" t="s">
        <v>26</v>
      </c>
      <c r="J23" s="23" t="s">
        <v>37</v>
      </c>
      <c r="L23" s="30"/>
    </row>
    <row r="24" spans="2:12" s="1" customFormat="1" ht="18" customHeight="1">
      <c r="B24" s="30"/>
      <c r="E24" s="23" t="s">
        <v>38</v>
      </c>
      <c r="I24" s="25" t="s">
        <v>28</v>
      </c>
      <c r="J24" s="23" t="s">
        <v>39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40</v>
      </c>
      <c r="L26" s="30"/>
    </row>
    <row r="27" spans="2:12" s="7" customFormat="1" ht="16.5" customHeight="1">
      <c r="B27" s="84"/>
      <c r="E27" s="270" t="s">
        <v>19</v>
      </c>
      <c r="F27" s="270"/>
      <c r="G27" s="270"/>
      <c r="H27" s="270"/>
      <c r="L27" s="84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5" t="s">
        <v>42</v>
      </c>
      <c r="J30" s="61">
        <f>ROUND(J87,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44</v>
      </c>
      <c r="I32" s="33" t="s">
        <v>43</v>
      </c>
      <c r="J32" s="33" t="s">
        <v>45</v>
      </c>
      <c r="L32" s="30"/>
    </row>
    <row r="33" spans="2:12" s="1" customFormat="1" ht="14.45" customHeight="1">
      <c r="B33" s="30"/>
      <c r="D33" s="50" t="s">
        <v>46</v>
      </c>
      <c r="E33" s="25" t="s">
        <v>47</v>
      </c>
      <c r="F33" s="86">
        <f>ROUND((SUM(BE87:BE237)),  2)</f>
        <v>0</v>
      </c>
      <c r="I33" s="87">
        <v>0.21</v>
      </c>
      <c r="J33" s="86">
        <f>ROUND(((SUM(BE87:BE237))*I33),  2)</f>
        <v>0</v>
      </c>
      <c r="L33" s="30"/>
    </row>
    <row r="34" spans="2:12" s="1" customFormat="1" ht="14.45" customHeight="1">
      <c r="B34" s="30"/>
      <c r="E34" s="25" t="s">
        <v>48</v>
      </c>
      <c r="F34" s="86">
        <f>ROUND((SUM(BF87:BF237)),  2)</f>
        <v>0</v>
      </c>
      <c r="I34" s="87">
        <v>0.15</v>
      </c>
      <c r="J34" s="86">
        <f>ROUND(((SUM(BF87:BF237))*I34),  2)</f>
        <v>0</v>
      </c>
      <c r="L34" s="30"/>
    </row>
    <row r="35" spans="2:12" s="1" customFormat="1" ht="14.45" hidden="1" customHeight="1">
      <c r="B35" s="30"/>
      <c r="E35" s="25" t="s">
        <v>49</v>
      </c>
      <c r="F35" s="86">
        <f>ROUND((SUM(BG87:BG237)),  2)</f>
        <v>0</v>
      </c>
      <c r="I35" s="87">
        <v>0.21</v>
      </c>
      <c r="J35" s="86">
        <f>0</f>
        <v>0</v>
      </c>
      <c r="L35" s="30"/>
    </row>
    <row r="36" spans="2:12" s="1" customFormat="1" ht="14.45" hidden="1" customHeight="1">
      <c r="B36" s="30"/>
      <c r="E36" s="25" t="s">
        <v>50</v>
      </c>
      <c r="F36" s="86">
        <f>ROUND((SUM(BH87:BH237)),  2)</f>
        <v>0</v>
      </c>
      <c r="I36" s="87">
        <v>0.15</v>
      </c>
      <c r="J36" s="86">
        <f>0</f>
        <v>0</v>
      </c>
      <c r="L36" s="30"/>
    </row>
    <row r="37" spans="2:12" s="1" customFormat="1" ht="14.45" hidden="1" customHeight="1">
      <c r="B37" s="30"/>
      <c r="E37" s="25" t="s">
        <v>51</v>
      </c>
      <c r="F37" s="86">
        <f>ROUND((SUM(BI87:BI237)),  2)</f>
        <v>0</v>
      </c>
      <c r="I37" s="87">
        <v>0</v>
      </c>
      <c r="J37" s="86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8"/>
      <c r="D39" s="89" t="s">
        <v>52</v>
      </c>
      <c r="E39" s="52"/>
      <c r="F39" s="52"/>
      <c r="G39" s="90" t="s">
        <v>53</v>
      </c>
      <c r="H39" s="91" t="s">
        <v>54</v>
      </c>
      <c r="I39" s="52"/>
      <c r="J39" s="92">
        <f>SUM(J30:J37)</f>
        <v>0</v>
      </c>
      <c r="K39" s="93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19" t="s">
        <v>99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81" t="str">
        <f>E7</f>
        <v>Oranžový přechod pro chodce na p.p.č.1130, 5261/1, 4400/400 a 4252/1, Ústí nad Labem</v>
      </c>
      <c r="F48" s="282"/>
      <c r="G48" s="282"/>
      <c r="H48" s="282"/>
      <c r="L48" s="30"/>
    </row>
    <row r="49" spans="2:47" s="1" customFormat="1" ht="12" customHeight="1">
      <c r="B49" s="30"/>
      <c r="C49" s="25" t="s">
        <v>97</v>
      </c>
      <c r="L49" s="30"/>
    </row>
    <row r="50" spans="2:47" s="1" customFormat="1" ht="16.5" customHeight="1">
      <c r="B50" s="30"/>
      <c r="E50" s="244" t="str">
        <f>E9</f>
        <v>IO 201 - VO stožáry, ulice Novosedlické náměstí</v>
      </c>
      <c r="F50" s="283"/>
      <c r="G50" s="283"/>
      <c r="H50" s="283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>Ústí nad Labem</v>
      </c>
      <c r="I52" s="25" t="s">
        <v>23</v>
      </c>
      <c r="J52" s="47" t="str">
        <f>IF(J12="","",J12)</f>
        <v>27. 11. 2023</v>
      </c>
      <c r="L52" s="30"/>
    </row>
    <row r="53" spans="2:47" s="1" customFormat="1" ht="6.95" customHeight="1">
      <c r="B53" s="30"/>
      <c r="L53" s="30"/>
    </row>
    <row r="54" spans="2:47" s="1" customFormat="1" ht="25.7" customHeight="1">
      <c r="B54" s="30"/>
      <c r="C54" s="25" t="s">
        <v>25</v>
      </c>
      <c r="F54" s="23" t="str">
        <f>E15</f>
        <v>Statutární město Ústí n.L.</v>
      </c>
      <c r="I54" s="25" t="s">
        <v>31</v>
      </c>
      <c r="J54" s="28" t="str">
        <f>E21</f>
        <v>PS projekty s.r.o. Teplice</v>
      </c>
      <c r="L54" s="30"/>
    </row>
    <row r="55" spans="2:47" s="1" customFormat="1" ht="40.15" customHeight="1">
      <c r="B55" s="30"/>
      <c r="C55" s="25" t="s">
        <v>29</v>
      </c>
      <c r="F55" s="23" t="str">
        <f>IF(E18="","",E18)</f>
        <v>Vyplň údaj</v>
      </c>
      <c r="I55" s="25" t="s">
        <v>36</v>
      </c>
      <c r="J55" s="28" t="str">
        <f>E24</f>
        <v>STAVINVEST KMS s.r.o., Studentská 285/22, Bílina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4" t="s">
        <v>100</v>
      </c>
      <c r="D57" s="88"/>
      <c r="E57" s="88"/>
      <c r="F57" s="88"/>
      <c r="G57" s="88"/>
      <c r="H57" s="88"/>
      <c r="I57" s="88"/>
      <c r="J57" s="95" t="s">
        <v>101</v>
      </c>
      <c r="K57" s="88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6" t="s">
        <v>74</v>
      </c>
      <c r="J59" s="61">
        <f>J87</f>
        <v>0</v>
      </c>
      <c r="L59" s="30"/>
      <c r="AU59" s="15" t="s">
        <v>102</v>
      </c>
    </row>
    <row r="60" spans="2:47" s="8" customFormat="1" ht="24.95" customHeight="1">
      <c r="B60" s="97"/>
      <c r="D60" s="98" t="s">
        <v>103</v>
      </c>
      <c r="E60" s="99"/>
      <c r="F60" s="99"/>
      <c r="G60" s="99"/>
      <c r="H60" s="99"/>
      <c r="I60" s="99"/>
      <c r="J60" s="100">
        <f>J88</f>
        <v>0</v>
      </c>
      <c r="L60" s="97"/>
    </row>
    <row r="61" spans="2:47" s="9" customFormat="1" ht="19.899999999999999" customHeight="1">
      <c r="B61" s="101"/>
      <c r="D61" s="102" t="s">
        <v>104</v>
      </c>
      <c r="E61" s="103"/>
      <c r="F61" s="103"/>
      <c r="G61" s="103"/>
      <c r="H61" s="103"/>
      <c r="I61" s="103"/>
      <c r="J61" s="104">
        <f>J89</f>
        <v>0</v>
      </c>
      <c r="L61" s="101"/>
    </row>
    <row r="62" spans="2:47" s="8" customFormat="1" ht="24.95" customHeight="1">
      <c r="B62" s="97"/>
      <c r="D62" s="98" t="s">
        <v>105</v>
      </c>
      <c r="E62" s="99"/>
      <c r="F62" s="99"/>
      <c r="G62" s="99"/>
      <c r="H62" s="99"/>
      <c r="I62" s="99"/>
      <c r="J62" s="100">
        <f>J96</f>
        <v>0</v>
      </c>
      <c r="L62" s="97"/>
    </row>
    <row r="63" spans="2:47" s="9" customFormat="1" ht="19.899999999999999" customHeight="1">
      <c r="B63" s="101"/>
      <c r="D63" s="102" t="s">
        <v>106</v>
      </c>
      <c r="E63" s="103"/>
      <c r="F63" s="103"/>
      <c r="G63" s="103"/>
      <c r="H63" s="103"/>
      <c r="I63" s="103"/>
      <c r="J63" s="104">
        <f>J97</f>
        <v>0</v>
      </c>
      <c r="L63" s="101"/>
    </row>
    <row r="64" spans="2:47" s="9" customFormat="1" ht="19.899999999999999" customHeight="1">
      <c r="B64" s="101"/>
      <c r="D64" s="102" t="s">
        <v>107</v>
      </c>
      <c r="E64" s="103"/>
      <c r="F64" s="103"/>
      <c r="G64" s="103"/>
      <c r="H64" s="103"/>
      <c r="I64" s="103"/>
      <c r="J64" s="104">
        <f>J149</f>
        <v>0</v>
      </c>
      <c r="L64" s="101"/>
    </row>
    <row r="65" spans="2:12" s="8" customFormat="1" ht="24.95" customHeight="1">
      <c r="B65" s="97"/>
      <c r="D65" s="98" t="s">
        <v>108</v>
      </c>
      <c r="E65" s="99"/>
      <c r="F65" s="99"/>
      <c r="G65" s="99"/>
      <c r="H65" s="99"/>
      <c r="I65" s="99"/>
      <c r="J65" s="100">
        <f>J226</f>
        <v>0</v>
      </c>
      <c r="L65" s="97"/>
    </row>
    <row r="66" spans="2:12" s="9" customFormat="1" ht="19.899999999999999" customHeight="1">
      <c r="B66" s="101"/>
      <c r="D66" s="102" t="s">
        <v>109</v>
      </c>
      <c r="E66" s="103"/>
      <c r="F66" s="103"/>
      <c r="G66" s="103"/>
      <c r="H66" s="103"/>
      <c r="I66" s="103"/>
      <c r="J66" s="104">
        <f>J227</f>
        <v>0</v>
      </c>
      <c r="L66" s="101"/>
    </row>
    <row r="67" spans="2:12" s="9" customFormat="1" ht="19.899999999999999" customHeight="1">
      <c r="B67" s="101"/>
      <c r="D67" s="102" t="s">
        <v>110</v>
      </c>
      <c r="E67" s="103"/>
      <c r="F67" s="103"/>
      <c r="G67" s="103"/>
      <c r="H67" s="103"/>
      <c r="I67" s="103"/>
      <c r="J67" s="104">
        <f>J231</f>
        <v>0</v>
      </c>
      <c r="L67" s="101"/>
    </row>
    <row r="68" spans="2:12" s="1" customFormat="1" ht="21.75" customHeight="1">
      <c r="B68" s="30"/>
      <c r="L68" s="30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30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0"/>
    </row>
    <row r="74" spans="2:12" s="1" customFormat="1" ht="24.95" customHeight="1">
      <c r="B74" s="30"/>
      <c r="C74" s="19" t="s">
        <v>111</v>
      </c>
      <c r="L74" s="30"/>
    </row>
    <row r="75" spans="2:12" s="1" customFormat="1" ht="6.95" customHeight="1">
      <c r="B75" s="30"/>
      <c r="L75" s="30"/>
    </row>
    <row r="76" spans="2:12" s="1" customFormat="1" ht="12" customHeight="1">
      <c r="B76" s="30"/>
      <c r="C76" s="25" t="s">
        <v>16</v>
      </c>
      <c r="L76" s="30"/>
    </row>
    <row r="77" spans="2:12" s="1" customFormat="1" ht="16.5" customHeight="1">
      <c r="B77" s="30"/>
      <c r="E77" s="281" t="str">
        <f>E7</f>
        <v>Oranžový přechod pro chodce na p.p.č.1130, 5261/1, 4400/400 a 4252/1, Ústí nad Labem</v>
      </c>
      <c r="F77" s="282"/>
      <c r="G77" s="282"/>
      <c r="H77" s="282"/>
      <c r="L77" s="30"/>
    </row>
    <row r="78" spans="2:12" s="1" customFormat="1" ht="12" customHeight="1">
      <c r="B78" s="30"/>
      <c r="C78" s="25" t="s">
        <v>97</v>
      </c>
      <c r="L78" s="30"/>
    </row>
    <row r="79" spans="2:12" s="1" customFormat="1" ht="16.5" customHeight="1">
      <c r="B79" s="30"/>
      <c r="E79" s="244" t="str">
        <f>E9</f>
        <v>IO 201 - VO stožáry, ulice Novosedlické náměstí</v>
      </c>
      <c r="F79" s="283"/>
      <c r="G79" s="283"/>
      <c r="H79" s="283"/>
      <c r="L79" s="30"/>
    </row>
    <row r="80" spans="2:12" s="1" customFormat="1" ht="6.95" customHeight="1">
      <c r="B80" s="30"/>
      <c r="L80" s="30"/>
    </row>
    <row r="81" spans="2:65" s="1" customFormat="1" ht="12" customHeight="1">
      <c r="B81" s="30"/>
      <c r="C81" s="25" t="s">
        <v>21</v>
      </c>
      <c r="F81" s="23" t="str">
        <f>F12</f>
        <v>Ústí nad Labem</v>
      </c>
      <c r="I81" s="25" t="s">
        <v>23</v>
      </c>
      <c r="J81" s="47" t="str">
        <f>IF(J12="","",J12)</f>
        <v>27. 11. 2023</v>
      </c>
      <c r="L81" s="30"/>
    </row>
    <row r="82" spans="2:65" s="1" customFormat="1" ht="6.95" customHeight="1">
      <c r="B82" s="30"/>
      <c r="L82" s="30"/>
    </row>
    <row r="83" spans="2:65" s="1" customFormat="1" ht="25.7" customHeight="1">
      <c r="B83" s="30"/>
      <c r="C83" s="25" t="s">
        <v>25</v>
      </c>
      <c r="F83" s="23" t="str">
        <f>E15</f>
        <v>Statutární město Ústí n.L.</v>
      </c>
      <c r="I83" s="25" t="s">
        <v>31</v>
      </c>
      <c r="J83" s="28" t="str">
        <f>E21</f>
        <v>PS projekty s.r.o. Teplice</v>
      </c>
      <c r="L83" s="30"/>
    </row>
    <row r="84" spans="2:65" s="1" customFormat="1" ht="40.15" customHeight="1">
      <c r="B84" s="30"/>
      <c r="C84" s="25" t="s">
        <v>29</v>
      </c>
      <c r="F84" s="23" t="str">
        <f>IF(E18="","",E18)</f>
        <v>Vyplň údaj</v>
      </c>
      <c r="I84" s="25" t="s">
        <v>36</v>
      </c>
      <c r="J84" s="28" t="str">
        <f>E24</f>
        <v>STAVINVEST KMS s.r.o., Studentská 285/22, Bílina</v>
      </c>
      <c r="L84" s="30"/>
    </row>
    <row r="85" spans="2:65" s="1" customFormat="1" ht="10.35" customHeight="1">
      <c r="B85" s="30"/>
      <c r="L85" s="30"/>
    </row>
    <row r="86" spans="2:65" s="10" customFormat="1" ht="29.25" customHeight="1">
      <c r="B86" s="105"/>
      <c r="C86" s="106" t="s">
        <v>112</v>
      </c>
      <c r="D86" s="107" t="s">
        <v>61</v>
      </c>
      <c r="E86" s="107" t="s">
        <v>57</v>
      </c>
      <c r="F86" s="107" t="s">
        <v>58</v>
      </c>
      <c r="G86" s="107" t="s">
        <v>113</v>
      </c>
      <c r="H86" s="107" t="s">
        <v>114</v>
      </c>
      <c r="I86" s="107" t="s">
        <v>115</v>
      </c>
      <c r="J86" s="107" t="s">
        <v>101</v>
      </c>
      <c r="K86" s="108" t="s">
        <v>116</v>
      </c>
      <c r="L86" s="105"/>
      <c r="M86" s="54" t="s">
        <v>19</v>
      </c>
      <c r="N86" s="55" t="s">
        <v>46</v>
      </c>
      <c r="O86" s="55" t="s">
        <v>117</v>
      </c>
      <c r="P86" s="55" t="s">
        <v>118</v>
      </c>
      <c r="Q86" s="55" t="s">
        <v>119</v>
      </c>
      <c r="R86" s="55" t="s">
        <v>120</v>
      </c>
      <c r="S86" s="55" t="s">
        <v>121</v>
      </c>
      <c r="T86" s="56" t="s">
        <v>122</v>
      </c>
    </row>
    <row r="87" spans="2:65" s="1" customFormat="1" ht="22.9" customHeight="1">
      <c r="B87" s="30"/>
      <c r="C87" s="59" t="s">
        <v>123</v>
      </c>
      <c r="J87" s="109">
        <f>BK87</f>
        <v>0</v>
      </c>
      <c r="L87" s="30"/>
      <c r="M87" s="57"/>
      <c r="N87" s="48"/>
      <c r="O87" s="48"/>
      <c r="P87" s="110">
        <f>P88+P96+P226</f>
        <v>0</v>
      </c>
      <c r="Q87" s="48"/>
      <c r="R87" s="110">
        <f>R88+R96+R226</f>
        <v>0.30364400000000002</v>
      </c>
      <c r="S87" s="48"/>
      <c r="T87" s="111">
        <f>T88+T96+T226</f>
        <v>0.56000000000000005</v>
      </c>
      <c r="AT87" s="15" t="s">
        <v>75</v>
      </c>
      <c r="AU87" s="15" t="s">
        <v>102</v>
      </c>
      <c r="BK87" s="112">
        <f>BK88+BK96+BK226</f>
        <v>0</v>
      </c>
    </row>
    <row r="88" spans="2:65" s="11" customFormat="1" ht="25.9" customHeight="1">
      <c r="B88" s="113"/>
      <c r="D88" s="114" t="s">
        <v>75</v>
      </c>
      <c r="E88" s="115" t="s">
        <v>124</v>
      </c>
      <c r="F88" s="115" t="s">
        <v>125</v>
      </c>
      <c r="I88" s="116"/>
      <c r="J88" s="117">
        <f>BK88</f>
        <v>0</v>
      </c>
      <c r="L88" s="113"/>
      <c r="M88" s="118"/>
      <c r="P88" s="119">
        <f>P89</f>
        <v>0</v>
      </c>
      <c r="R88" s="119">
        <f>R89</f>
        <v>8.0999999999999996E-3</v>
      </c>
      <c r="T88" s="120">
        <f>T89</f>
        <v>0</v>
      </c>
      <c r="AR88" s="114" t="s">
        <v>86</v>
      </c>
      <c r="AT88" s="121" t="s">
        <v>75</v>
      </c>
      <c r="AU88" s="121" t="s">
        <v>76</v>
      </c>
      <c r="AY88" s="114" t="s">
        <v>126</v>
      </c>
      <c r="BK88" s="122">
        <f>BK89</f>
        <v>0</v>
      </c>
    </row>
    <row r="89" spans="2:65" s="11" customFormat="1" ht="22.9" customHeight="1">
      <c r="B89" s="113"/>
      <c r="D89" s="114" t="s">
        <v>75</v>
      </c>
      <c r="E89" s="123" t="s">
        <v>127</v>
      </c>
      <c r="F89" s="123" t="s">
        <v>128</v>
      </c>
      <c r="I89" s="116"/>
      <c r="J89" s="124">
        <f>BK89</f>
        <v>0</v>
      </c>
      <c r="L89" s="113"/>
      <c r="M89" s="118"/>
      <c r="P89" s="119">
        <f>SUM(P90:P95)</f>
        <v>0</v>
      </c>
      <c r="R89" s="119">
        <f>SUM(R90:R95)</f>
        <v>8.0999999999999996E-3</v>
      </c>
      <c r="T89" s="120">
        <f>SUM(T90:T95)</f>
        <v>0</v>
      </c>
      <c r="AR89" s="114" t="s">
        <v>86</v>
      </c>
      <c r="AT89" s="121" t="s">
        <v>75</v>
      </c>
      <c r="AU89" s="121" t="s">
        <v>84</v>
      </c>
      <c r="AY89" s="114" t="s">
        <v>126</v>
      </c>
      <c r="BK89" s="122">
        <f>SUM(BK90:BK95)</f>
        <v>0</v>
      </c>
    </row>
    <row r="90" spans="2:65" s="1" customFormat="1" ht="16.5" customHeight="1">
      <c r="B90" s="30"/>
      <c r="C90" s="125" t="s">
        <v>84</v>
      </c>
      <c r="D90" s="125" t="s">
        <v>129</v>
      </c>
      <c r="E90" s="126" t="s">
        <v>130</v>
      </c>
      <c r="F90" s="127" t="s">
        <v>131</v>
      </c>
      <c r="G90" s="128" t="s">
        <v>132</v>
      </c>
      <c r="H90" s="129">
        <v>1</v>
      </c>
      <c r="I90" s="130"/>
      <c r="J90" s="131">
        <f>ROUND(I90*H90,2)</f>
        <v>0</v>
      </c>
      <c r="K90" s="127" t="s">
        <v>133</v>
      </c>
      <c r="L90" s="30"/>
      <c r="M90" s="132" t="s">
        <v>19</v>
      </c>
      <c r="N90" s="133" t="s">
        <v>47</v>
      </c>
      <c r="P90" s="134">
        <f>O90*H90</f>
        <v>0</v>
      </c>
      <c r="Q90" s="134">
        <v>0</v>
      </c>
      <c r="R90" s="134">
        <f>Q90*H90</f>
        <v>0</v>
      </c>
      <c r="S90" s="134">
        <v>0</v>
      </c>
      <c r="T90" s="135">
        <f>S90*H90</f>
        <v>0</v>
      </c>
      <c r="AR90" s="136" t="s">
        <v>134</v>
      </c>
      <c r="AT90" s="136" t="s">
        <v>129</v>
      </c>
      <c r="AU90" s="136" t="s">
        <v>86</v>
      </c>
      <c r="AY90" s="15" t="s">
        <v>126</v>
      </c>
      <c r="BE90" s="137">
        <f>IF(N90="základní",J90,0)</f>
        <v>0</v>
      </c>
      <c r="BF90" s="137">
        <f>IF(N90="snížená",J90,0)</f>
        <v>0</v>
      </c>
      <c r="BG90" s="137">
        <f>IF(N90="zákl. přenesená",J90,0)</f>
        <v>0</v>
      </c>
      <c r="BH90" s="137">
        <f>IF(N90="sníž. přenesená",J90,0)</f>
        <v>0</v>
      </c>
      <c r="BI90" s="137">
        <f>IF(N90="nulová",J90,0)</f>
        <v>0</v>
      </c>
      <c r="BJ90" s="15" t="s">
        <v>84</v>
      </c>
      <c r="BK90" s="137">
        <f>ROUND(I90*H90,2)</f>
        <v>0</v>
      </c>
      <c r="BL90" s="15" t="s">
        <v>134</v>
      </c>
      <c r="BM90" s="136" t="s">
        <v>135</v>
      </c>
    </row>
    <row r="91" spans="2:65" s="1" customFormat="1" ht="11.25">
      <c r="B91" s="30"/>
      <c r="D91" s="138" t="s">
        <v>136</v>
      </c>
      <c r="F91" s="139" t="s">
        <v>137</v>
      </c>
      <c r="I91" s="140"/>
      <c r="L91" s="30"/>
      <c r="M91" s="141"/>
      <c r="T91" s="51"/>
      <c r="AT91" s="15" t="s">
        <v>136</v>
      </c>
      <c r="AU91" s="15" t="s">
        <v>86</v>
      </c>
    </row>
    <row r="92" spans="2:65" s="1" customFormat="1" ht="16.5" customHeight="1">
      <c r="B92" s="30"/>
      <c r="C92" s="142" t="s">
        <v>86</v>
      </c>
      <c r="D92" s="142" t="s">
        <v>138</v>
      </c>
      <c r="E92" s="143" t="s">
        <v>139</v>
      </c>
      <c r="F92" s="144" t="s">
        <v>140</v>
      </c>
      <c r="G92" s="145" t="s">
        <v>132</v>
      </c>
      <c r="H92" s="146">
        <v>1</v>
      </c>
      <c r="I92" s="147"/>
      <c r="J92" s="148">
        <f>ROUND(I92*H92,2)</f>
        <v>0</v>
      </c>
      <c r="K92" s="144" t="s">
        <v>133</v>
      </c>
      <c r="L92" s="149"/>
      <c r="M92" s="150" t="s">
        <v>19</v>
      </c>
      <c r="N92" s="151" t="s">
        <v>47</v>
      </c>
      <c r="P92" s="134">
        <f>O92*H92</f>
        <v>0</v>
      </c>
      <c r="Q92" s="134">
        <v>8.0999999999999996E-3</v>
      </c>
      <c r="R92" s="134">
        <f>Q92*H92</f>
        <v>8.0999999999999996E-3</v>
      </c>
      <c r="S92" s="134">
        <v>0</v>
      </c>
      <c r="T92" s="135">
        <f>S92*H92</f>
        <v>0</v>
      </c>
      <c r="AR92" s="136" t="s">
        <v>141</v>
      </c>
      <c r="AT92" s="136" t="s">
        <v>138</v>
      </c>
      <c r="AU92" s="136" t="s">
        <v>86</v>
      </c>
      <c r="AY92" s="15" t="s">
        <v>126</v>
      </c>
      <c r="BE92" s="137">
        <f>IF(N92="základní",J92,0)</f>
        <v>0</v>
      </c>
      <c r="BF92" s="137">
        <f>IF(N92="snížená",J92,0)</f>
        <v>0</v>
      </c>
      <c r="BG92" s="137">
        <f>IF(N92="zákl. přenesená",J92,0)</f>
        <v>0</v>
      </c>
      <c r="BH92" s="137">
        <f>IF(N92="sníž. přenesená",J92,0)</f>
        <v>0</v>
      </c>
      <c r="BI92" s="137">
        <f>IF(N92="nulová",J92,0)</f>
        <v>0</v>
      </c>
      <c r="BJ92" s="15" t="s">
        <v>84</v>
      </c>
      <c r="BK92" s="137">
        <f>ROUND(I92*H92,2)</f>
        <v>0</v>
      </c>
      <c r="BL92" s="15" t="s">
        <v>134</v>
      </c>
      <c r="BM92" s="136" t="s">
        <v>142</v>
      </c>
    </row>
    <row r="93" spans="2:65" s="12" customFormat="1" ht="11.25">
      <c r="B93" s="152"/>
      <c r="D93" s="153" t="s">
        <v>143</v>
      </c>
      <c r="E93" s="154" t="s">
        <v>19</v>
      </c>
      <c r="F93" s="155" t="s">
        <v>144</v>
      </c>
      <c r="H93" s="156">
        <v>1</v>
      </c>
      <c r="I93" s="157"/>
      <c r="L93" s="152"/>
      <c r="M93" s="158"/>
      <c r="T93" s="159"/>
      <c r="AT93" s="154" t="s">
        <v>143</v>
      </c>
      <c r="AU93" s="154" t="s">
        <v>86</v>
      </c>
      <c r="AV93" s="12" t="s">
        <v>86</v>
      </c>
      <c r="AW93" s="12" t="s">
        <v>35</v>
      </c>
      <c r="AX93" s="12" t="s">
        <v>76</v>
      </c>
      <c r="AY93" s="154" t="s">
        <v>126</v>
      </c>
    </row>
    <row r="94" spans="2:65" s="1" customFormat="1" ht="24.2" customHeight="1">
      <c r="B94" s="30"/>
      <c r="C94" s="125" t="s">
        <v>145</v>
      </c>
      <c r="D94" s="125" t="s">
        <v>129</v>
      </c>
      <c r="E94" s="126" t="s">
        <v>146</v>
      </c>
      <c r="F94" s="127" t="s">
        <v>147</v>
      </c>
      <c r="G94" s="128" t="s">
        <v>148</v>
      </c>
      <c r="H94" s="160"/>
      <c r="I94" s="130"/>
      <c r="J94" s="131">
        <f>ROUND(I94*H94,2)</f>
        <v>0</v>
      </c>
      <c r="K94" s="127" t="s">
        <v>133</v>
      </c>
      <c r="L94" s="30"/>
      <c r="M94" s="132" t="s">
        <v>19</v>
      </c>
      <c r="N94" s="133" t="s">
        <v>47</v>
      </c>
      <c r="P94" s="134">
        <f>O94*H94</f>
        <v>0</v>
      </c>
      <c r="Q94" s="134">
        <v>0</v>
      </c>
      <c r="R94" s="134">
        <f>Q94*H94</f>
        <v>0</v>
      </c>
      <c r="S94" s="134">
        <v>0</v>
      </c>
      <c r="T94" s="135">
        <f>S94*H94</f>
        <v>0</v>
      </c>
      <c r="AR94" s="136" t="s">
        <v>134</v>
      </c>
      <c r="AT94" s="136" t="s">
        <v>129</v>
      </c>
      <c r="AU94" s="136" t="s">
        <v>86</v>
      </c>
      <c r="AY94" s="15" t="s">
        <v>126</v>
      </c>
      <c r="BE94" s="137">
        <f>IF(N94="základní",J94,0)</f>
        <v>0</v>
      </c>
      <c r="BF94" s="137">
        <f>IF(N94="snížená",J94,0)</f>
        <v>0</v>
      </c>
      <c r="BG94" s="137">
        <f>IF(N94="zákl. přenesená",J94,0)</f>
        <v>0</v>
      </c>
      <c r="BH94" s="137">
        <f>IF(N94="sníž. přenesená",J94,0)</f>
        <v>0</v>
      </c>
      <c r="BI94" s="137">
        <f>IF(N94="nulová",J94,0)</f>
        <v>0</v>
      </c>
      <c r="BJ94" s="15" t="s">
        <v>84</v>
      </c>
      <c r="BK94" s="137">
        <f>ROUND(I94*H94,2)</f>
        <v>0</v>
      </c>
      <c r="BL94" s="15" t="s">
        <v>134</v>
      </c>
      <c r="BM94" s="136" t="s">
        <v>149</v>
      </c>
    </row>
    <row r="95" spans="2:65" s="1" customFormat="1" ht="11.25">
      <c r="B95" s="30"/>
      <c r="D95" s="138" t="s">
        <v>136</v>
      </c>
      <c r="F95" s="139" t="s">
        <v>150</v>
      </c>
      <c r="I95" s="140"/>
      <c r="L95" s="30"/>
      <c r="M95" s="141"/>
      <c r="T95" s="51"/>
      <c r="AT95" s="15" t="s">
        <v>136</v>
      </c>
      <c r="AU95" s="15" t="s">
        <v>86</v>
      </c>
    </row>
    <row r="96" spans="2:65" s="11" customFormat="1" ht="25.9" customHeight="1">
      <c r="B96" s="113"/>
      <c r="D96" s="114" t="s">
        <v>75</v>
      </c>
      <c r="E96" s="115" t="s">
        <v>138</v>
      </c>
      <c r="F96" s="115" t="s">
        <v>151</v>
      </c>
      <c r="I96" s="116"/>
      <c r="J96" s="117">
        <f>BK96</f>
        <v>0</v>
      </c>
      <c r="L96" s="113"/>
      <c r="M96" s="118"/>
      <c r="P96" s="119">
        <f>P97+P149</f>
        <v>0</v>
      </c>
      <c r="R96" s="119">
        <f>R97+R149</f>
        <v>0.29554400000000003</v>
      </c>
      <c r="T96" s="120">
        <f>T97+T149</f>
        <v>0.56000000000000005</v>
      </c>
      <c r="AR96" s="114" t="s">
        <v>145</v>
      </c>
      <c r="AT96" s="121" t="s">
        <v>75</v>
      </c>
      <c r="AU96" s="121" t="s">
        <v>76</v>
      </c>
      <c r="AY96" s="114" t="s">
        <v>126</v>
      </c>
      <c r="BK96" s="122">
        <f>BK97+BK149</f>
        <v>0</v>
      </c>
    </row>
    <row r="97" spans="2:65" s="11" customFormat="1" ht="22.9" customHeight="1">
      <c r="B97" s="113"/>
      <c r="D97" s="114" t="s">
        <v>75</v>
      </c>
      <c r="E97" s="123" t="s">
        <v>152</v>
      </c>
      <c r="F97" s="123" t="s">
        <v>153</v>
      </c>
      <c r="I97" s="116"/>
      <c r="J97" s="124">
        <f>BK97</f>
        <v>0</v>
      </c>
      <c r="L97" s="113"/>
      <c r="M97" s="118"/>
      <c r="P97" s="119">
        <f>SUM(P98:P148)</f>
        <v>0</v>
      </c>
      <c r="R97" s="119">
        <f>SUM(R98:R148)</f>
        <v>0.20847399999999999</v>
      </c>
      <c r="T97" s="120">
        <f>SUM(T98:T148)</f>
        <v>0</v>
      </c>
      <c r="AR97" s="114" t="s">
        <v>145</v>
      </c>
      <c r="AT97" s="121" t="s">
        <v>75</v>
      </c>
      <c r="AU97" s="121" t="s">
        <v>84</v>
      </c>
      <c r="AY97" s="114" t="s">
        <v>126</v>
      </c>
      <c r="BK97" s="122">
        <f>SUM(BK98:BK148)</f>
        <v>0</v>
      </c>
    </row>
    <row r="98" spans="2:65" s="1" customFormat="1" ht="24.2" customHeight="1">
      <c r="B98" s="30"/>
      <c r="C98" s="125" t="s">
        <v>154</v>
      </c>
      <c r="D98" s="125" t="s">
        <v>129</v>
      </c>
      <c r="E98" s="126" t="s">
        <v>155</v>
      </c>
      <c r="F98" s="127" t="s">
        <v>156</v>
      </c>
      <c r="G98" s="128" t="s">
        <v>132</v>
      </c>
      <c r="H98" s="129">
        <v>2</v>
      </c>
      <c r="I98" s="130"/>
      <c r="J98" s="131">
        <f>ROUND(I98*H98,2)</f>
        <v>0</v>
      </c>
      <c r="K98" s="127" t="s">
        <v>133</v>
      </c>
      <c r="L98" s="30"/>
      <c r="M98" s="132" t="s">
        <v>19</v>
      </c>
      <c r="N98" s="133" t="s">
        <v>47</v>
      </c>
      <c r="P98" s="134">
        <f>O98*H98</f>
        <v>0</v>
      </c>
      <c r="Q98" s="134">
        <v>0</v>
      </c>
      <c r="R98" s="134">
        <f>Q98*H98</f>
        <v>0</v>
      </c>
      <c r="S98" s="134">
        <v>0</v>
      </c>
      <c r="T98" s="135">
        <f>S98*H98</f>
        <v>0</v>
      </c>
      <c r="AR98" s="136" t="s">
        <v>157</v>
      </c>
      <c r="AT98" s="136" t="s">
        <v>129</v>
      </c>
      <c r="AU98" s="136" t="s">
        <v>86</v>
      </c>
      <c r="AY98" s="15" t="s">
        <v>126</v>
      </c>
      <c r="BE98" s="137">
        <f>IF(N98="základní",J98,0)</f>
        <v>0</v>
      </c>
      <c r="BF98" s="137">
        <f>IF(N98="snížená",J98,0)</f>
        <v>0</v>
      </c>
      <c r="BG98" s="137">
        <f>IF(N98="zákl. přenesená",J98,0)</f>
        <v>0</v>
      </c>
      <c r="BH98" s="137">
        <f>IF(N98="sníž. přenesená",J98,0)</f>
        <v>0</v>
      </c>
      <c r="BI98" s="137">
        <f>IF(N98="nulová",J98,0)</f>
        <v>0</v>
      </c>
      <c r="BJ98" s="15" t="s">
        <v>84</v>
      </c>
      <c r="BK98" s="137">
        <f>ROUND(I98*H98,2)</f>
        <v>0</v>
      </c>
      <c r="BL98" s="15" t="s">
        <v>157</v>
      </c>
      <c r="BM98" s="136" t="s">
        <v>158</v>
      </c>
    </row>
    <row r="99" spans="2:65" s="1" customFormat="1" ht="11.25">
      <c r="B99" s="30"/>
      <c r="D99" s="138" t="s">
        <v>136</v>
      </c>
      <c r="F99" s="139" t="s">
        <v>159</v>
      </c>
      <c r="I99" s="140"/>
      <c r="L99" s="30"/>
      <c r="M99" s="141"/>
      <c r="T99" s="51"/>
      <c r="AT99" s="15" t="s">
        <v>136</v>
      </c>
      <c r="AU99" s="15" t="s">
        <v>86</v>
      </c>
    </row>
    <row r="100" spans="2:65" s="1" customFormat="1" ht="16.5" customHeight="1">
      <c r="B100" s="30"/>
      <c r="C100" s="142" t="s">
        <v>160</v>
      </c>
      <c r="D100" s="142" t="s">
        <v>138</v>
      </c>
      <c r="E100" s="143" t="s">
        <v>161</v>
      </c>
      <c r="F100" s="144" t="s">
        <v>162</v>
      </c>
      <c r="G100" s="145" t="s">
        <v>132</v>
      </c>
      <c r="H100" s="146">
        <v>2</v>
      </c>
      <c r="I100" s="147"/>
      <c r="J100" s="148">
        <f>ROUND(I100*H100,2)</f>
        <v>0</v>
      </c>
      <c r="K100" s="144" t="s">
        <v>19</v>
      </c>
      <c r="L100" s="149"/>
      <c r="M100" s="150" t="s">
        <v>19</v>
      </c>
      <c r="N100" s="151" t="s">
        <v>47</v>
      </c>
      <c r="P100" s="134">
        <f>O100*H100</f>
        <v>0</v>
      </c>
      <c r="Q100" s="134">
        <v>0</v>
      </c>
      <c r="R100" s="134">
        <f>Q100*H100</f>
        <v>0</v>
      </c>
      <c r="S100" s="134">
        <v>0</v>
      </c>
      <c r="T100" s="135">
        <f>S100*H100</f>
        <v>0</v>
      </c>
      <c r="AR100" s="136" t="s">
        <v>163</v>
      </c>
      <c r="AT100" s="136" t="s">
        <v>138</v>
      </c>
      <c r="AU100" s="136" t="s">
        <v>86</v>
      </c>
      <c r="AY100" s="15" t="s">
        <v>126</v>
      </c>
      <c r="BE100" s="137">
        <f>IF(N100="základní",J100,0)</f>
        <v>0</v>
      </c>
      <c r="BF100" s="137">
        <f>IF(N100="snížená",J100,0)</f>
        <v>0</v>
      </c>
      <c r="BG100" s="137">
        <f>IF(N100="zákl. přenesená",J100,0)</f>
        <v>0</v>
      </c>
      <c r="BH100" s="137">
        <f>IF(N100="sníž. přenesená",J100,0)</f>
        <v>0</v>
      </c>
      <c r="BI100" s="137">
        <f>IF(N100="nulová",J100,0)</f>
        <v>0</v>
      </c>
      <c r="BJ100" s="15" t="s">
        <v>84</v>
      </c>
      <c r="BK100" s="137">
        <f>ROUND(I100*H100,2)</f>
        <v>0</v>
      </c>
      <c r="BL100" s="15" t="s">
        <v>157</v>
      </c>
      <c r="BM100" s="136" t="s">
        <v>164</v>
      </c>
    </row>
    <row r="101" spans="2:65" s="1" customFormat="1" ht="19.5">
      <c r="B101" s="30"/>
      <c r="D101" s="153" t="s">
        <v>165</v>
      </c>
      <c r="F101" s="161" t="s">
        <v>166</v>
      </c>
      <c r="I101" s="140"/>
      <c r="L101" s="30"/>
      <c r="M101" s="141"/>
      <c r="T101" s="51"/>
      <c r="AT101" s="15" t="s">
        <v>165</v>
      </c>
      <c r="AU101" s="15" t="s">
        <v>86</v>
      </c>
    </row>
    <row r="102" spans="2:65" s="12" customFormat="1" ht="11.25">
      <c r="B102" s="152"/>
      <c r="D102" s="153" t="s">
        <v>143</v>
      </c>
      <c r="E102" s="154" t="s">
        <v>19</v>
      </c>
      <c r="F102" s="155" t="s">
        <v>167</v>
      </c>
      <c r="H102" s="156">
        <v>2</v>
      </c>
      <c r="I102" s="157"/>
      <c r="L102" s="152"/>
      <c r="M102" s="158"/>
      <c r="T102" s="159"/>
      <c r="AT102" s="154" t="s">
        <v>143</v>
      </c>
      <c r="AU102" s="154" t="s">
        <v>86</v>
      </c>
      <c r="AV102" s="12" t="s">
        <v>86</v>
      </c>
      <c r="AW102" s="12" t="s">
        <v>35</v>
      </c>
      <c r="AX102" s="12" t="s">
        <v>76</v>
      </c>
      <c r="AY102" s="154" t="s">
        <v>126</v>
      </c>
    </row>
    <row r="103" spans="2:65" s="1" customFormat="1" ht="24.2" customHeight="1">
      <c r="B103" s="30"/>
      <c r="C103" s="125" t="s">
        <v>168</v>
      </c>
      <c r="D103" s="125" t="s">
        <v>129</v>
      </c>
      <c r="E103" s="126" t="s">
        <v>169</v>
      </c>
      <c r="F103" s="127" t="s">
        <v>170</v>
      </c>
      <c r="G103" s="128" t="s">
        <v>132</v>
      </c>
      <c r="H103" s="129">
        <v>2</v>
      </c>
      <c r="I103" s="130"/>
      <c r="J103" s="131">
        <f>ROUND(I103*H103,2)</f>
        <v>0</v>
      </c>
      <c r="K103" s="127" t="s">
        <v>133</v>
      </c>
      <c r="L103" s="30"/>
      <c r="M103" s="132" t="s">
        <v>19</v>
      </c>
      <c r="N103" s="133" t="s">
        <v>47</v>
      </c>
      <c r="P103" s="134">
        <f>O103*H103</f>
        <v>0</v>
      </c>
      <c r="Q103" s="134">
        <v>0</v>
      </c>
      <c r="R103" s="134">
        <f>Q103*H103</f>
        <v>0</v>
      </c>
      <c r="S103" s="134">
        <v>0</v>
      </c>
      <c r="T103" s="135">
        <f>S103*H103</f>
        <v>0</v>
      </c>
      <c r="AR103" s="136" t="s">
        <v>157</v>
      </c>
      <c r="AT103" s="136" t="s">
        <v>129</v>
      </c>
      <c r="AU103" s="136" t="s">
        <v>86</v>
      </c>
      <c r="AY103" s="15" t="s">
        <v>126</v>
      </c>
      <c r="BE103" s="137">
        <f>IF(N103="základní",J103,0)</f>
        <v>0</v>
      </c>
      <c r="BF103" s="137">
        <f>IF(N103="snížená",J103,0)</f>
        <v>0</v>
      </c>
      <c r="BG103" s="137">
        <f>IF(N103="zákl. přenesená",J103,0)</f>
        <v>0</v>
      </c>
      <c r="BH103" s="137">
        <f>IF(N103="sníž. přenesená",J103,0)</f>
        <v>0</v>
      </c>
      <c r="BI103" s="137">
        <f>IF(N103="nulová",J103,0)</f>
        <v>0</v>
      </c>
      <c r="BJ103" s="15" t="s">
        <v>84</v>
      </c>
      <c r="BK103" s="137">
        <f>ROUND(I103*H103,2)</f>
        <v>0</v>
      </c>
      <c r="BL103" s="15" t="s">
        <v>157</v>
      </c>
      <c r="BM103" s="136" t="s">
        <v>171</v>
      </c>
    </row>
    <row r="104" spans="2:65" s="1" customFormat="1" ht="11.25">
      <c r="B104" s="30"/>
      <c r="D104" s="138" t="s">
        <v>136</v>
      </c>
      <c r="F104" s="139" t="s">
        <v>172</v>
      </c>
      <c r="I104" s="140"/>
      <c r="L104" s="30"/>
      <c r="M104" s="141"/>
      <c r="T104" s="51"/>
      <c r="AT104" s="15" t="s">
        <v>136</v>
      </c>
      <c r="AU104" s="15" t="s">
        <v>86</v>
      </c>
    </row>
    <row r="105" spans="2:65" s="1" customFormat="1" ht="16.5" customHeight="1">
      <c r="B105" s="30"/>
      <c r="C105" s="142" t="s">
        <v>173</v>
      </c>
      <c r="D105" s="142" t="s">
        <v>138</v>
      </c>
      <c r="E105" s="143" t="s">
        <v>174</v>
      </c>
      <c r="F105" s="144" t="s">
        <v>175</v>
      </c>
      <c r="G105" s="145" t="s">
        <v>132</v>
      </c>
      <c r="H105" s="146">
        <v>2</v>
      </c>
      <c r="I105" s="147"/>
      <c r="J105" s="148">
        <f>ROUND(I105*H105,2)</f>
        <v>0</v>
      </c>
      <c r="K105" s="144" t="s">
        <v>19</v>
      </c>
      <c r="L105" s="149"/>
      <c r="M105" s="150" t="s">
        <v>19</v>
      </c>
      <c r="N105" s="151" t="s">
        <v>47</v>
      </c>
      <c r="P105" s="134">
        <f>O105*H105</f>
        <v>0</v>
      </c>
      <c r="Q105" s="134">
        <v>0</v>
      </c>
      <c r="R105" s="134">
        <f>Q105*H105</f>
        <v>0</v>
      </c>
      <c r="S105" s="134">
        <v>0</v>
      </c>
      <c r="T105" s="135">
        <f>S105*H105</f>
        <v>0</v>
      </c>
      <c r="AR105" s="136" t="s">
        <v>163</v>
      </c>
      <c r="AT105" s="136" t="s">
        <v>138</v>
      </c>
      <c r="AU105" s="136" t="s">
        <v>86</v>
      </c>
      <c r="AY105" s="15" t="s">
        <v>126</v>
      </c>
      <c r="BE105" s="137">
        <f>IF(N105="základní",J105,0)</f>
        <v>0</v>
      </c>
      <c r="BF105" s="137">
        <f>IF(N105="snížená",J105,0)</f>
        <v>0</v>
      </c>
      <c r="BG105" s="137">
        <f>IF(N105="zákl. přenesená",J105,0)</f>
        <v>0</v>
      </c>
      <c r="BH105" s="137">
        <f>IF(N105="sníž. přenesená",J105,0)</f>
        <v>0</v>
      </c>
      <c r="BI105" s="137">
        <f>IF(N105="nulová",J105,0)</f>
        <v>0</v>
      </c>
      <c r="BJ105" s="15" t="s">
        <v>84</v>
      </c>
      <c r="BK105" s="137">
        <f>ROUND(I105*H105,2)</f>
        <v>0</v>
      </c>
      <c r="BL105" s="15" t="s">
        <v>157</v>
      </c>
      <c r="BM105" s="136" t="s">
        <v>176</v>
      </c>
    </row>
    <row r="106" spans="2:65" s="12" customFormat="1" ht="11.25">
      <c r="B106" s="152"/>
      <c r="D106" s="153" t="s">
        <v>143</v>
      </c>
      <c r="E106" s="154" t="s">
        <v>19</v>
      </c>
      <c r="F106" s="155" t="s">
        <v>167</v>
      </c>
      <c r="H106" s="156">
        <v>2</v>
      </c>
      <c r="I106" s="157"/>
      <c r="L106" s="152"/>
      <c r="M106" s="158"/>
      <c r="T106" s="159"/>
      <c r="AT106" s="154" t="s">
        <v>143</v>
      </c>
      <c r="AU106" s="154" t="s">
        <v>86</v>
      </c>
      <c r="AV106" s="12" t="s">
        <v>86</v>
      </c>
      <c r="AW106" s="12" t="s">
        <v>35</v>
      </c>
      <c r="AX106" s="12" t="s">
        <v>76</v>
      </c>
      <c r="AY106" s="154" t="s">
        <v>126</v>
      </c>
    </row>
    <row r="107" spans="2:65" s="1" customFormat="1" ht="16.5" customHeight="1">
      <c r="B107" s="30"/>
      <c r="C107" s="125" t="s">
        <v>177</v>
      </c>
      <c r="D107" s="125" t="s">
        <v>129</v>
      </c>
      <c r="E107" s="126" t="s">
        <v>178</v>
      </c>
      <c r="F107" s="127" t="s">
        <v>179</v>
      </c>
      <c r="G107" s="128" t="s">
        <v>132</v>
      </c>
      <c r="H107" s="129">
        <v>2</v>
      </c>
      <c r="I107" s="130"/>
      <c r="J107" s="131">
        <f>ROUND(I107*H107,2)</f>
        <v>0</v>
      </c>
      <c r="K107" s="127" t="s">
        <v>133</v>
      </c>
      <c r="L107" s="30"/>
      <c r="M107" s="132" t="s">
        <v>19</v>
      </c>
      <c r="N107" s="133" t="s">
        <v>47</v>
      </c>
      <c r="P107" s="134">
        <f>O107*H107</f>
        <v>0</v>
      </c>
      <c r="Q107" s="134">
        <v>0</v>
      </c>
      <c r="R107" s="134">
        <f>Q107*H107</f>
        <v>0</v>
      </c>
      <c r="S107" s="134">
        <v>0</v>
      </c>
      <c r="T107" s="135">
        <f>S107*H107</f>
        <v>0</v>
      </c>
      <c r="AR107" s="136" t="s">
        <v>157</v>
      </c>
      <c r="AT107" s="136" t="s">
        <v>129</v>
      </c>
      <c r="AU107" s="136" t="s">
        <v>86</v>
      </c>
      <c r="AY107" s="15" t="s">
        <v>126</v>
      </c>
      <c r="BE107" s="137">
        <f>IF(N107="základní",J107,0)</f>
        <v>0</v>
      </c>
      <c r="BF107" s="137">
        <f>IF(N107="snížená",J107,0)</f>
        <v>0</v>
      </c>
      <c r="BG107" s="137">
        <f>IF(N107="zákl. přenesená",J107,0)</f>
        <v>0</v>
      </c>
      <c r="BH107" s="137">
        <f>IF(N107="sníž. přenesená",J107,0)</f>
        <v>0</v>
      </c>
      <c r="BI107" s="137">
        <f>IF(N107="nulová",J107,0)</f>
        <v>0</v>
      </c>
      <c r="BJ107" s="15" t="s">
        <v>84</v>
      </c>
      <c r="BK107" s="137">
        <f>ROUND(I107*H107,2)</f>
        <v>0</v>
      </c>
      <c r="BL107" s="15" t="s">
        <v>157</v>
      </c>
      <c r="BM107" s="136" t="s">
        <v>180</v>
      </c>
    </row>
    <row r="108" spans="2:65" s="1" customFormat="1" ht="11.25">
      <c r="B108" s="30"/>
      <c r="D108" s="138" t="s">
        <v>136</v>
      </c>
      <c r="F108" s="139" t="s">
        <v>181</v>
      </c>
      <c r="I108" s="140"/>
      <c r="L108" s="30"/>
      <c r="M108" s="141"/>
      <c r="T108" s="51"/>
      <c r="AT108" s="15" t="s">
        <v>136</v>
      </c>
      <c r="AU108" s="15" t="s">
        <v>86</v>
      </c>
    </row>
    <row r="109" spans="2:65" s="1" customFormat="1" ht="16.5" customHeight="1">
      <c r="B109" s="30"/>
      <c r="C109" s="142" t="s">
        <v>182</v>
      </c>
      <c r="D109" s="142" t="s">
        <v>138</v>
      </c>
      <c r="E109" s="143" t="s">
        <v>183</v>
      </c>
      <c r="F109" s="144" t="s">
        <v>184</v>
      </c>
      <c r="G109" s="145" t="s">
        <v>132</v>
      </c>
      <c r="H109" s="146">
        <v>2</v>
      </c>
      <c r="I109" s="147"/>
      <c r="J109" s="148">
        <f>ROUND(I109*H109,2)</f>
        <v>0</v>
      </c>
      <c r="K109" s="144" t="s">
        <v>19</v>
      </c>
      <c r="L109" s="149"/>
      <c r="M109" s="150" t="s">
        <v>19</v>
      </c>
      <c r="N109" s="151" t="s">
        <v>47</v>
      </c>
      <c r="P109" s="134">
        <f>O109*H109</f>
        <v>0</v>
      </c>
      <c r="Q109" s="134">
        <v>0</v>
      </c>
      <c r="R109" s="134">
        <f>Q109*H109</f>
        <v>0</v>
      </c>
      <c r="S109" s="134">
        <v>0</v>
      </c>
      <c r="T109" s="135">
        <f>S109*H109</f>
        <v>0</v>
      </c>
      <c r="AR109" s="136" t="s">
        <v>163</v>
      </c>
      <c r="AT109" s="136" t="s">
        <v>138</v>
      </c>
      <c r="AU109" s="136" t="s">
        <v>86</v>
      </c>
      <c r="AY109" s="15" t="s">
        <v>126</v>
      </c>
      <c r="BE109" s="137">
        <f>IF(N109="základní",J109,0)</f>
        <v>0</v>
      </c>
      <c r="BF109" s="137">
        <f>IF(N109="snížená",J109,0)</f>
        <v>0</v>
      </c>
      <c r="BG109" s="137">
        <f>IF(N109="zákl. přenesená",J109,0)</f>
        <v>0</v>
      </c>
      <c r="BH109" s="137">
        <f>IF(N109="sníž. přenesená",J109,0)</f>
        <v>0</v>
      </c>
      <c r="BI109" s="137">
        <f>IF(N109="nulová",J109,0)</f>
        <v>0</v>
      </c>
      <c r="BJ109" s="15" t="s">
        <v>84</v>
      </c>
      <c r="BK109" s="137">
        <f>ROUND(I109*H109,2)</f>
        <v>0</v>
      </c>
      <c r="BL109" s="15" t="s">
        <v>157</v>
      </c>
      <c r="BM109" s="136" t="s">
        <v>185</v>
      </c>
    </row>
    <row r="110" spans="2:65" s="12" customFormat="1" ht="11.25">
      <c r="B110" s="152"/>
      <c r="D110" s="153" t="s">
        <v>143</v>
      </c>
      <c r="E110" s="154" t="s">
        <v>19</v>
      </c>
      <c r="F110" s="155" t="s">
        <v>167</v>
      </c>
      <c r="H110" s="156">
        <v>2</v>
      </c>
      <c r="I110" s="157"/>
      <c r="L110" s="152"/>
      <c r="M110" s="158"/>
      <c r="T110" s="159"/>
      <c r="AT110" s="154" t="s">
        <v>143</v>
      </c>
      <c r="AU110" s="154" t="s">
        <v>86</v>
      </c>
      <c r="AV110" s="12" t="s">
        <v>86</v>
      </c>
      <c r="AW110" s="12" t="s">
        <v>35</v>
      </c>
      <c r="AX110" s="12" t="s">
        <v>76</v>
      </c>
      <c r="AY110" s="154" t="s">
        <v>126</v>
      </c>
    </row>
    <row r="111" spans="2:65" s="1" customFormat="1" ht="16.5" customHeight="1">
      <c r="B111" s="30"/>
      <c r="C111" s="125" t="s">
        <v>186</v>
      </c>
      <c r="D111" s="125" t="s">
        <v>129</v>
      </c>
      <c r="E111" s="126" t="s">
        <v>187</v>
      </c>
      <c r="F111" s="127" t="s">
        <v>188</v>
      </c>
      <c r="G111" s="128" t="s">
        <v>132</v>
      </c>
      <c r="H111" s="129">
        <v>2</v>
      </c>
      <c r="I111" s="130"/>
      <c r="J111" s="131">
        <f>ROUND(I111*H111,2)</f>
        <v>0</v>
      </c>
      <c r="K111" s="127" t="s">
        <v>133</v>
      </c>
      <c r="L111" s="30"/>
      <c r="M111" s="132" t="s">
        <v>19</v>
      </c>
      <c r="N111" s="133" t="s">
        <v>47</v>
      </c>
      <c r="P111" s="134">
        <f>O111*H111</f>
        <v>0</v>
      </c>
      <c r="Q111" s="134">
        <v>0</v>
      </c>
      <c r="R111" s="134">
        <f>Q111*H111</f>
        <v>0</v>
      </c>
      <c r="S111" s="134">
        <v>0</v>
      </c>
      <c r="T111" s="135">
        <f>S111*H111</f>
        <v>0</v>
      </c>
      <c r="AR111" s="136" t="s">
        <v>157</v>
      </c>
      <c r="AT111" s="136" t="s">
        <v>129</v>
      </c>
      <c r="AU111" s="136" t="s">
        <v>86</v>
      </c>
      <c r="AY111" s="15" t="s">
        <v>126</v>
      </c>
      <c r="BE111" s="137">
        <f>IF(N111="základní",J111,0)</f>
        <v>0</v>
      </c>
      <c r="BF111" s="137">
        <f>IF(N111="snížená",J111,0)</f>
        <v>0</v>
      </c>
      <c r="BG111" s="137">
        <f>IF(N111="zákl. přenesená",J111,0)</f>
        <v>0</v>
      </c>
      <c r="BH111" s="137">
        <f>IF(N111="sníž. přenesená",J111,0)</f>
        <v>0</v>
      </c>
      <c r="BI111" s="137">
        <f>IF(N111="nulová",J111,0)</f>
        <v>0</v>
      </c>
      <c r="BJ111" s="15" t="s">
        <v>84</v>
      </c>
      <c r="BK111" s="137">
        <f>ROUND(I111*H111,2)</f>
        <v>0</v>
      </c>
      <c r="BL111" s="15" t="s">
        <v>157</v>
      </c>
      <c r="BM111" s="136" t="s">
        <v>189</v>
      </c>
    </row>
    <row r="112" spans="2:65" s="1" customFormat="1" ht="11.25">
      <c r="B112" s="30"/>
      <c r="D112" s="138" t="s">
        <v>136</v>
      </c>
      <c r="F112" s="139" t="s">
        <v>190</v>
      </c>
      <c r="I112" s="140"/>
      <c r="L112" s="30"/>
      <c r="M112" s="141"/>
      <c r="T112" s="51"/>
      <c r="AT112" s="15" t="s">
        <v>136</v>
      </c>
      <c r="AU112" s="15" t="s">
        <v>86</v>
      </c>
    </row>
    <row r="113" spans="2:65" s="1" customFormat="1" ht="21.75" customHeight="1">
      <c r="B113" s="30"/>
      <c r="C113" s="142" t="s">
        <v>191</v>
      </c>
      <c r="D113" s="142" t="s">
        <v>138</v>
      </c>
      <c r="E113" s="143" t="s">
        <v>192</v>
      </c>
      <c r="F113" s="144" t="s">
        <v>193</v>
      </c>
      <c r="G113" s="145" t="s">
        <v>132</v>
      </c>
      <c r="H113" s="146">
        <v>2</v>
      </c>
      <c r="I113" s="147"/>
      <c r="J113" s="148">
        <f>ROUND(I113*H113,2)</f>
        <v>0</v>
      </c>
      <c r="K113" s="144" t="s">
        <v>19</v>
      </c>
      <c r="L113" s="149"/>
      <c r="M113" s="150" t="s">
        <v>19</v>
      </c>
      <c r="N113" s="151" t="s">
        <v>47</v>
      </c>
      <c r="P113" s="134">
        <f>O113*H113</f>
        <v>0</v>
      </c>
      <c r="Q113" s="134">
        <v>3.3E-3</v>
      </c>
      <c r="R113" s="134">
        <f>Q113*H113</f>
        <v>6.6E-3</v>
      </c>
      <c r="S113" s="134">
        <v>0</v>
      </c>
      <c r="T113" s="135">
        <f>S113*H113</f>
        <v>0</v>
      </c>
      <c r="AR113" s="136" t="s">
        <v>194</v>
      </c>
      <c r="AT113" s="136" t="s">
        <v>138</v>
      </c>
      <c r="AU113" s="136" t="s">
        <v>86</v>
      </c>
      <c r="AY113" s="15" t="s">
        <v>126</v>
      </c>
      <c r="BE113" s="137">
        <f>IF(N113="základní",J113,0)</f>
        <v>0</v>
      </c>
      <c r="BF113" s="137">
        <f>IF(N113="snížená",J113,0)</f>
        <v>0</v>
      </c>
      <c r="BG113" s="137">
        <f>IF(N113="zákl. přenesená",J113,0)</f>
        <v>0</v>
      </c>
      <c r="BH113" s="137">
        <f>IF(N113="sníž. přenesená",J113,0)</f>
        <v>0</v>
      </c>
      <c r="BI113" s="137">
        <f>IF(N113="nulová",J113,0)</f>
        <v>0</v>
      </c>
      <c r="BJ113" s="15" t="s">
        <v>84</v>
      </c>
      <c r="BK113" s="137">
        <f>ROUND(I113*H113,2)</f>
        <v>0</v>
      </c>
      <c r="BL113" s="15" t="s">
        <v>194</v>
      </c>
      <c r="BM113" s="136" t="s">
        <v>195</v>
      </c>
    </row>
    <row r="114" spans="2:65" s="12" customFormat="1" ht="11.25">
      <c r="B114" s="152"/>
      <c r="D114" s="153" t="s">
        <v>143</v>
      </c>
      <c r="E114" s="154" t="s">
        <v>19</v>
      </c>
      <c r="F114" s="155" t="s">
        <v>167</v>
      </c>
      <c r="H114" s="156">
        <v>2</v>
      </c>
      <c r="I114" s="157"/>
      <c r="L114" s="152"/>
      <c r="M114" s="158"/>
      <c r="T114" s="159"/>
      <c r="AT114" s="154" t="s">
        <v>143</v>
      </c>
      <c r="AU114" s="154" t="s">
        <v>86</v>
      </c>
      <c r="AV114" s="12" t="s">
        <v>86</v>
      </c>
      <c r="AW114" s="12" t="s">
        <v>35</v>
      </c>
      <c r="AX114" s="12" t="s">
        <v>76</v>
      </c>
      <c r="AY114" s="154" t="s">
        <v>126</v>
      </c>
    </row>
    <row r="115" spans="2:65" s="1" customFormat="1" ht="16.5" customHeight="1">
      <c r="B115" s="30"/>
      <c r="C115" s="125" t="s">
        <v>196</v>
      </c>
      <c r="D115" s="125" t="s">
        <v>129</v>
      </c>
      <c r="E115" s="126" t="s">
        <v>197</v>
      </c>
      <c r="F115" s="127" t="s">
        <v>198</v>
      </c>
      <c r="G115" s="128" t="s">
        <v>132</v>
      </c>
      <c r="H115" s="129">
        <v>2</v>
      </c>
      <c r="I115" s="130"/>
      <c r="J115" s="131">
        <f>ROUND(I115*H115,2)</f>
        <v>0</v>
      </c>
      <c r="K115" s="127" t="s">
        <v>133</v>
      </c>
      <c r="L115" s="30"/>
      <c r="M115" s="132" t="s">
        <v>19</v>
      </c>
      <c r="N115" s="133" t="s">
        <v>47</v>
      </c>
      <c r="P115" s="134">
        <f>O115*H115</f>
        <v>0</v>
      </c>
      <c r="Q115" s="134">
        <v>0</v>
      </c>
      <c r="R115" s="134">
        <f>Q115*H115</f>
        <v>0</v>
      </c>
      <c r="S115" s="134">
        <v>0</v>
      </c>
      <c r="T115" s="135">
        <f>S115*H115</f>
        <v>0</v>
      </c>
      <c r="AR115" s="136" t="s">
        <v>157</v>
      </c>
      <c r="AT115" s="136" t="s">
        <v>129</v>
      </c>
      <c r="AU115" s="136" t="s">
        <v>86</v>
      </c>
      <c r="AY115" s="15" t="s">
        <v>126</v>
      </c>
      <c r="BE115" s="137">
        <f>IF(N115="základní",J115,0)</f>
        <v>0</v>
      </c>
      <c r="BF115" s="137">
        <f>IF(N115="snížená",J115,0)</f>
        <v>0</v>
      </c>
      <c r="BG115" s="137">
        <f>IF(N115="zákl. přenesená",J115,0)</f>
        <v>0</v>
      </c>
      <c r="BH115" s="137">
        <f>IF(N115="sníž. přenesená",J115,0)</f>
        <v>0</v>
      </c>
      <c r="BI115" s="137">
        <f>IF(N115="nulová",J115,0)</f>
        <v>0</v>
      </c>
      <c r="BJ115" s="15" t="s">
        <v>84</v>
      </c>
      <c r="BK115" s="137">
        <f>ROUND(I115*H115,2)</f>
        <v>0</v>
      </c>
      <c r="BL115" s="15" t="s">
        <v>157</v>
      </c>
      <c r="BM115" s="136" t="s">
        <v>199</v>
      </c>
    </row>
    <row r="116" spans="2:65" s="1" customFormat="1" ht="11.25">
      <c r="B116" s="30"/>
      <c r="D116" s="138" t="s">
        <v>136</v>
      </c>
      <c r="F116" s="139" t="s">
        <v>200</v>
      </c>
      <c r="I116" s="140"/>
      <c r="L116" s="30"/>
      <c r="M116" s="141"/>
      <c r="T116" s="51"/>
      <c r="AT116" s="15" t="s">
        <v>136</v>
      </c>
      <c r="AU116" s="15" t="s">
        <v>86</v>
      </c>
    </row>
    <row r="117" spans="2:65" s="1" customFormat="1" ht="21.75" customHeight="1">
      <c r="B117" s="30"/>
      <c r="C117" s="142" t="s">
        <v>201</v>
      </c>
      <c r="D117" s="142" t="s">
        <v>138</v>
      </c>
      <c r="E117" s="143" t="s">
        <v>202</v>
      </c>
      <c r="F117" s="144" t="s">
        <v>203</v>
      </c>
      <c r="G117" s="145" t="s">
        <v>132</v>
      </c>
      <c r="H117" s="146">
        <v>2</v>
      </c>
      <c r="I117" s="147"/>
      <c r="J117" s="148">
        <f>ROUND(I117*H117,2)</f>
        <v>0</v>
      </c>
      <c r="K117" s="144" t="s">
        <v>19</v>
      </c>
      <c r="L117" s="149"/>
      <c r="M117" s="150" t="s">
        <v>19</v>
      </c>
      <c r="N117" s="151" t="s">
        <v>47</v>
      </c>
      <c r="P117" s="134">
        <f>O117*H117</f>
        <v>0</v>
      </c>
      <c r="Q117" s="134">
        <v>6.3E-2</v>
      </c>
      <c r="R117" s="134">
        <f>Q117*H117</f>
        <v>0.126</v>
      </c>
      <c r="S117" s="134">
        <v>0</v>
      </c>
      <c r="T117" s="135">
        <f>S117*H117</f>
        <v>0</v>
      </c>
      <c r="AR117" s="136" t="s">
        <v>194</v>
      </c>
      <c r="AT117" s="136" t="s">
        <v>138</v>
      </c>
      <c r="AU117" s="136" t="s">
        <v>86</v>
      </c>
      <c r="AY117" s="15" t="s">
        <v>126</v>
      </c>
      <c r="BE117" s="137">
        <f>IF(N117="základní",J117,0)</f>
        <v>0</v>
      </c>
      <c r="BF117" s="137">
        <f>IF(N117="snížená",J117,0)</f>
        <v>0</v>
      </c>
      <c r="BG117" s="137">
        <f>IF(N117="zákl. přenesená",J117,0)</f>
        <v>0</v>
      </c>
      <c r="BH117" s="137">
        <f>IF(N117="sníž. přenesená",J117,0)</f>
        <v>0</v>
      </c>
      <c r="BI117" s="137">
        <f>IF(N117="nulová",J117,0)</f>
        <v>0</v>
      </c>
      <c r="BJ117" s="15" t="s">
        <v>84</v>
      </c>
      <c r="BK117" s="137">
        <f>ROUND(I117*H117,2)</f>
        <v>0</v>
      </c>
      <c r="BL117" s="15" t="s">
        <v>194</v>
      </c>
      <c r="BM117" s="136" t="s">
        <v>204</v>
      </c>
    </row>
    <row r="118" spans="2:65" s="12" customFormat="1" ht="11.25">
      <c r="B118" s="152"/>
      <c r="D118" s="153" t="s">
        <v>143</v>
      </c>
      <c r="E118" s="154" t="s">
        <v>19</v>
      </c>
      <c r="F118" s="155" t="s">
        <v>167</v>
      </c>
      <c r="H118" s="156">
        <v>2</v>
      </c>
      <c r="I118" s="157"/>
      <c r="L118" s="152"/>
      <c r="M118" s="158"/>
      <c r="T118" s="159"/>
      <c r="AT118" s="154" t="s">
        <v>143</v>
      </c>
      <c r="AU118" s="154" t="s">
        <v>86</v>
      </c>
      <c r="AV118" s="12" t="s">
        <v>86</v>
      </c>
      <c r="AW118" s="12" t="s">
        <v>35</v>
      </c>
      <c r="AX118" s="12" t="s">
        <v>76</v>
      </c>
      <c r="AY118" s="154" t="s">
        <v>126</v>
      </c>
    </row>
    <row r="119" spans="2:65" s="1" customFormat="1" ht="16.5" customHeight="1">
      <c r="B119" s="30"/>
      <c r="C119" s="125" t="s">
        <v>205</v>
      </c>
      <c r="D119" s="125" t="s">
        <v>129</v>
      </c>
      <c r="E119" s="126" t="s">
        <v>206</v>
      </c>
      <c r="F119" s="127" t="s">
        <v>207</v>
      </c>
      <c r="G119" s="128" t="s">
        <v>132</v>
      </c>
      <c r="H119" s="129">
        <v>2</v>
      </c>
      <c r="I119" s="130"/>
      <c r="J119" s="131">
        <f>ROUND(I119*H119,2)</f>
        <v>0</v>
      </c>
      <c r="K119" s="127" t="s">
        <v>133</v>
      </c>
      <c r="L119" s="30"/>
      <c r="M119" s="132" t="s">
        <v>19</v>
      </c>
      <c r="N119" s="133" t="s">
        <v>47</v>
      </c>
      <c r="P119" s="134">
        <f>O119*H119</f>
        <v>0</v>
      </c>
      <c r="Q119" s="134">
        <v>0</v>
      </c>
      <c r="R119" s="134">
        <f>Q119*H119</f>
        <v>0</v>
      </c>
      <c r="S119" s="134">
        <v>0</v>
      </c>
      <c r="T119" s="135">
        <f>S119*H119</f>
        <v>0</v>
      </c>
      <c r="AR119" s="136" t="s">
        <v>157</v>
      </c>
      <c r="AT119" s="136" t="s">
        <v>129</v>
      </c>
      <c r="AU119" s="136" t="s">
        <v>86</v>
      </c>
      <c r="AY119" s="15" t="s">
        <v>126</v>
      </c>
      <c r="BE119" s="137">
        <f>IF(N119="základní",J119,0)</f>
        <v>0</v>
      </c>
      <c r="BF119" s="137">
        <f>IF(N119="snížená",J119,0)</f>
        <v>0</v>
      </c>
      <c r="BG119" s="137">
        <f>IF(N119="zákl. přenesená",J119,0)</f>
        <v>0</v>
      </c>
      <c r="BH119" s="137">
        <f>IF(N119="sníž. přenesená",J119,0)</f>
        <v>0</v>
      </c>
      <c r="BI119" s="137">
        <f>IF(N119="nulová",J119,0)</f>
        <v>0</v>
      </c>
      <c r="BJ119" s="15" t="s">
        <v>84</v>
      </c>
      <c r="BK119" s="137">
        <f>ROUND(I119*H119,2)</f>
        <v>0</v>
      </c>
      <c r="BL119" s="15" t="s">
        <v>157</v>
      </c>
      <c r="BM119" s="136" t="s">
        <v>208</v>
      </c>
    </row>
    <row r="120" spans="2:65" s="1" customFormat="1" ht="11.25">
      <c r="B120" s="30"/>
      <c r="D120" s="138" t="s">
        <v>136</v>
      </c>
      <c r="F120" s="139" t="s">
        <v>209</v>
      </c>
      <c r="I120" s="140"/>
      <c r="L120" s="30"/>
      <c r="M120" s="141"/>
      <c r="T120" s="51"/>
      <c r="AT120" s="15" t="s">
        <v>136</v>
      </c>
      <c r="AU120" s="15" t="s">
        <v>86</v>
      </c>
    </row>
    <row r="121" spans="2:65" s="1" customFormat="1" ht="16.5" customHeight="1">
      <c r="B121" s="30"/>
      <c r="C121" s="142" t="s">
        <v>8</v>
      </c>
      <c r="D121" s="142" t="s">
        <v>138</v>
      </c>
      <c r="E121" s="143" t="s">
        <v>210</v>
      </c>
      <c r="F121" s="144" t="s">
        <v>211</v>
      </c>
      <c r="G121" s="145" t="s">
        <v>132</v>
      </c>
      <c r="H121" s="146">
        <v>1</v>
      </c>
      <c r="I121" s="147"/>
      <c r="J121" s="148">
        <f>ROUND(I121*H121,2)</f>
        <v>0</v>
      </c>
      <c r="K121" s="144" t="s">
        <v>19</v>
      </c>
      <c r="L121" s="149"/>
      <c r="M121" s="150" t="s">
        <v>19</v>
      </c>
      <c r="N121" s="151" t="s">
        <v>47</v>
      </c>
      <c r="P121" s="134">
        <f>O121*H121</f>
        <v>0</v>
      </c>
      <c r="Q121" s="134">
        <v>0</v>
      </c>
      <c r="R121" s="134">
        <f>Q121*H121</f>
        <v>0</v>
      </c>
      <c r="S121" s="134">
        <v>0</v>
      </c>
      <c r="T121" s="135">
        <f>S121*H121</f>
        <v>0</v>
      </c>
      <c r="AR121" s="136" t="s">
        <v>163</v>
      </c>
      <c r="AT121" s="136" t="s">
        <v>138</v>
      </c>
      <c r="AU121" s="136" t="s">
        <v>86</v>
      </c>
      <c r="AY121" s="15" t="s">
        <v>126</v>
      </c>
      <c r="BE121" s="137">
        <f>IF(N121="základní",J121,0)</f>
        <v>0</v>
      </c>
      <c r="BF121" s="137">
        <f>IF(N121="snížená",J121,0)</f>
        <v>0</v>
      </c>
      <c r="BG121" s="137">
        <f>IF(N121="zákl. přenesená",J121,0)</f>
        <v>0</v>
      </c>
      <c r="BH121" s="137">
        <f>IF(N121="sníž. přenesená",J121,0)</f>
        <v>0</v>
      </c>
      <c r="BI121" s="137">
        <f>IF(N121="nulová",J121,0)</f>
        <v>0</v>
      </c>
      <c r="BJ121" s="15" t="s">
        <v>84</v>
      </c>
      <c r="BK121" s="137">
        <f>ROUND(I121*H121,2)</f>
        <v>0</v>
      </c>
      <c r="BL121" s="15" t="s">
        <v>157</v>
      </c>
      <c r="BM121" s="136" t="s">
        <v>212</v>
      </c>
    </row>
    <row r="122" spans="2:65" s="12" customFormat="1" ht="11.25">
      <c r="B122" s="152"/>
      <c r="D122" s="153" t="s">
        <v>143</v>
      </c>
      <c r="E122" s="154" t="s">
        <v>19</v>
      </c>
      <c r="F122" s="155" t="s">
        <v>144</v>
      </c>
      <c r="H122" s="156">
        <v>1</v>
      </c>
      <c r="I122" s="157"/>
      <c r="L122" s="152"/>
      <c r="M122" s="158"/>
      <c r="T122" s="159"/>
      <c r="AT122" s="154" t="s">
        <v>143</v>
      </c>
      <c r="AU122" s="154" t="s">
        <v>86</v>
      </c>
      <c r="AV122" s="12" t="s">
        <v>86</v>
      </c>
      <c r="AW122" s="12" t="s">
        <v>35</v>
      </c>
      <c r="AX122" s="12" t="s">
        <v>76</v>
      </c>
      <c r="AY122" s="154" t="s">
        <v>126</v>
      </c>
    </row>
    <row r="123" spans="2:65" s="1" customFormat="1" ht="16.5" customHeight="1">
      <c r="B123" s="30"/>
      <c r="C123" s="142" t="s">
        <v>134</v>
      </c>
      <c r="D123" s="142" t="s">
        <v>138</v>
      </c>
      <c r="E123" s="143" t="s">
        <v>213</v>
      </c>
      <c r="F123" s="144" t="s">
        <v>214</v>
      </c>
      <c r="G123" s="145" t="s">
        <v>132</v>
      </c>
      <c r="H123" s="146">
        <v>1</v>
      </c>
      <c r="I123" s="147"/>
      <c r="J123" s="148">
        <f>ROUND(I123*H123,2)</f>
        <v>0</v>
      </c>
      <c r="K123" s="144" t="s">
        <v>19</v>
      </c>
      <c r="L123" s="149"/>
      <c r="M123" s="150" t="s">
        <v>19</v>
      </c>
      <c r="N123" s="151" t="s">
        <v>47</v>
      </c>
      <c r="P123" s="134">
        <f>O123*H123</f>
        <v>0</v>
      </c>
      <c r="Q123" s="134">
        <v>0</v>
      </c>
      <c r="R123" s="134">
        <f>Q123*H123</f>
        <v>0</v>
      </c>
      <c r="S123" s="134">
        <v>0</v>
      </c>
      <c r="T123" s="135">
        <f>S123*H123</f>
        <v>0</v>
      </c>
      <c r="AR123" s="136" t="s">
        <v>163</v>
      </c>
      <c r="AT123" s="136" t="s">
        <v>138</v>
      </c>
      <c r="AU123" s="136" t="s">
        <v>86</v>
      </c>
      <c r="AY123" s="15" t="s">
        <v>126</v>
      </c>
      <c r="BE123" s="137">
        <f>IF(N123="základní",J123,0)</f>
        <v>0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5" t="s">
        <v>84</v>
      </c>
      <c r="BK123" s="137">
        <f>ROUND(I123*H123,2)</f>
        <v>0</v>
      </c>
      <c r="BL123" s="15" t="s">
        <v>157</v>
      </c>
      <c r="BM123" s="136" t="s">
        <v>215</v>
      </c>
    </row>
    <row r="124" spans="2:65" s="12" customFormat="1" ht="11.25">
      <c r="B124" s="152"/>
      <c r="D124" s="153" t="s">
        <v>143</v>
      </c>
      <c r="E124" s="154" t="s">
        <v>19</v>
      </c>
      <c r="F124" s="155" t="s">
        <v>144</v>
      </c>
      <c r="H124" s="156">
        <v>1</v>
      </c>
      <c r="I124" s="157"/>
      <c r="L124" s="152"/>
      <c r="M124" s="158"/>
      <c r="T124" s="159"/>
      <c r="AT124" s="154" t="s">
        <v>143</v>
      </c>
      <c r="AU124" s="154" t="s">
        <v>86</v>
      </c>
      <c r="AV124" s="12" t="s">
        <v>86</v>
      </c>
      <c r="AW124" s="12" t="s">
        <v>35</v>
      </c>
      <c r="AX124" s="12" t="s">
        <v>76</v>
      </c>
      <c r="AY124" s="154" t="s">
        <v>126</v>
      </c>
    </row>
    <row r="125" spans="2:65" s="1" customFormat="1" ht="16.5" customHeight="1">
      <c r="B125" s="30"/>
      <c r="C125" s="125" t="s">
        <v>216</v>
      </c>
      <c r="D125" s="125" t="s">
        <v>129</v>
      </c>
      <c r="E125" s="126" t="s">
        <v>217</v>
      </c>
      <c r="F125" s="127" t="s">
        <v>218</v>
      </c>
      <c r="G125" s="128" t="s">
        <v>132</v>
      </c>
      <c r="H125" s="129">
        <v>2</v>
      </c>
      <c r="I125" s="130"/>
      <c r="J125" s="131">
        <f>ROUND(I125*H125,2)</f>
        <v>0</v>
      </c>
      <c r="K125" s="127" t="s">
        <v>133</v>
      </c>
      <c r="L125" s="30"/>
      <c r="M125" s="132" t="s">
        <v>19</v>
      </c>
      <c r="N125" s="133" t="s">
        <v>47</v>
      </c>
      <c r="P125" s="134">
        <f>O125*H125</f>
        <v>0</v>
      </c>
      <c r="Q125" s="134">
        <v>0</v>
      </c>
      <c r="R125" s="134">
        <f>Q125*H125</f>
        <v>0</v>
      </c>
      <c r="S125" s="134">
        <v>0</v>
      </c>
      <c r="T125" s="135">
        <f>S125*H125</f>
        <v>0</v>
      </c>
      <c r="AR125" s="136" t="s">
        <v>157</v>
      </c>
      <c r="AT125" s="136" t="s">
        <v>129</v>
      </c>
      <c r="AU125" s="136" t="s">
        <v>86</v>
      </c>
      <c r="AY125" s="15" t="s">
        <v>126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5" t="s">
        <v>84</v>
      </c>
      <c r="BK125" s="137">
        <f>ROUND(I125*H125,2)</f>
        <v>0</v>
      </c>
      <c r="BL125" s="15" t="s">
        <v>157</v>
      </c>
      <c r="BM125" s="136" t="s">
        <v>219</v>
      </c>
    </row>
    <row r="126" spans="2:65" s="1" customFormat="1" ht="11.25">
      <c r="B126" s="30"/>
      <c r="D126" s="138" t="s">
        <v>136</v>
      </c>
      <c r="F126" s="139" t="s">
        <v>220</v>
      </c>
      <c r="I126" s="140"/>
      <c r="L126" s="30"/>
      <c r="M126" s="141"/>
      <c r="T126" s="51"/>
      <c r="AT126" s="15" t="s">
        <v>136</v>
      </c>
      <c r="AU126" s="15" t="s">
        <v>86</v>
      </c>
    </row>
    <row r="127" spans="2:65" s="1" customFormat="1" ht="16.5" customHeight="1">
      <c r="B127" s="30"/>
      <c r="C127" s="142" t="s">
        <v>221</v>
      </c>
      <c r="D127" s="142" t="s">
        <v>138</v>
      </c>
      <c r="E127" s="143" t="s">
        <v>222</v>
      </c>
      <c r="F127" s="144" t="s">
        <v>223</v>
      </c>
      <c r="G127" s="145" t="s">
        <v>132</v>
      </c>
      <c r="H127" s="146">
        <v>2</v>
      </c>
      <c r="I127" s="147"/>
      <c r="J127" s="148">
        <f>ROUND(I127*H127,2)</f>
        <v>0</v>
      </c>
      <c r="K127" s="144" t="s">
        <v>133</v>
      </c>
      <c r="L127" s="149"/>
      <c r="M127" s="150" t="s">
        <v>19</v>
      </c>
      <c r="N127" s="151" t="s">
        <v>47</v>
      </c>
      <c r="P127" s="134">
        <f>O127*H127</f>
        <v>0</v>
      </c>
      <c r="Q127" s="134">
        <v>5.0000000000000001E-4</v>
      </c>
      <c r="R127" s="134">
        <f>Q127*H127</f>
        <v>1E-3</v>
      </c>
      <c r="S127" s="134">
        <v>0</v>
      </c>
      <c r="T127" s="135">
        <f>S127*H127</f>
        <v>0</v>
      </c>
      <c r="AR127" s="136" t="s">
        <v>194</v>
      </c>
      <c r="AT127" s="136" t="s">
        <v>138</v>
      </c>
      <c r="AU127" s="136" t="s">
        <v>86</v>
      </c>
      <c r="AY127" s="15" t="s">
        <v>126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5" t="s">
        <v>84</v>
      </c>
      <c r="BK127" s="137">
        <f>ROUND(I127*H127,2)</f>
        <v>0</v>
      </c>
      <c r="BL127" s="15" t="s">
        <v>194</v>
      </c>
      <c r="BM127" s="136" t="s">
        <v>224</v>
      </c>
    </row>
    <row r="128" spans="2:65" s="12" customFormat="1" ht="11.25">
      <c r="B128" s="152"/>
      <c r="D128" s="153" t="s">
        <v>143</v>
      </c>
      <c r="E128" s="154" t="s">
        <v>19</v>
      </c>
      <c r="F128" s="155" t="s">
        <v>167</v>
      </c>
      <c r="H128" s="156">
        <v>2</v>
      </c>
      <c r="I128" s="157"/>
      <c r="L128" s="152"/>
      <c r="M128" s="158"/>
      <c r="T128" s="159"/>
      <c r="AT128" s="154" t="s">
        <v>143</v>
      </c>
      <c r="AU128" s="154" t="s">
        <v>86</v>
      </c>
      <c r="AV128" s="12" t="s">
        <v>86</v>
      </c>
      <c r="AW128" s="12" t="s">
        <v>35</v>
      </c>
      <c r="AX128" s="12" t="s">
        <v>76</v>
      </c>
      <c r="AY128" s="154" t="s">
        <v>126</v>
      </c>
    </row>
    <row r="129" spans="2:65" s="1" customFormat="1" ht="24.2" customHeight="1">
      <c r="B129" s="30"/>
      <c r="C129" s="125" t="s">
        <v>225</v>
      </c>
      <c r="D129" s="125" t="s">
        <v>129</v>
      </c>
      <c r="E129" s="126" t="s">
        <v>226</v>
      </c>
      <c r="F129" s="127" t="s">
        <v>227</v>
      </c>
      <c r="G129" s="128" t="s">
        <v>228</v>
      </c>
      <c r="H129" s="129">
        <v>42</v>
      </c>
      <c r="I129" s="130"/>
      <c r="J129" s="131">
        <f>ROUND(I129*H129,2)</f>
        <v>0</v>
      </c>
      <c r="K129" s="127" t="s">
        <v>133</v>
      </c>
      <c r="L129" s="30"/>
      <c r="M129" s="132" t="s">
        <v>19</v>
      </c>
      <c r="N129" s="133" t="s">
        <v>47</v>
      </c>
      <c r="P129" s="134">
        <f>O129*H129</f>
        <v>0</v>
      </c>
      <c r="Q129" s="134">
        <v>0</v>
      </c>
      <c r="R129" s="134">
        <f>Q129*H129</f>
        <v>0</v>
      </c>
      <c r="S129" s="134">
        <v>0</v>
      </c>
      <c r="T129" s="135">
        <f>S129*H129</f>
        <v>0</v>
      </c>
      <c r="AR129" s="136" t="s">
        <v>157</v>
      </c>
      <c r="AT129" s="136" t="s">
        <v>129</v>
      </c>
      <c r="AU129" s="136" t="s">
        <v>86</v>
      </c>
      <c r="AY129" s="15" t="s">
        <v>126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5" t="s">
        <v>84</v>
      </c>
      <c r="BK129" s="137">
        <f>ROUND(I129*H129,2)</f>
        <v>0</v>
      </c>
      <c r="BL129" s="15" t="s">
        <v>157</v>
      </c>
      <c r="BM129" s="136" t="s">
        <v>229</v>
      </c>
    </row>
    <row r="130" spans="2:65" s="1" customFormat="1" ht="11.25">
      <c r="B130" s="30"/>
      <c r="D130" s="138" t="s">
        <v>136</v>
      </c>
      <c r="F130" s="139" t="s">
        <v>230</v>
      </c>
      <c r="I130" s="140"/>
      <c r="L130" s="30"/>
      <c r="M130" s="141"/>
      <c r="T130" s="51"/>
      <c r="AT130" s="15" t="s">
        <v>136</v>
      </c>
      <c r="AU130" s="15" t="s">
        <v>86</v>
      </c>
    </row>
    <row r="131" spans="2:65" s="12" customFormat="1" ht="11.25">
      <c r="B131" s="152"/>
      <c r="D131" s="153" t="s">
        <v>143</v>
      </c>
      <c r="E131" s="154" t="s">
        <v>19</v>
      </c>
      <c r="F131" s="155" t="s">
        <v>231</v>
      </c>
      <c r="H131" s="156">
        <v>42</v>
      </c>
      <c r="I131" s="157"/>
      <c r="L131" s="152"/>
      <c r="M131" s="158"/>
      <c r="T131" s="159"/>
      <c r="AT131" s="154" t="s">
        <v>143</v>
      </c>
      <c r="AU131" s="154" t="s">
        <v>86</v>
      </c>
      <c r="AV131" s="12" t="s">
        <v>86</v>
      </c>
      <c r="AW131" s="12" t="s">
        <v>35</v>
      </c>
      <c r="AX131" s="12" t="s">
        <v>76</v>
      </c>
      <c r="AY131" s="154" t="s">
        <v>126</v>
      </c>
    </row>
    <row r="132" spans="2:65" s="1" customFormat="1" ht="16.5" customHeight="1">
      <c r="B132" s="30"/>
      <c r="C132" s="142" t="s">
        <v>232</v>
      </c>
      <c r="D132" s="142" t="s">
        <v>138</v>
      </c>
      <c r="E132" s="143" t="s">
        <v>233</v>
      </c>
      <c r="F132" s="144" t="s">
        <v>234</v>
      </c>
      <c r="G132" s="145" t="s">
        <v>235</v>
      </c>
      <c r="H132" s="146">
        <v>28.643999999999998</v>
      </c>
      <c r="I132" s="147"/>
      <c r="J132" s="148">
        <f>ROUND(I132*H132,2)</f>
        <v>0</v>
      </c>
      <c r="K132" s="144" t="s">
        <v>133</v>
      </c>
      <c r="L132" s="149"/>
      <c r="M132" s="150" t="s">
        <v>19</v>
      </c>
      <c r="N132" s="151" t="s">
        <v>47</v>
      </c>
      <c r="P132" s="134">
        <f>O132*H132</f>
        <v>0</v>
      </c>
      <c r="Q132" s="134">
        <v>1E-3</v>
      </c>
      <c r="R132" s="134">
        <f>Q132*H132</f>
        <v>2.8643999999999999E-2</v>
      </c>
      <c r="S132" s="134">
        <v>0</v>
      </c>
      <c r="T132" s="135">
        <f>S132*H132</f>
        <v>0</v>
      </c>
      <c r="AR132" s="136" t="s">
        <v>194</v>
      </c>
      <c r="AT132" s="136" t="s">
        <v>138</v>
      </c>
      <c r="AU132" s="136" t="s">
        <v>86</v>
      </c>
      <c r="AY132" s="15" t="s">
        <v>126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5" t="s">
        <v>84</v>
      </c>
      <c r="BK132" s="137">
        <f>ROUND(I132*H132,2)</f>
        <v>0</v>
      </c>
      <c r="BL132" s="15" t="s">
        <v>194</v>
      </c>
      <c r="BM132" s="136" t="s">
        <v>236</v>
      </c>
    </row>
    <row r="133" spans="2:65" s="12" customFormat="1" ht="11.25">
      <c r="B133" s="152"/>
      <c r="D133" s="153" t="s">
        <v>143</v>
      </c>
      <c r="E133" s="154" t="s">
        <v>19</v>
      </c>
      <c r="F133" s="155" t="s">
        <v>237</v>
      </c>
      <c r="H133" s="156">
        <v>26.04</v>
      </c>
      <c r="I133" s="157"/>
      <c r="L133" s="152"/>
      <c r="M133" s="158"/>
      <c r="T133" s="159"/>
      <c r="AT133" s="154" t="s">
        <v>143</v>
      </c>
      <c r="AU133" s="154" t="s">
        <v>86</v>
      </c>
      <c r="AV133" s="12" t="s">
        <v>86</v>
      </c>
      <c r="AW133" s="12" t="s">
        <v>35</v>
      </c>
      <c r="AX133" s="12" t="s">
        <v>84</v>
      </c>
      <c r="AY133" s="154" t="s">
        <v>126</v>
      </c>
    </row>
    <row r="134" spans="2:65" s="12" customFormat="1" ht="11.25">
      <c r="B134" s="152"/>
      <c r="D134" s="153" t="s">
        <v>143</v>
      </c>
      <c r="F134" s="155" t="s">
        <v>238</v>
      </c>
      <c r="H134" s="156">
        <v>28.643999999999998</v>
      </c>
      <c r="I134" s="157"/>
      <c r="L134" s="152"/>
      <c r="M134" s="158"/>
      <c r="T134" s="159"/>
      <c r="AT134" s="154" t="s">
        <v>143</v>
      </c>
      <c r="AU134" s="154" t="s">
        <v>86</v>
      </c>
      <c r="AV134" s="12" t="s">
        <v>86</v>
      </c>
      <c r="AW134" s="12" t="s">
        <v>4</v>
      </c>
      <c r="AX134" s="12" t="s">
        <v>84</v>
      </c>
      <c r="AY134" s="154" t="s">
        <v>126</v>
      </c>
    </row>
    <row r="135" spans="2:65" s="1" customFormat="1" ht="24.2" customHeight="1">
      <c r="B135" s="30"/>
      <c r="C135" s="125" t="s">
        <v>7</v>
      </c>
      <c r="D135" s="125" t="s">
        <v>129</v>
      </c>
      <c r="E135" s="126" t="s">
        <v>239</v>
      </c>
      <c r="F135" s="127" t="s">
        <v>240</v>
      </c>
      <c r="G135" s="128" t="s">
        <v>132</v>
      </c>
      <c r="H135" s="129">
        <v>1</v>
      </c>
      <c r="I135" s="130"/>
      <c r="J135" s="131">
        <f>ROUND(I135*H135,2)</f>
        <v>0</v>
      </c>
      <c r="K135" s="127" t="s">
        <v>133</v>
      </c>
      <c r="L135" s="30"/>
      <c r="M135" s="132" t="s">
        <v>19</v>
      </c>
      <c r="N135" s="133" t="s">
        <v>47</v>
      </c>
      <c r="P135" s="134">
        <f>O135*H135</f>
        <v>0</v>
      </c>
      <c r="Q135" s="134">
        <v>0</v>
      </c>
      <c r="R135" s="134">
        <f>Q135*H135</f>
        <v>0</v>
      </c>
      <c r="S135" s="134">
        <v>0</v>
      </c>
      <c r="T135" s="135">
        <f>S135*H135</f>
        <v>0</v>
      </c>
      <c r="AR135" s="136" t="s">
        <v>157</v>
      </c>
      <c r="AT135" s="136" t="s">
        <v>129</v>
      </c>
      <c r="AU135" s="136" t="s">
        <v>86</v>
      </c>
      <c r="AY135" s="15" t="s">
        <v>126</v>
      </c>
      <c r="BE135" s="137">
        <f>IF(N135="základní",J135,0)</f>
        <v>0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5" t="s">
        <v>84</v>
      </c>
      <c r="BK135" s="137">
        <f>ROUND(I135*H135,2)</f>
        <v>0</v>
      </c>
      <c r="BL135" s="15" t="s">
        <v>157</v>
      </c>
      <c r="BM135" s="136" t="s">
        <v>241</v>
      </c>
    </row>
    <row r="136" spans="2:65" s="1" customFormat="1" ht="11.25">
      <c r="B136" s="30"/>
      <c r="D136" s="138" t="s">
        <v>136</v>
      </c>
      <c r="F136" s="139" t="s">
        <v>242</v>
      </c>
      <c r="I136" s="140"/>
      <c r="L136" s="30"/>
      <c r="M136" s="141"/>
      <c r="T136" s="51"/>
      <c r="AT136" s="15" t="s">
        <v>136</v>
      </c>
      <c r="AU136" s="15" t="s">
        <v>86</v>
      </c>
    </row>
    <row r="137" spans="2:65" s="1" customFormat="1" ht="16.5" customHeight="1">
      <c r="B137" s="30"/>
      <c r="C137" s="125" t="s">
        <v>243</v>
      </c>
      <c r="D137" s="125" t="s">
        <v>129</v>
      </c>
      <c r="E137" s="126" t="s">
        <v>244</v>
      </c>
      <c r="F137" s="127" t="s">
        <v>245</v>
      </c>
      <c r="G137" s="128" t="s">
        <v>246</v>
      </c>
      <c r="H137" s="129">
        <v>2</v>
      </c>
      <c r="I137" s="130"/>
      <c r="J137" s="131">
        <f>ROUND(I137*H137,2)</f>
        <v>0</v>
      </c>
      <c r="K137" s="127" t="s">
        <v>133</v>
      </c>
      <c r="L137" s="30"/>
      <c r="M137" s="132" t="s">
        <v>19</v>
      </c>
      <c r="N137" s="133" t="s">
        <v>47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157</v>
      </c>
      <c r="AT137" s="136" t="s">
        <v>129</v>
      </c>
      <c r="AU137" s="136" t="s">
        <v>86</v>
      </c>
      <c r="AY137" s="15" t="s">
        <v>126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5" t="s">
        <v>84</v>
      </c>
      <c r="BK137" s="137">
        <f>ROUND(I137*H137,2)</f>
        <v>0</v>
      </c>
      <c r="BL137" s="15" t="s">
        <v>157</v>
      </c>
      <c r="BM137" s="136" t="s">
        <v>247</v>
      </c>
    </row>
    <row r="138" spans="2:65" s="1" customFormat="1" ht="11.25">
      <c r="B138" s="30"/>
      <c r="D138" s="138" t="s">
        <v>136</v>
      </c>
      <c r="F138" s="139" t="s">
        <v>248</v>
      </c>
      <c r="I138" s="140"/>
      <c r="L138" s="30"/>
      <c r="M138" s="141"/>
      <c r="T138" s="51"/>
      <c r="AT138" s="15" t="s">
        <v>136</v>
      </c>
      <c r="AU138" s="15" t="s">
        <v>86</v>
      </c>
    </row>
    <row r="139" spans="2:65" s="1" customFormat="1" ht="24.2" customHeight="1">
      <c r="B139" s="30"/>
      <c r="C139" s="125" t="s">
        <v>249</v>
      </c>
      <c r="D139" s="125" t="s">
        <v>129</v>
      </c>
      <c r="E139" s="126" t="s">
        <v>250</v>
      </c>
      <c r="F139" s="127" t="s">
        <v>251</v>
      </c>
      <c r="G139" s="128" t="s">
        <v>228</v>
      </c>
      <c r="H139" s="129">
        <v>20</v>
      </c>
      <c r="I139" s="130"/>
      <c r="J139" s="131">
        <f>ROUND(I139*H139,2)</f>
        <v>0</v>
      </c>
      <c r="K139" s="127" t="s">
        <v>133</v>
      </c>
      <c r="L139" s="30"/>
      <c r="M139" s="132" t="s">
        <v>19</v>
      </c>
      <c r="N139" s="133" t="s">
        <v>47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157</v>
      </c>
      <c r="AT139" s="136" t="s">
        <v>129</v>
      </c>
      <c r="AU139" s="136" t="s">
        <v>86</v>
      </c>
      <c r="AY139" s="15" t="s">
        <v>126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5" t="s">
        <v>84</v>
      </c>
      <c r="BK139" s="137">
        <f>ROUND(I139*H139,2)</f>
        <v>0</v>
      </c>
      <c r="BL139" s="15" t="s">
        <v>157</v>
      </c>
      <c r="BM139" s="136" t="s">
        <v>252</v>
      </c>
    </row>
    <row r="140" spans="2:65" s="1" customFormat="1" ht="11.25">
      <c r="B140" s="30"/>
      <c r="D140" s="138" t="s">
        <v>136</v>
      </c>
      <c r="F140" s="139" t="s">
        <v>253</v>
      </c>
      <c r="I140" s="140"/>
      <c r="L140" s="30"/>
      <c r="M140" s="141"/>
      <c r="T140" s="51"/>
      <c r="AT140" s="15" t="s">
        <v>136</v>
      </c>
      <c r="AU140" s="15" t="s">
        <v>86</v>
      </c>
    </row>
    <row r="141" spans="2:65" s="1" customFormat="1" ht="16.5" customHeight="1">
      <c r="B141" s="30"/>
      <c r="C141" s="142" t="s">
        <v>254</v>
      </c>
      <c r="D141" s="142" t="s">
        <v>138</v>
      </c>
      <c r="E141" s="143" t="s">
        <v>255</v>
      </c>
      <c r="F141" s="144" t="s">
        <v>256</v>
      </c>
      <c r="G141" s="145" t="s">
        <v>228</v>
      </c>
      <c r="H141" s="146">
        <v>23</v>
      </c>
      <c r="I141" s="147"/>
      <c r="J141" s="148">
        <f>ROUND(I141*H141,2)</f>
        <v>0</v>
      </c>
      <c r="K141" s="144" t="s">
        <v>133</v>
      </c>
      <c r="L141" s="149"/>
      <c r="M141" s="150" t="s">
        <v>19</v>
      </c>
      <c r="N141" s="151" t="s">
        <v>47</v>
      </c>
      <c r="P141" s="134">
        <f>O141*H141</f>
        <v>0</v>
      </c>
      <c r="Q141" s="134">
        <v>1.2E-4</v>
      </c>
      <c r="R141" s="134">
        <f>Q141*H141</f>
        <v>2.7599999999999999E-3</v>
      </c>
      <c r="S141" s="134">
        <v>0</v>
      </c>
      <c r="T141" s="135">
        <f>S141*H141</f>
        <v>0</v>
      </c>
      <c r="AR141" s="136" t="s">
        <v>194</v>
      </c>
      <c r="AT141" s="136" t="s">
        <v>138</v>
      </c>
      <c r="AU141" s="136" t="s">
        <v>86</v>
      </c>
      <c r="AY141" s="15" t="s">
        <v>126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5" t="s">
        <v>84</v>
      </c>
      <c r="BK141" s="137">
        <f>ROUND(I141*H141,2)</f>
        <v>0</v>
      </c>
      <c r="BL141" s="15" t="s">
        <v>194</v>
      </c>
      <c r="BM141" s="136" t="s">
        <v>257</v>
      </c>
    </row>
    <row r="142" spans="2:65" s="12" customFormat="1" ht="11.25">
      <c r="B142" s="152"/>
      <c r="D142" s="153" t="s">
        <v>143</v>
      </c>
      <c r="E142" s="154" t="s">
        <v>19</v>
      </c>
      <c r="F142" s="155" t="s">
        <v>258</v>
      </c>
      <c r="H142" s="156">
        <v>20</v>
      </c>
      <c r="I142" s="157"/>
      <c r="L142" s="152"/>
      <c r="M142" s="158"/>
      <c r="T142" s="159"/>
      <c r="AT142" s="154" t="s">
        <v>143</v>
      </c>
      <c r="AU142" s="154" t="s">
        <v>86</v>
      </c>
      <c r="AV142" s="12" t="s">
        <v>86</v>
      </c>
      <c r="AW142" s="12" t="s">
        <v>35</v>
      </c>
      <c r="AX142" s="12" t="s">
        <v>76</v>
      </c>
      <c r="AY142" s="154" t="s">
        <v>126</v>
      </c>
    </row>
    <row r="143" spans="2:65" s="12" customFormat="1" ht="11.25">
      <c r="B143" s="152"/>
      <c r="D143" s="153" t="s">
        <v>143</v>
      </c>
      <c r="F143" s="155" t="s">
        <v>259</v>
      </c>
      <c r="H143" s="156">
        <v>23</v>
      </c>
      <c r="I143" s="157"/>
      <c r="L143" s="152"/>
      <c r="M143" s="158"/>
      <c r="T143" s="159"/>
      <c r="AT143" s="154" t="s">
        <v>143</v>
      </c>
      <c r="AU143" s="154" t="s">
        <v>86</v>
      </c>
      <c r="AV143" s="12" t="s">
        <v>86</v>
      </c>
      <c r="AW143" s="12" t="s">
        <v>4</v>
      </c>
      <c r="AX143" s="12" t="s">
        <v>84</v>
      </c>
      <c r="AY143" s="154" t="s">
        <v>126</v>
      </c>
    </row>
    <row r="144" spans="2:65" s="1" customFormat="1" ht="24.2" customHeight="1">
      <c r="B144" s="30"/>
      <c r="C144" s="125" t="s">
        <v>260</v>
      </c>
      <c r="D144" s="125" t="s">
        <v>129</v>
      </c>
      <c r="E144" s="126" t="s">
        <v>261</v>
      </c>
      <c r="F144" s="127" t="s">
        <v>262</v>
      </c>
      <c r="G144" s="128" t="s">
        <v>228</v>
      </c>
      <c r="H144" s="129">
        <v>42</v>
      </c>
      <c r="I144" s="130"/>
      <c r="J144" s="131">
        <f>ROUND(I144*H144,2)</f>
        <v>0</v>
      </c>
      <c r="K144" s="127" t="s">
        <v>133</v>
      </c>
      <c r="L144" s="30"/>
      <c r="M144" s="132" t="s">
        <v>19</v>
      </c>
      <c r="N144" s="133" t="s">
        <v>47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157</v>
      </c>
      <c r="AT144" s="136" t="s">
        <v>129</v>
      </c>
      <c r="AU144" s="136" t="s">
        <v>86</v>
      </c>
      <c r="AY144" s="15" t="s">
        <v>126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5" t="s">
        <v>84</v>
      </c>
      <c r="BK144" s="137">
        <f>ROUND(I144*H144,2)</f>
        <v>0</v>
      </c>
      <c r="BL144" s="15" t="s">
        <v>157</v>
      </c>
      <c r="BM144" s="136" t="s">
        <v>263</v>
      </c>
    </row>
    <row r="145" spans="2:65" s="1" customFormat="1" ht="11.25">
      <c r="B145" s="30"/>
      <c r="D145" s="138" t="s">
        <v>136</v>
      </c>
      <c r="F145" s="139" t="s">
        <v>264</v>
      </c>
      <c r="I145" s="140"/>
      <c r="L145" s="30"/>
      <c r="M145" s="141"/>
      <c r="T145" s="51"/>
      <c r="AT145" s="15" t="s">
        <v>136</v>
      </c>
      <c r="AU145" s="15" t="s">
        <v>86</v>
      </c>
    </row>
    <row r="146" spans="2:65" s="1" customFormat="1" ht="16.5" customHeight="1">
      <c r="B146" s="30"/>
      <c r="C146" s="142" t="s">
        <v>265</v>
      </c>
      <c r="D146" s="142" t="s">
        <v>138</v>
      </c>
      <c r="E146" s="143" t="s">
        <v>266</v>
      </c>
      <c r="F146" s="144" t="s">
        <v>267</v>
      </c>
      <c r="G146" s="145" t="s">
        <v>228</v>
      </c>
      <c r="H146" s="146">
        <v>48.3</v>
      </c>
      <c r="I146" s="147"/>
      <c r="J146" s="148">
        <f>ROUND(I146*H146,2)</f>
        <v>0</v>
      </c>
      <c r="K146" s="144" t="s">
        <v>133</v>
      </c>
      <c r="L146" s="149"/>
      <c r="M146" s="150" t="s">
        <v>19</v>
      </c>
      <c r="N146" s="151" t="s">
        <v>47</v>
      </c>
      <c r="P146" s="134">
        <f>O146*H146</f>
        <v>0</v>
      </c>
      <c r="Q146" s="134">
        <v>8.9999999999999998E-4</v>
      </c>
      <c r="R146" s="134">
        <f>Q146*H146</f>
        <v>4.3469999999999995E-2</v>
      </c>
      <c r="S146" s="134">
        <v>0</v>
      </c>
      <c r="T146" s="135">
        <f>S146*H146</f>
        <v>0</v>
      </c>
      <c r="AR146" s="136" t="s">
        <v>194</v>
      </c>
      <c r="AT146" s="136" t="s">
        <v>138</v>
      </c>
      <c r="AU146" s="136" t="s">
        <v>86</v>
      </c>
      <c r="AY146" s="15" t="s">
        <v>126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5" t="s">
        <v>84</v>
      </c>
      <c r="BK146" s="137">
        <f>ROUND(I146*H146,2)</f>
        <v>0</v>
      </c>
      <c r="BL146" s="15" t="s">
        <v>194</v>
      </c>
      <c r="BM146" s="136" t="s">
        <v>268</v>
      </c>
    </row>
    <row r="147" spans="2:65" s="12" customFormat="1" ht="11.25">
      <c r="B147" s="152"/>
      <c r="D147" s="153" t="s">
        <v>143</v>
      </c>
      <c r="E147" s="154" t="s">
        <v>19</v>
      </c>
      <c r="F147" s="155" t="s">
        <v>231</v>
      </c>
      <c r="H147" s="156">
        <v>42</v>
      </c>
      <c r="I147" s="157"/>
      <c r="L147" s="152"/>
      <c r="M147" s="158"/>
      <c r="T147" s="159"/>
      <c r="AT147" s="154" t="s">
        <v>143</v>
      </c>
      <c r="AU147" s="154" t="s">
        <v>86</v>
      </c>
      <c r="AV147" s="12" t="s">
        <v>86</v>
      </c>
      <c r="AW147" s="12" t="s">
        <v>35</v>
      </c>
      <c r="AX147" s="12" t="s">
        <v>76</v>
      </c>
      <c r="AY147" s="154" t="s">
        <v>126</v>
      </c>
    </row>
    <row r="148" spans="2:65" s="12" customFormat="1" ht="11.25">
      <c r="B148" s="152"/>
      <c r="D148" s="153" t="s">
        <v>143</v>
      </c>
      <c r="F148" s="155" t="s">
        <v>269</v>
      </c>
      <c r="H148" s="156">
        <v>48.3</v>
      </c>
      <c r="I148" s="157"/>
      <c r="L148" s="152"/>
      <c r="M148" s="158"/>
      <c r="T148" s="159"/>
      <c r="AT148" s="154" t="s">
        <v>143</v>
      </c>
      <c r="AU148" s="154" t="s">
        <v>86</v>
      </c>
      <c r="AV148" s="12" t="s">
        <v>86</v>
      </c>
      <c r="AW148" s="12" t="s">
        <v>4</v>
      </c>
      <c r="AX148" s="12" t="s">
        <v>84</v>
      </c>
      <c r="AY148" s="154" t="s">
        <v>126</v>
      </c>
    </row>
    <row r="149" spans="2:65" s="11" customFormat="1" ht="22.9" customHeight="1">
      <c r="B149" s="113"/>
      <c r="D149" s="114" t="s">
        <v>75</v>
      </c>
      <c r="E149" s="123" t="s">
        <v>270</v>
      </c>
      <c r="F149" s="123" t="s">
        <v>271</v>
      </c>
      <c r="I149" s="116"/>
      <c r="J149" s="124">
        <f>BK149</f>
        <v>0</v>
      </c>
      <c r="L149" s="113"/>
      <c r="M149" s="118"/>
      <c r="P149" s="119">
        <f>SUM(P150:P225)</f>
        <v>0</v>
      </c>
      <c r="R149" s="119">
        <f>SUM(R150:R225)</f>
        <v>8.7070000000000022E-2</v>
      </c>
      <c r="T149" s="120">
        <f>SUM(T150:T225)</f>
        <v>0.56000000000000005</v>
      </c>
      <c r="AR149" s="114" t="s">
        <v>145</v>
      </c>
      <c r="AT149" s="121" t="s">
        <v>75</v>
      </c>
      <c r="AU149" s="121" t="s">
        <v>84</v>
      </c>
      <c r="AY149" s="114" t="s">
        <v>126</v>
      </c>
      <c r="BK149" s="122">
        <f>SUM(BK150:BK225)</f>
        <v>0</v>
      </c>
    </row>
    <row r="150" spans="2:65" s="1" customFormat="1" ht="33" customHeight="1">
      <c r="B150" s="30"/>
      <c r="C150" s="125" t="s">
        <v>272</v>
      </c>
      <c r="D150" s="125" t="s">
        <v>129</v>
      </c>
      <c r="E150" s="126" t="s">
        <v>273</v>
      </c>
      <c r="F150" s="127" t="s">
        <v>274</v>
      </c>
      <c r="G150" s="128" t="s">
        <v>275</v>
      </c>
      <c r="H150" s="129">
        <v>15.2</v>
      </c>
      <c r="I150" s="130"/>
      <c r="J150" s="131">
        <f>ROUND(I150*H150,2)</f>
        <v>0</v>
      </c>
      <c r="K150" s="127" t="s">
        <v>133</v>
      </c>
      <c r="L150" s="30"/>
      <c r="M150" s="132" t="s">
        <v>19</v>
      </c>
      <c r="N150" s="133" t="s">
        <v>47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157</v>
      </c>
      <c r="AT150" s="136" t="s">
        <v>129</v>
      </c>
      <c r="AU150" s="136" t="s">
        <v>86</v>
      </c>
      <c r="AY150" s="15" t="s">
        <v>126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5" t="s">
        <v>84</v>
      </c>
      <c r="BK150" s="137">
        <f>ROUND(I150*H150,2)</f>
        <v>0</v>
      </c>
      <c r="BL150" s="15" t="s">
        <v>157</v>
      </c>
      <c r="BM150" s="136" t="s">
        <v>276</v>
      </c>
    </row>
    <row r="151" spans="2:65" s="1" customFormat="1" ht="11.25">
      <c r="B151" s="30"/>
      <c r="D151" s="138" t="s">
        <v>136</v>
      </c>
      <c r="F151" s="139" t="s">
        <v>277</v>
      </c>
      <c r="I151" s="140"/>
      <c r="L151" s="30"/>
      <c r="M151" s="141"/>
      <c r="T151" s="51"/>
      <c r="AT151" s="15" t="s">
        <v>136</v>
      </c>
      <c r="AU151" s="15" t="s">
        <v>86</v>
      </c>
    </row>
    <row r="152" spans="2:65" s="12" customFormat="1" ht="11.25">
      <c r="B152" s="152"/>
      <c r="D152" s="153" t="s">
        <v>143</v>
      </c>
      <c r="E152" s="154" t="s">
        <v>19</v>
      </c>
      <c r="F152" s="155" t="s">
        <v>278</v>
      </c>
      <c r="H152" s="156">
        <v>15.2</v>
      </c>
      <c r="I152" s="157"/>
      <c r="L152" s="152"/>
      <c r="M152" s="158"/>
      <c r="T152" s="159"/>
      <c r="AT152" s="154" t="s">
        <v>143</v>
      </c>
      <c r="AU152" s="154" t="s">
        <v>86</v>
      </c>
      <c r="AV152" s="12" t="s">
        <v>86</v>
      </c>
      <c r="AW152" s="12" t="s">
        <v>35</v>
      </c>
      <c r="AX152" s="12" t="s">
        <v>76</v>
      </c>
      <c r="AY152" s="154" t="s">
        <v>126</v>
      </c>
    </row>
    <row r="153" spans="2:65" s="1" customFormat="1" ht="24.2" customHeight="1">
      <c r="B153" s="30"/>
      <c r="C153" s="125" t="s">
        <v>279</v>
      </c>
      <c r="D153" s="125" t="s">
        <v>129</v>
      </c>
      <c r="E153" s="126" t="s">
        <v>280</v>
      </c>
      <c r="F153" s="127" t="s">
        <v>281</v>
      </c>
      <c r="G153" s="128" t="s">
        <v>275</v>
      </c>
      <c r="H153" s="129">
        <v>15.2</v>
      </c>
      <c r="I153" s="130"/>
      <c r="J153" s="131">
        <f>ROUND(I153*H153,2)</f>
        <v>0</v>
      </c>
      <c r="K153" s="127" t="s">
        <v>133</v>
      </c>
      <c r="L153" s="30"/>
      <c r="M153" s="132" t="s">
        <v>19</v>
      </c>
      <c r="N153" s="133" t="s">
        <v>47</v>
      </c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157</v>
      </c>
      <c r="AT153" s="136" t="s">
        <v>129</v>
      </c>
      <c r="AU153" s="136" t="s">
        <v>86</v>
      </c>
      <c r="AY153" s="15" t="s">
        <v>126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5" t="s">
        <v>84</v>
      </c>
      <c r="BK153" s="137">
        <f>ROUND(I153*H153,2)</f>
        <v>0</v>
      </c>
      <c r="BL153" s="15" t="s">
        <v>157</v>
      </c>
      <c r="BM153" s="136" t="s">
        <v>282</v>
      </c>
    </row>
    <row r="154" spans="2:65" s="1" customFormat="1" ht="11.25">
      <c r="B154" s="30"/>
      <c r="D154" s="138" t="s">
        <v>136</v>
      </c>
      <c r="F154" s="139" t="s">
        <v>283</v>
      </c>
      <c r="I154" s="140"/>
      <c r="L154" s="30"/>
      <c r="M154" s="141"/>
      <c r="T154" s="51"/>
      <c r="AT154" s="15" t="s">
        <v>136</v>
      </c>
      <c r="AU154" s="15" t="s">
        <v>86</v>
      </c>
    </row>
    <row r="155" spans="2:65" s="1" customFormat="1" ht="16.5" customHeight="1">
      <c r="B155" s="30"/>
      <c r="C155" s="125" t="s">
        <v>284</v>
      </c>
      <c r="D155" s="125" t="s">
        <v>129</v>
      </c>
      <c r="E155" s="126" t="s">
        <v>285</v>
      </c>
      <c r="F155" s="127" t="s">
        <v>286</v>
      </c>
      <c r="G155" s="128" t="s">
        <v>132</v>
      </c>
      <c r="H155" s="129">
        <v>2</v>
      </c>
      <c r="I155" s="130"/>
      <c r="J155" s="131">
        <f>ROUND(I155*H155,2)</f>
        <v>0</v>
      </c>
      <c r="K155" s="127" t="s">
        <v>133</v>
      </c>
      <c r="L155" s="30"/>
      <c r="M155" s="132" t="s">
        <v>19</v>
      </c>
      <c r="N155" s="133" t="s">
        <v>47</v>
      </c>
      <c r="P155" s="134">
        <f>O155*H155</f>
        <v>0</v>
      </c>
      <c r="Q155" s="134">
        <v>6.4999999999999997E-4</v>
      </c>
      <c r="R155" s="134">
        <f>Q155*H155</f>
        <v>1.2999999999999999E-3</v>
      </c>
      <c r="S155" s="134">
        <v>0</v>
      </c>
      <c r="T155" s="135">
        <f>S155*H155</f>
        <v>0</v>
      </c>
      <c r="AR155" s="136" t="s">
        <v>157</v>
      </c>
      <c r="AT155" s="136" t="s">
        <v>129</v>
      </c>
      <c r="AU155" s="136" t="s">
        <v>86</v>
      </c>
      <c r="AY155" s="15" t="s">
        <v>126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5" t="s">
        <v>84</v>
      </c>
      <c r="BK155" s="137">
        <f>ROUND(I155*H155,2)</f>
        <v>0</v>
      </c>
      <c r="BL155" s="15" t="s">
        <v>157</v>
      </c>
      <c r="BM155" s="136" t="s">
        <v>287</v>
      </c>
    </row>
    <row r="156" spans="2:65" s="1" customFormat="1" ht="11.25">
      <c r="B156" s="30"/>
      <c r="D156" s="138" t="s">
        <v>136</v>
      </c>
      <c r="F156" s="139" t="s">
        <v>288</v>
      </c>
      <c r="I156" s="140"/>
      <c r="L156" s="30"/>
      <c r="M156" s="141"/>
      <c r="T156" s="51"/>
      <c r="AT156" s="15" t="s">
        <v>136</v>
      </c>
      <c r="AU156" s="15" t="s">
        <v>86</v>
      </c>
    </row>
    <row r="157" spans="2:65" s="12" customFormat="1" ht="11.25">
      <c r="B157" s="152"/>
      <c r="D157" s="153" t="s">
        <v>143</v>
      </c>
      <c r="E157" s="154" t="s">
        <v>19</v>
      </c>
      <c r="F157" s="155" t="s">
        <v>167</v>
      </c>
      <c r="H157" s="156">
        <v>2</v>
      </c>
      <c r="I157" s="157"/>
      <c r="L157" s="152"/>
      <c r="M157" s="158"/>
      <c r="T157" s="159"/>
      <c r="AT157" s="154" t="s">
        <v>143</v>
      </c>
      <c r="AU157" s="154" t="s">
        <v>86</v>
      </c>
      <c r="AV157" s="12" t="s">
        <v>86</v>
      </c>
      <c r="AW157" s="12" t="s">
        <v>35</v>
      </c>
      <c r="AX157" s="12" t="s">
        <v>76</v>
      </c>
      <c r="AY157" s="154" t="s">
        <v>126</v>
      </c>
    </row>
    <row r="158" spans="2:65" s="1" customFormat="1" ht="16.5" customHeight="1">
      <c r="B158" s="30"/>
      <c r="C158" s="125" t="s">
        <v>289</v>
      </c>
      <c r="D158" s="125" t="s">
        <v>129</v>
      </c>
      <c r="E158" s="126" t="s">
        <v>290</v>
      </c>
      <c r="F158" s="127" t="s">
        <v>291</v>
      </c>
      <c r="G158" s="128" t="s">
        <v>132</v>
      </c>
      <c r="H158" s="129">
        <v>2</v>
      </c>
      <c r="I158" s="130"/>
      <c r="J158" s="131">
        <f>ROUND(I158*H158,2)</f>
        <v>0</v>
      </c>
      <c r="K158" s="127" t="s">
        <v>133</v>
      </c>
      <c r="L158" s="30"/>
      <c r="M158" s="132" t="s">
        <v>19</v>
      </c>
      <c r="N158" s="133" t="s">
        <v>47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157</v>
      </c>
      <c r="AT158" s="136" t="s">
        <v>129</v>
      </c>
      <c r="AU158" s="136" t="s">
        <v>86</v>
      </c>
      <c r="AY158" s="15" t="s">
        <v>126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5" t="s">
        <v>84</v>
      </c>
      <c r="BK158" s="137">
        <f>ROUND(I158*H158,2)</f>
        <v>0</v>
      </c>
      <c r="BL158" s="15" t="s">
        <v>157</v>
      </c>
      <c r="BM158" s="136" t="s">
        <v>292</v>
      </c>
    </row>
    <row r="159" spans="2:65" s="1" customFormat="1" ht="11.25">
      <c r="B159" s="30"/>
      <c r="D159" s="138" t="s">
        <v>136</v>
      </c>
      <c r="F159" s="139" t="s">
        <v>293</v>
      </c>
      <c r="I159" s="140"/>
      <c r="L159" s="30"/>
      <c r="M159" s="141"/>
      <c r="T159" s="51"/>
      <c r="AT159" s="15" t="s">
        <v>136</v>
      </c>
      <c r="AU159" s="15" t="s">
        <v>86</v>
      </c>
    </row>
    <row r="160" spans="2:65" s="1" customFormat="1" ht="33" customHeight="1">
      <c r="B160" s="30"/>
      <c r="C160" s="125" t="s">
        <v>294</v>
      </c>
      <c r="D160" s="125" t="s">
        <v>129</v>
      </c>
      <c r="E160" s="126" t="s">
        <v>295</v>
      </c>
      <c r="F160" s="127" t="s">
        <v>296</v>
      </c>
      <c r="G160" s="128" t="s">
        <v>297</v>
      </c>
      <c r="H160" s="129">
        <v>1.0780000000000001</v>
      </c>
      <c r="I160" s="130"/>
      <c r="J160" s="131">
        <f>ROUND(I160*H160,2)</f>
        <v>0</v>
      </c>
      <c r="K160" s="127" t="s">
        <v>133</v>
      </c>
      <c r="L160" s="30"/>
      <c r="M160" s="132" t="s">
        <v>19</v>
      </c>
      <c r="N160" s="133" t="s">
        <v>47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157</v>
      </c>
      <c r="AT160" s="136" t="s">
        <v>129</v>
      </c>
      <c r="AU160" s="136" t="s">
        <v>86</v>
      </c>
      <c r="AY160" s="15" t="s">
        <v>126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5" t="s">
        <v>84</v>
      </c>
      <c r="BK160" s="137">
        <f>ROUND(I160*H160,2)</f>
        <v>0</v>
      </c>
      <c r="BL160" s="15" t="s">
        <v>157</v>
      </c>
      <c r="BM160" s="136" t="s">
        <v>298</v>
      </c>
    </row>
    <row r="161" spans="2:65" s="1" customFormat="1" ht="11.25">
      <c r="B161" s="30"/>
      <c r="D161" s="138" t="s">
        <v>136</v>
      </c>
      <c r="F161" s="139" t="s">
        <v>299</v>
      </c>
      <c r="I161" s="140"/>
      <c r="L161" s="30"/>
      <c r="M161" s="141"/>
      <c r="T161" s="51"/>
      <c r="AT161" s="15" t="s">
        <v>136</v>
      </c>
      <c r="AU161" s="15" t="s">
        <v>86</v>
      </c>
    </row>
    <row r="162" spans="2:65" s="12" customFormat="1" ht="11.25">
      <c r="B162" s="152"/>
      <c r="D162" s="153" t="s">
        <v>143</v>
      </c>
      <c r="E162" s="154" t="s">
        <v>19</v>
      </c>
      <c r="F162" s="155" t="s">
        <v>300</v>
      </c>
      <c r="H162" s="156">
        <v>1.0780000000000001</v>
      </c>
      <c r="I162" s="157"/>
      <c r="L162" s="152"/>
      <c r="M162" s="158"/>
      <c r="T162" s="159"/>
      <c r="AT162" s="154" t="s">
        <v>143</v>
      </c>
      <c r="AU162" s="154" t="s">
        <v>86</v>
      </c>
      <c r="AV162" s="12" t="s">
        <v>86</v>
      </c>
      <c r="AW162" s="12" t="s">
        <v>35</v>
      </c>
      <c r="AX162" s="12" t="s">
        <v>76</v>
      </c>
      <c r="AY162" s="154" t="s">
        <v>126</v>
      </c>
    </row>
    <row r="163" spans="2:65" s="1" customFormat="1" ht="37.9" customHeight="1">
      <c r="B163" s="30"/>
      <c r="C163" s="125" t="s">
        <v>141</v>
      </c>
      <c r="D163" s="125" t="s">
        <v>129</v>
      </c>
      <c r="E163" s="126" t="s">
        <v>301</v>
      </c>
      <c r="F163" s="127" t="s">
        <v>302</v>
      </c>
      <c r="G163" s="128" t="s">
        <v>228</v>
      </c>
      <c r="H163" s="129">
        <v>40</v>
      </c>
      <c r="I163" s="130"/>
      <c r="J163" s="131">
        <f>ROUND(I163*H163,2)</f>
        <v>0</v>
      </c>
      <c r="K163" s="127" t="s">
        <v>133</v>
      </c>
      <c r="L163" s="30"/>
      <c r="M163" s="132" t="s">
        <v>19</v>
      </c>
      <c r="N163" s="133" t="s">
        <v>47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157</v>
      </c>
      <c r="AT163" s="136" t="s">
        <v>129</v>
      </c>
      <c r="AU163" s="136" t="s">
        <v>86</v>
      </c>
      <c r="AY163" s="15" t="s">
        <v>126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5" t="s">
        <v>84</v>
      </c>
      <c r="BK163" s="137">
        <f>ROUND(I163*H163,2)</f>
        <v>0</v>
      </c>
      <c r="BL163" s="15" t="s">
        <v>157</v>
      </c>
      <c r="BM163" s="136" t="s">
        <v>303</v>
      </c>
    </row>
    <row r="164" spans="2:65" s="1" customFormat="1" ht="11.25">
      <c r="B164" s="30"/>
      <c r="D164" s="138" t="s">
        <v>136</v>
      </c>
      <c r="F164" s="139" t="s">
        <v>304</v>
      </c>
      <c r="I164" s="140"/>
      <c r="L164" s="30"/>
      <c r="M164" s="141"/>
      <c r="T164" s="51"/>
      <c r="AT164" s="15" t="s">
        <v>136</v>
      </c>
      <c r="AU164" s="15" t="s">
        <v>86</v>
      </c>
    </row>
    <row r="165" spans="2:65" s="12" customFormat="1" ht="11.25">
      <c r="B165" s="152"/>
      <c r="D165" s="153" t="s">
        <v>143</v>
      </c>
      <c r="E165" s="154" t="s">
        <v>19</v>
      </c>
      <c r="F165" s="155" t="s">
        <v>305</v>
      </c>
      <c r="H165" s="156">
        <v>40</v>
      </c>
      <c r="I165" s="157"/>
      <c r="L165" s="152"/>
      <c r="M165" s="158"/>
      <c r="T165" s="159"/>
      <c r="AT165" s="154" t="s">
        <v>143</v>
      </c>
      <c r="AU165" s="154" t="s">
        <v>86</v>
      </c>
      <c r="AV165" s="12" t="s">
        <v>86</v>
      </c>
      <c r="AW165" s="12" t="s">
        <v>35</v>
      </c>
      <c r="AX165" s="12" t="s">
        <v>76</v>
      </c>
      <c r="AY165" s="154" t="s">
        <v>126</v>
      </c>
    </row>
    <row r="166" spans="2:65" s="1" customFormat="1" ht="16.5" customHeight="1">
      <c r="B166" s="30"/>
      <c r="C166" s="125" t="s">
        <v>306</v>
      </c>
      <c r="D166" s="125" t="s">
        <v>129</v>
      </c>
      <c r="E166" s="126" t="s">
        <v>307</v>
      </c>
      <c r="F166" s="127" t="s">
        <v>308</v>
      </c>
      <c r="G166" s="128" t="s">
        <v>228</v>
      </c>
      <c r="H166" s="129">
        <v>40</v>
      </c>
      <c r="I166" s="130"/>
      <c r="J166" s="131">
        <f>ROUND(I166*H166,2)</f>
        <v>0</v>
      </c>
      <c r="K166" s="127" t="s">
        <v>133</v>
      </c>
      <c r="L166" s="30"/>
      <c r="M166" s="132" t="s">
        <v>19</v>
      </c>
      <c r="N166" s="133" t="s">
        <v>47</v>
      </c>
      <c r="P166" s="134">
        <f>O166*H166</f>
        <v>0</v>
      </c>
      <c r="Q166" s="134">
        <v>1.2700000000000001E-3</v>
      </c>
      <c r="R166" s="134">
        <f>Q166*H166</f>
        <v>5.0800000000000005E-2</v>
      </c>
      <c r="S166" s="134">
        <v>0</v>
      </c>
      <c r="T166" s="135">
        <f>S166*H166</f>
        <v>0</v>
      </c>
      <c r="AR166" s="136" t="s">
        <v>157</v>
      </c>
      <c r="AT166" s="136" t="s">
        <v>129</v>
      </c>
      <c r="AU166" s="136" t="s">
        <v>86</v>
      </c>
      <c r="AY166" s="15" t="s">
        <v>126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5" t="s">
        <v>84</v>
      </c>
      <c r="BK166" s="137">
        <f>ROUND(I166*H166,2)</f>
        <v>0</v>
      </c>
      <c r="BL166" s="15" t="s">
        <v>157</v>
      </c>
      <c r="BM166" s="136" t="s">
        <v>309</v>
      </c>
    </row>
    <row r="167" spans="2:65" s="1" customFormat="1" ht="11.25">
      <c r="B167" s="30"/>
      <c r="D167" s="138" t="s">
        <v>136</v>
      </c>
      <c r="F167" s="139" t="s">
        <v>310</v>
      </c>
      <c r="I167" s="140"/>
      <c r="L167" s="30"/>
      <c r="M167" s="141"/>
      <c r="T167" s="51"/>
      <c r="AT167" s="15" t="s">
        <v>136</v>
      </c>
      <c r="AU167" s="15" t="s">
        <v>86</v>
      </c>
    </row>
    <row r="168" spans="2:65" s="12" customFormat="1" ht="11.25">
      <c r="B168" s="152"/>
      <c r="D168" s="153" t="s">
        <v>143</v>
      </c>
      <c r="E168" s="154" t="s">
        <v>19</v>
      </c>
      <c r="F168" s="155" t="s">
        <v>305</v>
      </c>
      <c r="H168" s="156">
        <v>40</v>
      </c>
      <c r="I168" s="157"/>
      <c r="L168" s="152"/>
      <c r="M168" s="158"/>
      <c r="T168" s="159"/>
      <c r="AT168" s="154" t="s">
        <v>143</v>
      </c>
      <c r="AU168" s="154" t="s">
        <v>86</v>
      </c>
      <c r="AV168" s="12" t="s">
        <v>86</v>
      </c>
      <c r="AW168" s="12" t="s">
        <v>35</v>
      </c>
      <c r="AX168" s="12" t="s">
        <v>76</v>
      </c>
      <c r="AY168" s="154" t="s">
        <v>126</v>
      </c>
    </row>
    <row r="169" spans="2:65" s="1" customFormat="1" ht="16.5" customHeight="1">
      <c r="B169" s="30"/>
      <c r="C169" s="125" t="s">
        <v>311</v>
      </c>
      <c r="D169" s="125" t="s">
        <v>129</v>
      </c>
      <c r="E169" s="126" t="s">
        <v>312</v>
      </c>
      <c r="F169" s="127" t="s">
        <v>313</v>
      </c>
      <c r="G169" s="128" t="s">
        <v>132</v>
      </c>
      <c r="H169" s="129">
        <v>2</v>
      </c>
      <c r="I169" s="130"/>
      <c r="J169" s="131">
        <f>ROUND(I169*H169,2)</f>
        <v>0</v>
      </c>
      <c r="K169" s="127" t="s">
        <v>133</v>
      </c>
      <c r="L169" s="30"/>
      <c r="M169" s="132" t="s">
        <v>19</v>
      </c>
      <c r="N169" s="133" t="s">
        <v>47</v>
      </c>
      <c r="P169" s="134">
        <f>O169*H169</f>
        <v>0</v>
      </c>
      <c r="Q169" s="134">
        <v>7.6E-3</v>
      </c>
      <c r="R169" s="134">
        <f>Q169*H169</f>
        <v>1.52E-2</v>
      </c>
      <c r="S169" s="134">
        <v>0</v>
      </c>
      <c r="T169" s="135">
        <f>S169*H169</f>
        <v>0</v>
      </c>
      <c r="AR169" s="136" t="s">
        <v>157</v>
      </c>
      <c r="AT169" s="136" t="s">
        <v>129</v>
      </c>
      <c r="AU169" s="136" t="s">
        <v>86</v>
      </c>
      <c r="AY169" s="15" t="s">
        <v>126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5" t="s">
        <v>84</v>
      </c>
      <c r="BK169" s="137">
        <f>ROUND(I169*H169,2)</f>
        <v>0</v>
      </c>
      <c r="BL169" s="15" t="s">
        <v>157</v>
      </c>
      <c r="BM169" s="136" t="s">
        <v>314</v>
      </c>
    </row>
    <row r="170" spans="2:65" s="1" customFormat="1" ht="11.25">
      <c r="B170" s="30"/>
      <c r="D170" s="138" t="s">
        <v>136</v>
      </c>
      <c r="F170" s="139" t="s">
        <v>315</v>
      </c>
      <c r="I170" s="140"/>
      <c r="L170" s="30"/>
      <c r="M170" s="141"/>
      <c r="T170" s="51"/>
      <c r="AT170" s="15" t="s">
        <v>136</v>
      </c>
      <c r="AU170" s="15" t="s">
        <v>86</v>
      </c>
    </row>
    <row r="171" spans="2:65" s="12" customFormat="1" ht="11.25">
      <c r="B171" s="152"/>
      <c r="D171" s="153" t="s">
        <v>143</v>
      </c>
      <c r="E171" s="154" t="s">
        <v>19</v>
      </c>
      <c r="F171" s="155" t="s">
        <v>167</v>
      </c>
      <c r="H171" s="156">
        <v>2</v>
      </c>
      <c r="I171" s="157"/>
      <c r="L171" s="152"/>
      <c r="M171" s="158"/>
      <c r="T171" s="159"/>
      <c r="AT171" s="154" t="s">
        <v>143</v>
      </c>
      <c r="AU171" s="154" t="s">
        <v>86</v>
      </c>
      <c r="AV171" s="12" t="s">
        <v>86</v>
      </c>
      <c r="AW171" s="12" t="s">
        <v>35</v>
      </c>
      <c r="AX171" s="12" t="s">
        <v>76</v>
      </c>
      <c r="AY171" s="154" t="s">
        <v>126</v>
      </c>
    </row>
    <row r="172" spans="2:65" s="1" customFormat="1" ht="24.2" customHeight="1">
      <c r="B172" s="30"/>
      <c r="C172" s="125" t="s">
        <v>316</v>
      </c>
      <c r="D172" s="125" t="s">
        <v>129</v>
      </c>
      <c r="E172" s="126" t="s">
        <v>317</v>
      </c>
      <c r="F172" s="127" t="s">
        <v>318</v>
      </c>
      <c r="G172" s="128" t="s">
        <v>297</v>
      </c>
      <c r="H172" s="129">
        <v>1.0780000000000001</v>
      </c>
      <c r="I172" s="130"/>
      <c r="J172" s="131">
        <f>ROUND(I172*H172,2)</f>
        <v>0</v>
      </c>
      <c r="K172" s="127" t="s">
        <v>133</v>
      </c>
      <c r="L172" s="30"/>
      <c r="M172" s="132" t="s">
        <v>19</v>
      </c>
      <c r="N172" s="133" t="s">
        <v>47</v>
      </c>
      <c r="P172" s="134">
        <f>O172*H172</f>
        <v>0</v>
      </c>
      <c r="Q172" s="134">
        <v>0</v>
      </c>
      <c r="R172" s="134">
        <f>Q172*H172</f>
        <v>0</v>
      </c>
      <c r="S172" s="134">
        <v>0</v>
      </c>
      <c r="T172" s="135">
        <f>S172*H172</f>
        <v>0</v>
      </c>
      <c r="AR172" s="136" t="s">
        <v>157</v>
      </c>
      <c r="AT172" s="136" t="s">
        <v>129</v>
      </c>
      <c r="AU172" s="136" t="s">
        <v>86</v>
      </c>
      <c r="AY172" s="15" t="s">
        <v>126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5" t="s">
        <v>84</v>
      </c>
      <c r="BK172" s="137">
        <f>ROUND(I172*H172,2)</f>
        <v>0</v>
      </c>
      <c r="BL172" s="15" t="s">
        <v>157</v>
      </c>
      <c r="BM172" s="136" t="s">
        <v>319</v>
      </c>
    </row>
    <row r="173" spans="2:65" s="1" customFormat="1" ht="11.25">
      <c r="B173" s="30"/>
      <c r="D173" s="138" t="s">
        <v>136</v>
      </c>
      <c r="F173" s="139" t="s">
        <v>320</v>
      </c>
      <c r="I173" s="140"/>
      <c r="L173" s="30"/>
      <c r="M173" s="141"/>
      <c r="T173" s="51"/>
      <c r="AT173" s="15" t="s">
        <v>136</v>
      </c>
      <c r="AU173" s="15" t="s">
        <v>86</v>
      </c>
    </row>
    <row r="174" spans="2:65" s="12" customFormat="1" ht="11.25">
      <c r="B174" s="152"/>
      <c r="D174" s="153" t="s">
        <v>143</v>
      </c>
      <c r="E174" s="154" t="s">
        <v>19</v>
      </c>
      <c r="F174" s="155" t="s">
        <v>321</v>
      </c>
      <c r="H174" s="156">
        <v>1.0780000000000001</v>
      </c>
      <c r="I174" s="157"/>
      <c r="L174" s="152"/>
      <c r="M174" s="158"/>
      <c r="T174" s="159"/>
      <c r="AT174" s="154" t="s">
        <v>143</v>
      </c>
      <c r="AU174" s="154" t="s">
        <v>86</v>
      </c>
      <c r="AV174" s="12" t="s">
        <v>86</v>
      </c>
      <c r="AW174" s="12" t="s">
        <v>35</v>
      </c>
      <c r="AX174" s="12" t="s">
        <v>76</v>
      </c>
      <c r="AY174" s="154" t="s">
        <v>126</v>
      </c>
    </row>
    <row r="175" spans="2:65" s="1" customFormat="1" ht="33" customHeight="1">
      <c r="B175" s="30"/>
      <c r="C175" s="125" t="s">
        <v>322</v>
      </c>
      <c r="D175" s="125" t="s">
        <v>129</v>
      </c>
      <c r="E175" s="126" t="s">
        <v>323</v>
      </c>
      <c r="F175" s="127" t="s">
        <v>324</v>
      </c>
      <c r="G175" s="128" t="s">
        <v>297</v>
      </c>
      <c r="H175" s="129">
        <v>20.481999999999999</v>
      </c>
      <c r="I175" s="130"/>
      <c r="J175" s="131">
        <f>ROUND(I175*H175,2)</f>
        <v>0</v>
      </c>
      <c r="K175" s="127" t="s">
        <v>133</v>
      </c>
      <c r="L175" s="30"/>
      <c r="M175" s="132" t="s">
        <v>19</v>
      </c>
      <c r="N175" s="133" t="s">
        <v>47</v>
      </c>
      <c r="P175" s="134">
        <f>O175*H175</f>
        <v>0</v>
      </c>
      <c r="Q175" s="134">
        <v>0</v>
      </c>
      <c r="R175" s="134">
        <f>Q175*H175</f>
        <v>0</v>
      </c>
      <c r="S175" s="134">
        <v>0</v>
      </c>
      <c r="T175" s="135">
        <f>S175*H175</f>
        <v>0</v>
      </c>
      <c r="AR175" s="136" t="s">
        <v>157</v>
      </c>
      <c r="AT175" s="136" t="s">
        <v>129</v>
      </c>
      <c r="AU175" s="136" t="s">
        <v>86</v>
      </c>
      <c r="AY175" s="15" t="s">
        <v>126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5" t="s">
        <v>84</v>
      </c>
      <c r="BK175" s="137">
        <f>ROUND(I175*H175,2)</f>
        <v>0</v>
      </c>
      <c r="BL175" s="15" t="s">
        <v>157</v>
      </c>
      <c r="BM175" s="136" t="s">
        <v>325</v>
      </c>
    </row>
    <row r="176" spans="2:65" s="1" customFormat="1" ht="11.25">
      <c r="B176" s="30"/>
      <c r="D176" s="138" t="s">
        <v>136</v>
      </c>
      <c r="F176" s="139" t="s">
        <v>326</v>
      </c>
      <c r="I176" s="140"/>
      <c r="L176" s="30"/>
      <c r="M176" s="141"/>
      <c r="T176" s="51"/>
      <c r="AT176" s="15" t="s">
        <v>136</v>
      </c>
      <c r="AU176" s="15" t="s">
        <v>86</v>
      </c>
    </row>
    <row r="177" spans="2:65" s="12" customFormat="1" ht="11.25">
      <c r="B177" s="152"/>
      <c r="D177" s="153" t="s">
        <v>143</v>
      </c>
      <c r="F177" s="155" t="s">
        <v>327</v>
      </c>
      <c r="H177" s="156">
        <v>20.481999999999999</v>
      </c>
      <c r="I177" s="157"/>
      <c r="L177" s="152"/>
      <c r="M177" s="158"/>
      <c r="T177" s="159"/>
      <c r="AT177" s="154" t="s">
        <v>143</v>
      </c>
      <c r="AU177" s="154" t="s">
        <v>86</v>
      </c>
      <c r="AV177" s="12" t="s">
        <v>86</v>
      </c>
      <c r="AW177" s="12" t="s">
        <v>4</v>
      </c>
      <c r="AX177" s="12" t="s">
        <v>84</v>
      </c>
      <c r="AY177" s="154" t="s">
        <v>126</v>
      </c>
    </row>
    <row r="178" spans="2:65" s="1" customFormat="1" ht="24.2" customHeight="1">
      <c r="B178" s="30"/>
      <c r="C178" s="125" t="s">
        <v>328</v>
      </c>
      <c r="D178" s="125" t="s">
        <v>129</v>
      </c>
      <c r="E178" s="126" t="s">
        <v>329</v>
      </c>
      <c r="F178" s="127" t="s">
        <v>330</v>
      </c>
      <c r="G178" s="128" t="s">
        <v>331</v>
      </c>
      <c r="H178" s="129">
        <v>1.887</v>
      </c>
      <c r="I178" s="130"/>
      <c r="J178" s="131">
        <f>ROUND(I178*H178,2)</f>
        <v>0</v>
      </c>
      <c r="K178" s="127" t="s">
        <v>133</v>
      </c>
      <c r="L178" s="30"/>
      <c r="M178" s="132" t="s">
        <v>19</v>
      </c>
      <c r="N178" s="133" t="s">
        <v>47</v>
      </c>
      <c r="P178" s="134">
        <f>O178*H178</f>
        <v>0</v>
      </c>
      <c r="Q178" s="134">
        <v>0</v>
      </c>
      <c r="R178" s="134">
        <f>Q178*H178</f>
        <v>0</v>
      </c>
      <c r="S178" s="134">
        <v>0</v>
      </c>
      <c r="T178" s="135">
        <f>S178*H178</f>
        <v>0</v>
      </c>
      <c r="AR178" s="136" t="s">
        <v>157</v>
      </c>
      <c r="AT178" s="136" t="s">
        <v>129</v>
      </c>
      <c r="AU178" s="136" t="s">
        <v>86</v>
      </c>
      <c r="AY178" s="15" t="s">
        <v>126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5" t="s">
        <v>84</v>
      </c>
      <c r="BK178" s="137">
        <f>ROUND(I178*H178,2)</f>
        <v>0</v>
      </c>
      <c r="BL178" s="15" t="s">
        <v>157</v>
      </c>
      <c r="BM178" s="136" t="s">
        <v>332</v>
      </c>
    </row>
    <row r="179" spans="2:65" s="1" customFormat="1" ht="11.25">
      <c r="B179" s="30"/>
      <c r="D179" s="138" t="s">
        <v>136</v>
      </c>
      <c r="F179" s="139" t="s">
        <v>333</v>
      </c>
      <c r="I179" s="140"/>
      <c r="L179" s="30"/>
      <c r="M179" s="141"/>
      <c r="T179" s="51"/>
      <c r="AT179" s="15" t="s">
        <v>136</v>
      </c>
      <c r="AU179" s="15" t="s">
        <v>86</v>
      </c>
    </row>
    <row r="180" spans="2:65" s="12" customFormat="1" ht="11.25">
      <c r="B180" s="152"/>
      <c r="D180" s="153" t="s">
        <v>143</v>
      </c>
      <c r="E180" s="154" t="s">
        <v>19</v>
      </c>
      <c r="F180" s="155" t="s">
        <v>334</v>
      </c>
      <c r="H180" s="156">
        <v>1.0780000000000001</v>
      </c>
      <c r="I180" s="157"/>
      <c r="L180" s="152"/>
      <c r="M180" s="158"/>
      <c r="T180" s="159"/>
      <c r="AT180" s="154" t="s">
        <v>143</v>
      </c>
      <c r="AU180" s="154" t="s">
        <v>86</v>
      </c>
      <c r="AV180" s="12" t="s">
        <v>86</v>
      </c>
      <c r="AW180" s="12" t="s">
        <v>35</v>
      </c>
      <c r="AX180" s="12" t="s">
        <v>76</v>
      </c>
      <c r="AY180" s="154" t="s">
        <v>126</v>
      </c>
    </row>
    <row r="181" spans="2:65" s="12" customFormat="1" ht="11.25">
      <c r="B181" s="152"/>
      <c r="D181" s="153" t="s">
        <v>143</v>
      </c>
      <c r="F181" s="155" t="s">
        <v>335</v>
      </c>
      <c r="H181" s="156">
        <v>1.887</v>
      </c>
      <c r="I181" s="157"/>
      <c r="L181" s="152"/>
      <c r="M181" s="158"/>
      <c r="T181" s="159"/>
      <c r="AT181" s="154" t="s">
        <v>143</v>
      </c>
      <c r="AU181" s="154" t="s">
        <v>86</v>
      </c>
      <c r="AV181" s="12" t="s">
        <v>86</v>
      </c>
      <c r="AW181" s="12" t="s">
        <v>4</v>
      </c>
      <c r="AX181" s="12" t="s">
        <v>84</v>
      </c>
      <c r="AY181" s="154" t="s">
        <v>126</v>
      </c>
    </row>
    <row r="182" spans="2:65" s="1" customFormat="1" ht="33" customHeight="1">
      <c r="B182" s="30"/>
      <c r="C182" s="125" t="s">
        <v>336</v>
      </c>
      <c r="D182" s="125" t="s">
        <v>129</v>
      </c>
      <c r="E182" s="126" t="s">
        <v>337</v>
      </c>
      <c r="F182" s="127" t="s">
        <v>338</v>
      </c>
      <c r="G182" s="128" t="s">
        <v>228</v>
      </c>
      <c r="H182" s="129">
        <v>40</v>
      </c>
      <c r="I182" s="130"/>
      <c r="J182" s="131">
        <f>ROUND(I182*H182,2)</f>
        <v>0</v>
      </c>
      <c r="K182" s="127" t="s">
        <v>133</v>
      </c>
      <c r="L182" s="30"/>
      <c r="M182" s="132" t="s">
        <v>19</v>
      </c>
      <c r="N182" s="133" t="s">
        <v>47</v>
      </c>
      <c r="P182" s="134">
        <f>O182*H182</f>
        <v>0</v>
      </c>
      <c r="Q182" s="134">
        <v>0</v>
      </c>
      <c r="R182" s="134">
        <f>Q182*H182</f>
        <v>0</v>
      </c>
      <c r="S182" s="134">
        <v>0</v>
      </c>
      <c r="T182" s="135">
        <f>S182*H182</f>
        <v>0</v>
      </c>
      <c r="AR182" s="136" t="s">
        <v>157</v>
      </c>
      <c r="AT182" s="136" t="s">
        <v>129</v>
      </c>
      <c r="AU182" s="136" t="s">
        <v>86</v>
      </c>
      <c r="AY182" s="15" t="s">
        <v>126</v>
      </c>
      <c r="BE182" s="137">
        <f>IF(N182="základní",J182,0)</f>
        <v>0</v>
      </c>
      <c r="BF182" s="137">
        <f>IF(N182="snížená",J182,0)</f>
        <v>0</v>
      </c>
      <c r="BG182" s="137">
        <f>IF(N182="zákl. přenesená",J182,0)</f>
        <v>0</v>
      </c>
      <c r="BH182" s="137">
        <f>IF(N182="sníž. přenesená",J182,0)</f>
        <v>0</v>
      </c>
      <c r="BI182" s="137">
        <f>IF(N182="nulová",J182,0)</f>
        <v>0</v>
      </c>
      <c r="BJ182" s="15" t="s">
        <v>84</v>
      </c>
      <c r="BK182" s="137">
        <f>ROUND(I182*H182,2)</f>
        <v>0</v>
      </c>
      <c r="BL182" s="15" t="s">
        <v>157</v>
      </c>
      <c r="BM182" s="136" t="s">
        <v>339</v>
      </c>
    </row>
    <row r="183" spans="2:65" s="1" customFormat="1" ht="11.25">
      <c r="B183" s="30"/>
      <c r="D183" s="138" t="s">
        <v>136</v>
      </c>
      <c r="F183" s="139" t="s">
        <v>340</v>
      </c>
      <c r="I183" s="140"/>
      <c r="L183" s="30"/>
      <c r="M183" s="141"/>
      <c r="T183" s="51"/>
      <c r="AT183" s="15" t="s">
        <v>136</v>
      </c>
      <c r="AU183" s="15" t="s">
        <v>86</v>
      </c>
    </row>
    <row r="184" spans="2:65" s="12" customFormat="1" ht="11.25">
      <c r="B184" s="152"/>
      <c r="D184" s="153" t="s">
        <v>143</v>
      </c>
      <c r="E184" s="154" t="s">
        <v>19</v>
      </c>
      <c r="F184" s="155" t="s">
        <v>305</v>
      </c>
      <c r="H184" s="156">
        <v>40</v>
      </c>
      <c r="I184" s="157"/>
      <c r="L184" s="152"/>
      <c r="M184" s="158"/>
      <c r="T184" s="159"/>
      <c r="AT184" s="154" t="s">
        <v>143</v>
      </c>
      <c r="AU184" s="154" t="s">
        <v>86</v>
      </c>
      <c r="AV184" s="12" t="s">
        <v>86</v>
      </c>
      <c r="AW184" s="12" t="s">
        <v>35</v>
      </c>
      <c r="AX184" s="12" t="s">
        <v>76</v>
      </c>
      <c r="AY184" s="154" t="s">
        <v>126</v>
      </c>
    </row>
    <row r="185" spans="2:65" s="1" customFormat="1" ht="16.5" customHeight="1">
      <c r="B185" s="30"/>
      <c r="C185" s="125" t="s">
        <v>341</v>
      </c>
      <c r="D185" s="125" t="s">
        <v>129</v>
      </c>
      <c r="E185" s="126" t="s">
        <v>342</v>
      </c>
      <c r="F185" s="127" t="s">
        <v>343</v>
      </c>
      <c r="G185" s="128" t="s">
        <v>297</v>
      </c>
      <c r="H185" s="129">
        <v>1.0780000000000001</v>
      </c>
      <c r="I185" s="130"/>
      <c r="J185" s="131">
        <f>ROUND(I185*H185,2)</f>
        <v>0</v>
      </c>
      <c r="K185" s="127" t="s">
        <v>133</v>
      </c>
      <c r="L185" s="30"/>
      <c r="M185" s="132" t="s">
        <v>19</v>
      </c>
      <c r="N185" s="133" t="s">
        <v>47</v>
      </c>
      <c r="P185" s="134">
        <f>O185*H185</f>
        <v>0</v>
      </c>
      <c r="Q185" s="134">
        <v>0</v>
      </c>
      <c r="R185" s="134">
        <f>Q185*H185</f>
        <v>0</v>
      </c>
      <c r="S185" s="134">
        <v>0</v>
      </c>
      <c r="T185" s="135">
        <f>S185*H185</f>
        <v>0</v>
      </c>
      <c r="AR185" s="136" t="s">
        <v>157</v>
      </c>
      <c r="AT185" s="136" t="s">
        <v>129</v>
      </c>
      <c r="AU185" s="136" t="s">
        <v>86</v>
      </c>
      <c r="AY185" s="15" t="s">
        <v>126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5" t="s">
        <v>84</v>
      </c>
      <c r="BK185" s="137">
        <f>ROUND(I185*H185,2)</f>
        <v>0</v>
      </c>
      <c r="BL185" s="15" t="s">
        <v>157</v>
      </c>
      <c r="BM185" s="136" t="s">
        <v>344</v>
      </c>
    </row>
    <row r="186" spans="2:65" s="1" customFormat="1" ht="11.25">
      <c r="B186" s="30"/>
      <c r="D186" s="138" t="s">
        <v>136</v>
      </c>
      <c r="F186" s="139" t="s">
        <v>345</v>
      </c>
      <c r="I186" s="140"/>
      <c r="L186" s="30"/>
      <c r="M186" s="141"/>
      <c r="T186" s="51"/>
      <c r="AT186" s="15" t="s">
        <v>136</v>
      </c>
      <c r="AU186" s="15" t="s">
        <v>86</v>
      </c>
    </row>
    <row r="187" spans="2:65" s="12" customFormat="1" ht="11.25">
      <c r="B187" s="152"/>
      <c r="D187" s="153" t="s">
        <v>143</v>
      </c>
      <c r="E187" s="154" t="s">
        <v>19</v>
      </c>
      <c r="F187" s="155" t="s">
        <v>346</v>
      </c>
      <c r="H187" s="156">
        <v>1.0780000000000001</v>
      </c>
      <c r="I187" s="157"/>
      <c r="L187" s="152"/>
      <c r="M187" s="158"/>
      <c r="T187" s="159"/>
      <c r="AT187" s="154" t="s">
        <v>143</v>
      </c>
      <c r="AU187" s="154" t="s">
        <v>86</v>
      </c>
      <c r="AV187" s="12" t="s">
        <v>86</v>
      </c>
      <c r="AW187" s="12" t="s">
        <v>35</v>
      </c>
      <c r="AX187" s="12" t="s">
        <v>76</v>
      </c>
      <c r="AY187" s="154" t="s">
        <v>126</v>
      </c>
    </row>
    <row r="188" spans="2:65" s="1" customFormat="1" ht="21.75" customHeight="1">
      <c r="B188" s="30"/>
      <c r="C188" s="125" t="s">
        <v>347</v>
      </c>
      <c r="D188" s="125" t="s">
        <v>129</v>
      </c>
      <c r="E188" s="126" t="s">
        <v>348</v>
      </c>
      <c r="F188" s="127" t="s">
        <v>349</v>
      </c>
      <c r="G188" s="128" t="s">
        <v>228</v>
      </c>
      <c r="H188" s="129">
        <v>40</v>
      </c>
      <c r="I188" s="130"/>
      <c r="J188" s="131">
        <f>ROUND(I188*H188,2)</f>
        <v>0</v>
      </c>
      <c r="K188" s="127" t="s">
        <v>133</v>
      </c>
      <c r="L188" s="30"/>
      <c r="M188" s="132" t="s">
        <v>19</v>
      </c>
      <c r="N188" s="133" t="s">
        <v>47</v>
      </c>
      <c r="P188" s="134">
        <f>O188*H188</f>
        <v>0</v>
      </c>
      <c r="Q188" s="134">
        <v>0</v>
      </c>
      <c r="R188" s="134">
        <f>Q188*H188</f>
        <v>0</v>
      </c>
      <c r="S188" s="134">
        <v>0</v>
      </c>
      <c r="T188" s="135">
        <f>S188*H188</f>
        <v>0</v>
      </c>
      <c r="AR188" s="136" t="s">
        <v>157</v>
      </c>
      <c r="AT188" s="136" t="s">
        <v>129</v>
      </c>
      <c r="AU188" s="136" t="s">
        <v>86</v>
      </c>
      <c r="AY188" s="15" t="s">
        <v>126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5" t="s">
        <v>84</v>
      </c>
      <c r="BK188" s="137">
        <f>ROUND(I188*H188,2)</f>
        <v>0</v>
      </c>
      <c r="BL188" s="15" t="s">
        <v>157</v>
      </c>
      <c r="BM188" s="136" t="s">
        <v>350</v>
      </c>
    </row>
    <row r="189" spans="2:65" s="1" customFormat="1" ht="11.25">
      <c r="B189" s="30"/>
      <c r="D189" s="138" t="s">
        <v>136</v>
      </c>
      <c r="F189" s="139" t="s">
        <v>351</v>
      </c>
      <c r="I189" s="140"/>
      <c r="L189" s="30"/>
      <c r="M189" s="141"/>
      <c r="T189" s="51"/>
      <c r="AT189" s="15" t="s">
        <v>136</v>
      </c>
      <c r="AU189" s="15" t="s">
        <v>86</v>
      </c>
    </row>
    <row r="190" spans="2:65" s="12" customFormat="1" ht="11.25">
      <c r="B190" s="152"/>
      <c r="D190" s="153" t="s">
        <v>143</v>
      </c>
      <c r="E190" s="154" t="s">
        <v>19</v>
      </c>
      <c r="F190" s="155" t="s">
        <v>352</v>
      </c>
      <c r="H190" s="156">
        <v>40</v>
      </c>
      <c r="I190" s="157"/>
      <c r="L190" s="152"/>
      <c r="M190" s="158"/>
      <c r="T190" s="159"/>
      <c r="AT190" s="154" t="s">
        <v>143</v>
      </c>
      <c r="AU190" s="154" t="s">
        <v>86</v>
      </c>
      <c r="AV190" s="12" t="s">
        <v>86</v>
      </c>
      <c r="AW190" s="12" t="s">
        <v>35</v>
      </c>
      <c r="AX190" s="12" t="s">
        <v>76</v>
      </c>
      <c r="AY190" s="154" t="s">
        <v>126</v>
      </c>
    </row>
    <row r="191" spans="2:65" s="1" customFormat="1" ht="21.75" customHeight="1">
      <c r="B191" s="30"/>
      <c r="C191" s="125" t="s">
        <v>353</v>
      </c>
      <c r="D191" s="125" t="s">
        <v>129</v>
      </c>
      <c r="E191" s="126" t="s">
        <v>354</v>
      </c>
      <c r="F191" s="127" t="s">
        <v>355</v>
      </c>
      <c r="G191" s="128" t="s">
        <v>228</v>
      </c>
      <c r="H191" s="129">
        <v>40</v>
      </c>
      <c r="I191" s="130"/>
      <c r="J191" s="131">
        <f>ROUND(I191*H191,2)</f>
        <v>0</v>
      </c>
      <c r="K191" s="127" t="s">
        <v>133</v>
      </c>
      <c r="L191" s="30"/>
      <c r="M191" s="132" t="s">
        <v>19</v>
      </c>
      <c r="N191" s="133" t="s">
        <v>47</v>
      </c>
      <c r="P191" s="134">
        <f>O191*H191</f>
        <v>0</v>
      </c>
      <c r="Q191" s="134">
        <v>9.0000000000000006E-5</v>
      </c>
      <c r="R191" s="134">
        <f>Q191*H191</f>
        <v>3.6000000000000003E-3</v>
      </c>
      <c r="S191" s="134">
        <v>0</v>
      </c>
      <c r="T191" s="135">
        <f>S191*H191</f>
        <v>0</v>
      </c>
      <c r="AR191" s="136" t="s">
        <v>157</v>
      </c>
      <c r="AT191" s="136" t="s">
        <v>129</v>
      </c>
      <c r="AU191" s="136" t="s">
        <v>86</v>
      </c>
      <c r="AY191" s="15" t="s">
        <v>126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5" t="s">
        <v>84</v>
      </c>
      <c r="BK191" s="137">
        <f>ROUND(I191*H191,2)</f>
        <v>0</v>
      </c>
      <c r="BL191" s="15" t="s">
        <v>157</v>
      </c>
      <c r="BM191" s="136" t="s">
        <v>356</v>
      </c>
    </row>
    <row r="192" spans="2:65" s="1" customFormat="1" ht="11.25">
      <c r="B192" s="30"/>
      <c r="D192" s="138" t="s">
        <v>136</v>
      </c>
      <c r="F192" s="139" t="s">
        <v>357</v>
      </c>
      <c r="I192" s="140"/>
      <c r="L192" s="30"/>
      <c r="M192" s="141"/>
      <c r="T192" s="51"/>
      <c r="AT192" s="15" t="s">
        <v>136</v>
      </c>
      <c r="AU192" s="15" t="s">
        <v>86</v>
      </c>
    </row>
    <row r="193" spans="2:65" s="12" customFormat="1" ht="11.25">
      <c r="B193" s="152"/>
      <c r="D193" s="153" t="s">
        <v>143</v>
      </c>
      <c r="E193" s="154" t="s">
        <v>19</v>
      </c>
      <c r="F193" s="155" t="s">
        <v>305</v>
      </c>
      <c r="H193" s="156">
        <v>40</v>
      </c>
      <c r="I193" s="157"/>
      <c r="L193" s="152"/>
      <c r="M193" s="158"/>
      <c r="T193" s="159"/>
      <c r="AT193" s="154" t="s">
        <v>143</v>
      </c>
      <c r="AU193" s="154" t="s">
        <v>86</v>
      </c>
      <c r="AV193" s="12" t="s">
        <v>86</v>
      </c>
      <c r="AW193" s="12" t="s">
        <v>35</v>
      </c>
      <c r="AX193" s="12" t="s">
        <v>76</v>
      </c>
      <c r="AY193" s="154" t="s">
        <v>126</v>
      </c>
    </row>
    <row r="194" spans="2:65" s="1" customFormat="1" ht="21.75" customHeight="1">
      <c r="B194" s="30"/>
      <c r="C194" s="125" t="s">
        <v>358</v>
      </c>
      <c r="D194" s="125" t="s">
        <v>129</v>
      </c>
      <c r="E194" s="126" t="s">
        <v>359</v>
      </c>
      <c r="F194" s="127" t="s">
        <v>360</v>
      </c>
      <c r="G194" s="128" t="s">
        <v>228</v>
      </c>
      <c r="H194" s="129">
        <v>42</v>
      </c>
      <c r="I194" s="130"/>
      <c r="J194" s="131">
        <f>ROUND(I194*H194,2)</f>
        <v>0</v>
      </c>
      <c r="K194" s="127" t="s">
        <v>133</v>
      </c>
      <c r="L194" s="30"/>
      <c r="M194" s="132" t="s">
        <v>19</v>
      </c>
      <c r="N194" s="133" t="s">
        <v>47</v>
      </c>
      <c r="P194" s="134">
        <f>O194*H194</f>
        <v>0</v>
      </c>
      <c r="Q194" s="134">
        <v>0</v>
      </c>
      <c r="R194" s="134">
        <f>Q194*H194</f>
        <v>0</v>
      </c>
      <c r="S194" s="134">
        <v>0</v>
      </c>
      <c r="T194" s="135">
        <f>S194*H194</f>
        <v>0</v>
      </c>
      <c r="AR194" s="136" t="s">
        <v>157</v>
      </c>
      <c r="AT194" s="136" t="s">
        <v>129</v>
      </c>
      <c r="AU194" s="136" t="s">
        <v>86</v>
      </c>
      <c r="AY194" s="15" t="s">
        <v>126</v>
      </c>
      <c r="BE194" s="137">
        <f>IF(N194="základní",J194,0)</f>
        <v>0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5" t="s">
        <v>84</v>
      </c>
      <c r="BK194" s="137">
        <f>ROUND(I194*H194,2)</f>
        <v>0</v>
      </c>
      <c r="BL194" s="15" t="s">
        <v>157</v>
      </c>
      <c r="BM194" s="136" t="s">
        <v>361</v>
      </c>
    </row>
    <row r="195" spans="2:65" s="1" customFormat="1" ht="11.25">
      <c r="B195" s="30"/>
      <c r="D195" s="138" t="s">
        <v>136</v>
      </c>
      <c r="F195" s="139" t="s">
        <v>362</v>
      </c>
      <c r="I195" s="140"/>
      <c r="L195" s="30"/>
      <c r="M195" s="141"/>
      <c r="T195" s="51"/>
      <c r="AT195" s="15" t="s">
        <v>136</v>
      </c>
      <c r="AU195" s="15" t="s">
        <v>86</v>
      </c>
    </row>
    <row r="196" spans="2:65" s="1" customFormat="1" ht="16.5" customHeight="1">
      <c r="B196" s="30"/>
      <c r="C196" s="142" t="s">
        <v>363</v>
      </c>
      <c r="D196" s="142" t="s">
        <v>138</v>
      </c>
      <c r="E196" s="143" t="s">
        <v>364</v>
      </c>
      <c r="F196" s="144" t="s">
        <v>365</v>
      </c>
      <c r="G196" s="145" t="s">
        <v>228</v>
      </c>
      <c r="H196" s="146">
        <v>46.2</v>
      </c>
      <c r="I196" s="147"/>
      <c r="J196" s="148">
        <f>ROUND(I196*H196,2)</f>
        <v>0</v>
      </c>
      <c r="K196" s="144" t="s">
        <v>133</v>
      </c>
      <c r="L196" s="149"/>
      <c r="M196" s="150" t="s">
        <v>19</v>
      </c>
      <c r="N196" s="151" t="s">
        <v>47</v>
      </c>
      <c r="P196" s="134">
        <f>O196*H196</f>
        <v>0</v>
      </c>
      <c r="Q196" s="134">
        <v>3.5E-4</v>
      </c>
      <c r="R196" s="134">
        <f>Q196*H196</f>
        <v>1.617E-2</v>
      </c>
      <c r="S196" s="134">
        <v>0</v>
      </c>
      <c r="T196" s="135">
        <f>S196*H196</f>
        <v>0</v>
      </c>
      <c r="AR196" s="136" t="s">
        <v>163</v>
      </c>
      <c r="AT196" s="136" t="s">
        <v>138</v>
      </c>
      <c r="AU196" s="136" t="s">
        <v>86</v>
      </c>
      <c r="AY196" s="15" t="s">
        <v>126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5" t="s">
        <v>84</v>
      </c>
      <c r="BK196" s="137">
        <f>ROUND(I196*H196,2)</f>
        <v>0</v>
      </c>
      <c r="BL196" s="15" t="s">
        <v>157</v>
      </c>
      <c r="BM196" s="136" t="s">
        <v>366</v>
      </c>
    </row>
    <row r="197" spans="2:65" s="12" customFormat="1" ht="11.25">
      <c r="B197" s="152"/>
      <c r="D197" s="153" t="s">
        <v>143</v>
      </c>
      <c r="E197" s="154" t="s">
        <v>19</v>
      </c>
      <c r="F197" s="155" t="s">
        <v>231</v>
      </c>
      <c r="H197" s="156">
        <v>42</v>
      </c>
      <c r="I197" s="157"/>
      <c r="L197" s="152"/>
      <c r="M197" s="158"/>
      <c r="T197" s="159"/>
      <c r="AT197" s="154" t="s">
        <v>143</v>
      </c>
      <c r="AU197" s="154" t="s">
        <v>86</v>
      </c>
      <c r="AV197" s="12" t="s">
        <v>86</v>
      </c>
      <c r="AW197" s="12" t="s">
        <v>35</v>
      </c>
      <c r="AX197" s="12" t="s">
        <v>76</v>
      </c>
      <c r="AY197" s="154" t="s">
        <v>126</v>
      </c>
    </row>
    <row r="198" spans="2:65" s="12" customFormat="1" ht="11.25">
      <c r="B198" s="152"/>
      <c r="D198" s="153" t="s">
        <v>143</v>
      </c>
      <c r="F198" s="155" t="s">
        <v>367</v>
      </c>
      <c r="H198" s="156">
        <v>46.2</v>
      </c>
      <c r="I198" s="157"/>
      <c r="L198" s="152"/>
      <c r="M198" s="158"/>
      <c r="T198" s="159"/>
      <c r="AT198" s="154" t="s">
        <v>143</v>
      </c>
      <c r="AU198" s="154" t="s">
        <v>86</v>
      </c>
      <c r="AV198" s="12" t="s">
        <v>86</v>
      </c>
      <c r="AW198" s="12" t="s">
        <v>4</v>
      </c>
      <c r="AX198" s="12" t="s">
        <v>84</v>
      </c>
      <c r="AY198" s="154" t="s">
        <v>126</v>
      </c>
    </row>
    <row r="199" spans="2:65" s="1" customFormat="1" ht="24.2" customHeight="1">
      <c r="B199" s="30"/>
      <c r="C199" s="125" t="s">
        <v>368</v>
      </c>
      <c r="D199" s="125" t="s">
        <v>129</v>
      </c>
      <c r="E199" s="126" t="s">
        <v>369</v>
      </c>
      <c r="F199" s="127" t="s">
        <v>370</v>
      </c>
      <c r="G199" s="128" t="s">
        <v>275</v>
      </c>
      <c r="H199" s="129">
        <v>1</v>
      </c>
      <c r="I199" s="130"/>
      <c r="J199" s="131">
        <f>ROUND(I199*H199,2)</f>
        <v>0</v>
      </c>
      <c r="K199" s="127" t="s">
        <v>133</v>
      </c>
      <c r="L199" s="30"/>
      <c r="M199" s="132" t="s">
        <v>19</v>
      </c>
      <c r="N199" s="133" t="s">
        <v>47</v>
      </c>
      <c r="P199" s="134">
        <f>O199*H199</f>
        <v>0</v>
      </c>
      <c r="Q199" s="134">
        <v>0</v>
      </c>
      <c r="R199" s="134">
        <f>Q199*H199</f>
        <v>0</v>
      </c>
      <c r="S199" s="134">
        <v>0</v>
      </c>
      <c r="T199" s="135">
        <f>S199*H199</f>
        <v>0</v>
      </c>
      <c r="AR199" s="136" t="s">
        <v>157</v>
      </c>
      <c r="AT199" s="136" t="s">
        <v>129</v>
      </c>
      <c r="AU199" s="136" t="s">
        <v>86</v>
      </c>
      <c r="AY199" s="15" t="s">
        <v>126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5" t="s">
        <v>84</v>
      </c>
      <c r="BK199" s="137">
        <f>ROUND(I199*H199,2)</f>
        <v>0</v>
      </c>
      <c r="BL199" s="15" t="s">
        <v>157</v>
      </c>
      <c r="BM199" s="136" t="s">
        <v>371</v>
      </c>
    </row>
    <row r="200" spans="2:65" s="1" customFormat="1" ht="11.25">
      <c r="B200" s="30"/>
      <c r="D200" s="138" t="s">
        <v>136</v>
      </c>
      <c r="F200" s="139" t="s">
        <v>372</v>
      </c>
      <c r="I200" s="140"/>
      <c r="L200" s="30"/>
      <c r="M200" s="141"/>
      <c r="T200" s="51"/>
      <c r="AT200" s="15" t="s">
        <v>136</v>
      </c>
      <c r="AU200" s="15" t="s">
        <v>86</v>
      </c>
    </row>
    <row r="201" spans="2:65" s="12" customFormat="1" ht="11.25">
      <c r="B201" s="152"/>
      <c r="D201" s="153" t="s">
        <v>143</v>
      </c>
      <c r="E201" s="154" t="s">
        <v>19</v>
      </c>
      <c r="F201" s="155" t="s">
        <v>373</v>
      </c>
      <c r="H201" s="156">
        <v>1</v>
      </c>
      <c r="I201" s="157"/>
      <c r="L201" s="152"/>
      <c r="M201" s="158"/>
      <c r="T201" s="159"/>
      <c r="AT201" s="154" t="s">
        <v>143</v>
      </c>
      <c r="AU201" s="154" t="s">
        <v>86</v>
      </c>
      <c r="AV201" s="12" t="s">
        <v>86</v>
      </c>
      <c r="AW201" s="12" t="s">
        <v>35</v>
      </c>
      <c r="AX201" s="12" t="s">
        <v>76</v>
      </c>
      <c r="AY201" s="154" t="s">
        <v>126</v>
      </c>
    </row>
    <row r="202" spans="2:65" s="1" customFormat="1" ht="16.5" customHeight="1">
      <c r="B202" s="30"/>
      <c r="C202" s="125" t="s">
        <v>374</v>
      </c>
      <c r="D202" s="125" t="s">
        <v>129</v>
      </c>
      <c r="E202" s="126" t="s">
        <v>375</v>
      </c>
      <c r="F202" s="127" t="s">
        <v>376</v>
      </c>
      <c r="G202" s="128" t="s">
        <v>275</v>
      </c>
      <c r="H202" s="129">
        <v>1</v>
      </c>
      <c r="I202" s="130"/>
      <c r="J202" s="131">
        <f>ROUND(I202*H202,2)</f>
        <v>0</v>
      </c>
      <c r="K202" s="127" t="s">
        <v>133</v>
      </c>
      <c r="L202" s="30"/>
      <c r="M202" s="132" t="s">
        <v>19</v>
      </c>
      <c r="N202" s="133" t="s">
        <v>47</v>
      </c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AR202" s="136" t="s">
        <v>157</v>
      </c>
      <c r="AT202" s="136" t="s">
        <v>129</v>
      </c>
      <c r="AU202" s="136" t="s">
        <v>86</v>
      </c>
      <c r="AY202" s="15" t="s">
        <v>126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5" t="s">
        <v>84</v>
      </c>
      <c r="BK202" s="137">
        <f>ROUND(I202*H202,2)</f>
        <v>0</v>
      </c>
      <c r="BL202" s="15" t="s">
        <v>157</v>
      </c>
      <c r="BM202" s="136" t="s">
        <v>377</v>
      </c>
    </row>
    <row r="203" spans="2:65" s="1" customFormat="1" ht="11.25">
      <c r="B203" s="30"/>
      <c r="D203" s="138" t="s">
        <v>136</v>
      </c>
      <c r="F203" s="139" t="s">
        <v>378</v>
      </c>
      <c r="I203" s="140"/>
      <c r="L203" s="30"/>
      <c r="M203" s="141"/>
      <c r="T203" s="51"/>
      <c r="AT203" s="15" t="s">
        <v>136</v>
      </c>
      <c r="AU203" s="15" t="s">
        <v>86</v>
      </c>
    </row>
    <row r="204" spans="2:65" s="12" customFormat="1" ht="11.25">
      <c r="B204" s="152"/>
      <c r="D204" s="153" t="s">
        <v>143</v>
      </c>
      <c r="E204" s="154" t="s">
        <v>19</v>
      </c>
      <c r="F204" s="155" t="s">
        <v>373</v>
      </c>
      <c r="H204" s="156">
        <v>1</v>
      </c>
      <c r="I204" s="157"/>
      <c r="L204" s="152"/>
      <c r="M204" s="158"/>
      <c r="T204" s="159"/>
      <c r="AT204" s="154" t="s">
        <v>143</v>
      </c>
      <c r="AU204" s="154" t="s">
        <v>86</v>
      </c>
      <c r="AV204" s="12" t="s">
        <v>86</v>
      </c>
      <c r="AW204" s="12" t="s">
        <v>35</v>
      </c>
      <c r="AX204" s="12" t="s">
        <v>76</v>
      </c>
      <c r="AY204" s="154" t="s">
        <v>126</v>
      </c>
    </row>
    <row r="205" spans="2:65" s="1" customFormat="1" ht="16.5" customHeight="1">
      <c r="B205" s="30"/>
      <c r="C205" s="125" t="s">
        <v>379</v>
      </c>
      <c r="D205" s="125" t="s">
        <v>129</v>
      </c>
      <c r="E205" s="126" t="s">
        <v>380</v>
      </c>
      <c r="F205" s="127" t="s">
        <v>381</v>
      </c>
      <c r="G205" s="128" t="s">
        <v>275</v>
      </c>
      <c r="H205" s="129">
        <v>1</v>
      </c>
      <c r="I205" s="130"/>
      <c r="J205" s="131">
        <f>ROUND(I205*H205,2)</f>
        <v>0</v>
      </c>
      <c r="K205" s="127" t="s">
        <v>133</v>
      </c>
      <c r="L205" s="30"/>
      <c r="M205" s="132" t="s">
        <v>19</v>
      </c>
      <c r="N205" s="133" t="s">
        <v>47</v>
      </c>
      <c r="P205" s="134">
        <f>O205*H205</f>
        <v>0</v>
      </c>
      <c r="Q205" s="134">
        <v>0</v>
      </c>
      <c r="R205" s="134">
        <f>Q205*H205</f>
        <v>0</v>
      </c>
      <c r="S205" s="134">
        <v>0</v>
      </c>
      <c r="T205" s="135">
        <f>S205*H205</f>
        <v>0</v>
      </c>
      <c r="AR205" s="136" t="s">
        <v>157</v>
      </c>
      <c r="AT205" s="136" t="s">
        <v>129</v>
      </c>
      <c r="AU205" s="136" t="s">
        <v>86</v>
      </c>
      <c r="AY205" s="15" t="s">
        <v>126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5" t="s">
        <v>84</v>
      </c>
      <c r="BK205" s="137">
        <f>ROUND(I205*H205,2)</f>
        <v>0</v>
      </c>
      <c r="BL205" s="15" t="s">
        <v>157</v>
      </c>
      <c r="BM205" s="136" t="s">
        <v>382</v>
      </c>
    </row>
    <row r="206" spans="2:65" s="1" customFormat="1" ht="11.25">
      <c r="B206" s="30"/>
      <c r="D206" s="138" t="s">
        <v>136</v>
      </c>
      <c r="F206" s="139" t="s">
        <v>383</v>
      </c>
      <c r="I206" s="140"/>
      <c r="L206" s="30"/>
      <c r="M206" s="141"/>
      <c r="T206" s="51"/>
      <c r="AT206" s="15" t="s">
        <v>136</v>
      </c>
      <c r="AU206" s="15" t="s">
        <v>86</v>
      </c>
    </row>
    <row r="207" spans="2:65" s="12" customFormat="1" ht="11.25">
      <c r="B207" s="152"/>
      <c r="D207" s="153" t="s">
        <v>143</v>
      </c>
      <c r="E207" s="154" t="s">
        <v>19</v>
      </c>
      <c r="F207" s="155" t="s">
        <v>373</v>
      </c>
      <c r="H207" s="156">
        <v>1</v>
      </c>
      <c r="I207" s="157"/>
      <c r="L207" s="152"/>
      <c r="M207" s="158"/>
      <c r="T207" s="159"/>
      <c r="AT207" s="154" t="s">
        <v>143</v>
      </c>
      <c r="AU207" s="154" t="s">
        <v>86</v>
      </c>
      <c r="AV207" s="12" t="s">
        <v>86</v>
      </c>
      <c r="AW207" s="12" t="s">
        <v>35</v>
      </c>
      <c r="AX207" s="12" t="s">
        <v>76</v>
      </c>
      <c r="AY207" s="154" t="s">
        <v>126</v>
      </c>
    </row>
    <row r="208" spans="2:65" s="1" customFormat="1" ht="24.2" customHeight="1">
      <c r="B208" s="30"/>
      <c r="C208" s="125" t="s">
        <v>384</v>
      </c>
      <c r="D208" s="125" t="s">
        <v>129</v>
      </c>
      <c r="E208" s="126" t="s">
        <v>385</v>
      </c>
      <c r="F208" s="127" t="s">
        <v>386</v>
      </c>
      <c r="G208" s="128" t="s">
        <v>275</v>
      </c>
      <c r="H208" s="129">
        <v>1</v>
      </c>
      <c r="I208" s="130"/>
      <c r="J208" s="131">
        <f>ROUND(I208*H208,2)</f>
        <v>0</v>
      </c>
      <c r="K208" s="127" t="s">
        <v>133</v>
      </c>
      <c r="L208" s="30"/>
      <c r="M208" s="132" t="s">
        <v>19</v>
      </c>
      <c r="N208" s="133" t="s">
        <v>47</v>
      </c>
      <c r="P208" s="134">
        <f>O208*H208</f>
        <v>0</v>
      </c>
      <c r="Q208" s="134">
        <v>0</v>
      </c>
      <c r="R208" s="134">
        <f>Q208*H208</f>
        <v>0</v>
      </c>
      <c r="S208" s="134">
        <v>0.44</v>
      </c>
      <c r="T208" s="135">
        <f>S208*H208</f>
        <v>0.44</v>
      </c>
      <c r="AR208" s="136" t="s">
        <v>157</v>
      </c>
      <c r="AT208" s="136" t="s">
        <v>129</v>
      </c>
      <c r="AU208" s="136" t="s">
        <v>86</v>
      </c>
      <c r="AY208" s="15" t="s">
        <v>126</v>
      </c>
      <c r="BE208" s="137">
        <f>IF(N208="základní",J208,0)</f>
        <v>0</v>
      </c>
      <c r="BF208" s="137">
        <f>IF(N208="snížená",J208,0)</f>
        <v>0</v>
      </c>
      <c r="BG208" s="137">
        <f>IF(N208="zákl. přenesená",J208,0)</f>
        <v>0</v>
      </c>
      <c r="BH208" s="137">
        <f>IF(N208="sníž. přenesená",J208,0)</f>
        <v>0</v>
      </c>
      <c r="BI208" s="137">
        <f>IF(N208="nulová",J208,0)</f>
        <v>0</v>
      </c>
      <c r="BJ208" s="15" t="s">
        <v>84</v>
      </c>
      <c r="BK208" s="137">
        <f>ROUND(I208*H208,2)</f>
        <v>0</v>
      </c>
      <c r="BL208" s="15" t="s">
        <v>157</v>
      </c>
      <c r="BM208" s="136" t="s">
        <v>387</v>
      </c>
    </row>
    <row r="209" spans="2:65" s="1" customFormat="1" ht="11.25">
      <c r="B209" s="30"/>
      <c r="D209" s="138" t="s">
        <v>136</v>
      </c>
      <c r="F209" s="139" t="s">
        <v>388</v>
      </c>
      <c r="I209" s="140"/>
      <c r="L209" s="30"/>
      <c r="M209" s="141"/>
      <c r="T209" s="51"/>
      <c r="AT209" s="15" t="s">
        <v>136</v>
      </c>
      <c r="AU209" s="15" t="s">
        <v>86</v>
      </c>
    </row>
    <row r="210" spans="2:65" s="12" customFormat="1" ht="11.25">
      <c r="B210" s="152"/>
      <c r="D210" s="153" t="s">
        <v>143</v>
      </c>
      <c r="E210" s="154" t="s">
        <v>19</v>
      </c>
      <c r="F210" s="155" t="s">
        <v>373</v>
      </c>
      <c r="H210" s="156">
        <v>1</v>
      </c>
      <c r="I210" s="157"/>
      <c r="L210" s="152"/>
      <c r="M210" s="158"/>
      <c r="T210" s="159"/>
      <c r="AT210" s="154" t="s">
        <v>143</v>
      </c>
      <c r="AU210" s="154" t="s">
        <v>86</v>
      </c>
      <c r="AV210" s="12" t="s">
        <v>86</v>
      </c>
      <c r="AW210" s="12" t="s">
        <v>35</v>
      </c>
      <c r="AX210" s="12" t="s">
        <v>76</v>
      </c>
      <c r="AY210" s="154" t="s">
        <v>126</v>
      </c>
    </row>
    <row r="211" spans="2:65" s="1" customFormat="1" ht="24.2" customHeight="1">
      <c r="B211" s="30"/>
      <c r="C211" s="125" t="s">
        <v>389</v>
      </c>
      <c r="D211" s="125" t="s">
        <v>129</v>
      </c>
      <c r="E211" s="126" t="s">
        <v>390</v>
      </c>
      <c r="F211" s="127" t="s">
        <v>391</v>
      </c>
      <c r="G211" s="128" t="s">
        <v>275</v>
      </c>
      <c r="H211" s="129">
        <v>1</v>
      </c>
      <c r="I211" s="130"/>
      <c r="J211" s="131">
        <f>ROUND(I211*H211,2)</f>
        <v>0</v>
      </c>
      <c r="K211" s="127" t="s">
        <v>133</v>
      </c>
      <c r="L211" s="30"/>
      <c r="M211" s="132" t="s">
        <v>19</v>
      </c>
      <c r="N211" s="133" t="s">
        <v>47</v>
      </c>
      <c r="P211" s="134">
        <f>O211*H211</f>
        <v>0</v>
      </c>
      <c r="Q211" s="134">
        <v>0</v>
      </c>
      <c r="R211" s="134">
        <f>Q211*H211</f>
        <v>0</v>
      </c>
      <c r="S211" s="134">
        <v>0.12</v>
      </c>
      <c r="T211" s="135">
        <f>S211*H211</f>
        <v>0.12</v>
      </c>
      <c r="AR211" s="136" t="s">
        <v>157</v>
      </c>
      <c r="AT211" s="136" t="s">
        <v>129</v>
      </c>
      <c r="AU211" s="136" t="s">
        <v>86</v>
      </c>
      <c r="AY211" s="15" t="s">
        <v>126</v>
      </c>
      <c r="BE211" s="137">
        <f>IF(N211="základní",J211,0)</f>
        <v>0</v>
      </c>
      <c r="BF211" s="137">
        <f>IF(N211="snížená",J211,0)</f>
        <v>0</v>
      </c>
      <c r="BG211" s="137">
        <f>IF(N211="zákl. přenesená",J211,0)</f>
        <v>0</v>
      </c>
      <c r="BH211" s="137">
        <f>IF(N211="sníž. přenesená",J211,0)</f>
        <v>0</v>
      </c>
      <c r="BI211" s="137">
        <f>IF(N211="nulová",J211,0)</f>
        <v>0</v>
      </c>
      <c r="BJ211" s="15" t="s">
        <v>84</v>
      </c>
      <c r="BK211" s="137">
        <f>ROUND(I211*H211,2)</f>
        <v>0</v>
      </c>
      <c r="BL211" s="15" t="s">
        <v>157</v>
      </c>
      <c r="BM211" s="136" t="s">
        <v>392</v>
      </c>
    </row>
    <row r="212" spans="2:65" s="1" customFormat="1" ht="11.25">
      <c r="B212" s="30"/>
      <c r="D212" s="138" t="s">
        <v>136</v>
      </c>
      <c r="F212" s="139" t="s">
        <v>393</v>
      </c>
      <c r="I212" s="140"/>
      <c r="L212" s="30"/>
      <c r="M212" s="141"/>
      <c r="T212" s="51"/>
      <c r="AT212" s="15" t="s">
        <v>136</v>
      </c>
      <c r="AU212" s="15" t="s">
        <v>86</v>
      </c>
    </row>
    <row r="213" spans="2:65" s="12" customFormat="1" ht="11.25">
      <c r="B213" s="152"/>
      <c r="D213" s="153" t="s">
        <v>143</v>
      </c>
      <c r="E213" s="154" t="s">
        <v>19</v>
      </c>
      <c r="F213" s="155" t="s">
        <v>373</v>
      </c>
      <c r="H213" s="156">
        <v>1</v>
      </c>
      <c r="I213" s="157"/>
      <c r="L213" s="152"/>
      <c r="M213" s="158"/>
      <c r="T213" s="159"/>
      <c r="AT213" s="154" t="s">
        <v>143</v>
      </c>
      <c r="AU213" s="154" t="s">
        <v>86</v>
      </c>
      <c r="AV213" s="12" t="s">
        <v>86</v>
      </c>
      <c r="AW213" s="12" t="s">
        <v>35</v>
      </c>
      <c r="AX213" s="12" t="s">
        <v>76</v>
      </c>
      <c r="AY213" s="154" t="s">
        <v>126</v>
      </c>
    </row>
    <row r="214" spans="2:65" s="1" customFormat="1" ht="16.5" customHeight="1">
      <c r="B214" s="30"/>
      <c r="C214" s="125" t="s">
        <v>394</v>
      </c>
      <c r="D214" s="125" t="s">
        <v>129</v>
      </c>
      <c r="E214" s="126" t="s">
        <v>395</v>
      </c>
      <c r="F214" s="127" t="s">
        <v>396</v>
      </c>
      <c r="G214" s="128" t="s">
        <v>228</v>
      </c>
      <c r="H214" s="129">
        <v>4</v>
      </c>
      <c r="I214" s="130"/>
      <c r="J214" s="131">
        <f>ROUND(I214*H214,2)</f>
        <v>0</v>
      </c>
      <c r="K214" s="127" t="s">
        <v>133</v>
      </c>
      <c r="L214" s="30"/>
      <c r="M214" s="132" t="s">
        <v>19</v>
      </c>
      <c r="N214" s="133" t="s">
        <v>47</v>
      </c>
      <c r="P214" s="134">
        <f>O214*H214</f>
        <v>0</v>
      </c>
      <c r="Q214" s="134">
        <v>0</v>
      </c>
      <c r="R214" s="134">
        <f>Q214*H214</f>
        <v>0</v>
      </c>
      <c r="S214" s="134">
        <v>0</v>
      </c>
      <c r="T214" s="135">
        <f>S214*H214</f>
        <v>0</v>
      </c>
      <c r="AR214" s="136" t="s">
        <v>157</v>
      </c>
      <c r="AT214" s="136" t="s">
        <v>129</v>
      </c>
      <c r="AU214" s="136" t="s">
        <v>86</v>
      </c>
      <c r="AY214" s="15" t="s">
        <v>126</v>
      </c>
      <c r="BE214" s="137">
        <f>IF(N214="základní",J214,0)</f>
        <v>0</v>
      </c>
      <c r="BF214" s="137">
        <f>IF(N214="snížená",J214,0)</f>
        <v>0</v>
      </c>
      <c r="BG214" s="137">
        <f>IF(N214="zákl. přenesená",J214,0)</f>
        <v>0</v>
      </c>
      <c r="BH214" s="137">
        <f>IF(N214="sníž. přenesená",J214,0)</f>
        <v>0</v>
      </c>
      <c r="BI214" s="137">
        <f>IF(N214="nulová",J214,0)</f>
        <v>0</v>
      </c>
      <c r="BJ214" s="15" t="s">
        <v>84</v>
      </c>
      <c r="BK214" s="137">
        <f>ROUND(I214*H214,2)</f>
        <v>0</v>
      </c>
      <c r="BL214" s="15" t="s">
        <v>157</v>
      </c>
      <c r="BM214" s="136" t="s">
        <v>397</v>
      </c>
    </row>
    <row r="215" spans="2:65" s="1" customFormat="1" ht="11.25">
      <c r="B215" s="30"/>
      <c r="D215" s="138" t="s">
        <v>136</v>
      </c>
      <c r="F215" s="139" t="s">
        <v>398</v>
      </c>
      <c r="I215" s="140"/>
      <c r="L215" s="30"/>
      <c r="M215" s="141"/>
      <c r="T215" s="51"/>
      <c r="AT215" s="15" t="s">
        <v>136</v>
      </c>
      <c r="AU215" s="15" t="s">
        <v>86</v>
      </c>
    </row>
    <row r="216" spans="2:65" s="12" customFormat="1" ht="11.25">
      <c r="B216" s="152"/>
      <c r="D216" s="153" t="s">
        <v>143</v>
      </c>
      <c r="E216" s="154" t="s">
        <v>19</v>
      </c>
      <c r="F216" s="155" t="s">
        <v>399</v>
      </c>
      <c r="H216" s="156">
        <v>4</v>
      </c>
      <c r="I216" s="157"/>
      <c r="L216" s="152"/>
      <c r="M216" s="158"/>
      <c r="T216" s="159"/>
      <c r="AT216" s="154" t="s">
        <v>143</v>
      </c>
      <c r="AU216" s="154" t="s">
        <v>86</v>
      </c>
      <c r="AV216" s="12" t="s">
        <v>86</v>
      </c>
      <c r="AW216" s="12" t="s">
        <v>35</v>
      </c>
      <c r="AX216" s="12" t="s">
        <v>76</v>
      </c>
      <c r="AY216" s="154" t="s">
        <v>126</v>
      </c>
    </row>
    <row r="217" spans="2:65" s="1" customFormat="1" ht="16.5" customHeight="1">
      <c r="B217" s="30"/>
      <c r="C217" s="125" t="s">
        <v>400</v>
      </c>
      <c r="D217" s="125" t="s">
        <v>129</v>
      </c>
      <c r="E217" s="126" t="s">
        <v>401</v>
      </c>
      <c r="F217" s="127" t="s">
        <v>402</v>
      </c>
      <c r="G217" s="128" t="s">
        <v>331</v>
      </c>
      <c r="H217" s="129">
        <v>0.56000000000000005</v>
      </c>
      <c r="I217" s="130"/>
      <c r="J217" s="131">
        <f>ROUND(I217*H217,2)</f>
        <v>0</v>
      </c>
      <c r="K217" s="127" t="s">
        <v>133</v>
      </c>
      <c r="L217" s="30"/>
      <c r="M217" s="132" t="s">
        <v>19</v>
      </c>
      <c r="N217" s="133" t="s">
        <v>47</v>
      </c>
      <c r="P217" s="134">
        <f>O217*H217</f>
        <v>0</v>
      </c>
      <c r="Q217" s="134">
        <v>0</v>
      </c>
      <c r="R217" s="134">
        <f>Q217*H217</f>
        <v>0</v>
      </c>
      <c r="S217" s="134">
        <v>0</v>
      </c>
      <c r="T217" s="135">
        <f>S217*H217</f>
        <v>0</v>
      </c>
      <c r="AR217" s="136" t="s">
        <v>157</v>
      </c>
      <c r="AT217" s="136" t="s">
        <v>129</v>
      </c>
      <c r="AU217" s="136" t="s">
        <v>86</v>
      </c>
      <c r="AY217" s="15" t="s">
        <v>126</v>
      </c>
      <c r="BE217" s="137">
        <f>IF(N217="základní",J217,0)</f>
        <v>0</v>
      </c>
      <c r="BF217" s="137">
        <f>IF(N217="snížená",J217,0)</f>
        <v>0</v>
      </c>
      <c r="BG217" s="137">
        <f>IF(N217="zákl. přenesená",J217,0)</f>
        <v>0</v>
      </c>
      <c r="BH217" s="137">
        <f>IF(N217="sníž. přenesená",J217,0)</f>
        <v>0</v>
      </c>
      <c r="BI217" s="137">
        <f>IF(N217="nulová",J217,0)</f>
        <v>0</v>
      </c>
      <c r="BJ217" s="15" t="s">
        <v>84</v>
      </c>
      <c r="BK217" s="137">
        <f>ROUND(I217*H217,2)</f>
        <v>0</v>
      </c>
      <c r="BL217" s="15" t="s">
        <v>157</v>
      </c>
      <c r="BM217" s="136" t="s">
        <v>403</v>
      </c>
    </row>
    <row r="218" spans="2:65" s="1" customFormat="1" ht="11.25">
      <c r="B218" s="30"/>
      <c r="D218" s="138" t="s">
        <v>136</v>
      </c>
      <c r="F218" s="139" t="s">
        <v>404</v>
      </c>
      <c r="I218" s="140"/>
      <c r="L218" s="30"/>
      <c r="M218" s="141"/>
      <c r="T218" s="51"/>
      <c r="AT218" s="15" t="s">
        <v>136</v>
      </c>
      <c r="AU218" s="15" t="s">
        <v>86</v>
      </c>
    </row>
    <row r="219" spans="2:65" s="1" customFormat="1" ht="21.75" customHeight="1">
      <c r="B219" s="30"/>
      <c r="C219" s="125" t="s">
        <v>405</v>
      </c>
      <c r="D219" s="125" t="s">
        <v>129</v>
      </c>
      <c r="E219" s="126" t="s">
        <v>406</v>
      </c>
      <c r="F219" s="127" t="s">
        <v>407</v>
      </c>
      <c r="G219" s="128" t="s">
        <v>331</v>
      </c>
      <c r="H219" s="129">
        <v>10.64</v>
      </c>
      <c r="I219" s="130"/>
      <c r="J219" s="131">
        <f>ROUND(I219*H219,2)</f>
        <v>0</v>
      </c>
      <c r="K219" s="127" t="s">
        <v>133</v>
      </c>
      <c r="L219" s="30"/>
      <c r="M219" s="132" t="s">
        <v>19</v>
      </c>
      <c r="N219" s="133" t="s">
        <v>47</v>
      </c>
      <c r="P219" s="134">
        <f>O219*H219</f>
        <v>0</v>
      </c>
      <c r="Q219" s="134">
        <v>0</v>
      </c>
      <c r="R219" s="134">
        <f>Q219*H219</f>
        <v>0</v>
      </c>
      <c r="S219" s="134">
        <v>0</v>
      </c>
      <c r="T219" s="135">
        <f>S219*H219</f>
        <v>0</v>
      </c>
      <c r="AR219" s="136" t="s">
        <v>157</v>
      </c>
      <c r="AT219" s="136" t="s">
        <v>129</v>
      </c>
      <c r="AU219" s="136" t="s">
        <v>86</v>
      </c>
      <c r="AY219" s="15" t="s">
        <v>126</v>
      </c>
      <c r="BE219" s="137">
        <f>IF(N219="základní",J219,0)</f>
        <v>0</v>
      </c>
      <c r="BF219" s="137">
        <f>IF(N219="snížená",J219,0)</f>
        <v>0</v>
      </c>
      <c r="BG219" s="137">
        <f>IF(N219="zákl. přenesená",J219,0)</f>
        <v>0</v>
      </c>
      <c r="BH219" s="137">
        <f>IF(N219="sníž. přenesená",J219,0)</f>
        <v>0</v>
      </c>
      <c r="BI219" s="137">
        <f>IF(N219="nulová",J219,0)</f>
        <v>0</v>
      </c>
      <c r="BJ219" s="15" t="s">
        <v>84</v>
      </c>
      <c r="BK219" s="137">
        <f>ROUND(I219*H219,2)</f>
        <v>0</v>
      </c>
      <c r="BL219" s="15" t="s">
        <v>157</v>
      </c>
      <c r="BM219" s="136" t="s">
        <v>408</v>
      </c>
    </row>
    <row r="220" spans="2:65" s="1" customFormat="1" ht="11.25">
      <c r="B220" s="30"/>
      <c r="D220" s="138" t="s">
        <v>136</v>
      </c>
      <c r="F220" s="139" t="s">
        <v>409</v>
      </c>
      <c r="I220" s="140"/>
      <c r="L220" s="30"/>
      <c r="M220" s="141"/>
      <c r="T220" s="51"/>
      <c r="AT220" s="15" t="s">
        <v>136</v>
      </c>
      <c r="AU220" s="15" t="s">
        <v>86</v>
      </c>
    </row>
    <row r="221" spans="2:65" s="12" customFormat="1" ht="11.25">
      <c r="B221" s="152"/>
      <c r="D221" s="153" t="s">
        <v>143</v>
      </c>
      <c r="F221" s="155" t="s">
        <v>410</v>
      </c>
      <c r="H221" s="156">
        <v>10.64</v>
      </c>
      <c r="I221" s="157"/>
      <c r="L221" s="152"/>
      <c r="M221" s="158"/>
      <c r="T221" s="159"/>
      <c r="AT221" s="154" t="s">
        <v>143</v>
      </c>
      <c r="AU221" s="154" t="s">
        <v>86</v>
      </c>
      <c r="AV221" s="12" t="s">
        <v>86</v>
      </c>
      <c r="AW221" s="12" t="s">
        <v>4</v>
      </c>
      <c r="AX221" s="12" t="s">
        <v>84</v>
      </c>
      <c r="AY221" s="154" t="s">
        <v>126</v>
      </c>
    </row>
    <row r="222" spans="2:65" s="1" customFormat="1" ht="24.2" customHeight="1">
      <c r="B222" s="30"/>
      <c r="C222" s="142" t="s">
        <v>411</v>
      </c>
      <c r="D222" s="142" t="s">
        <v>138</v>
      </c>
      <c r="E222" s="143" t="s">
        <v>412</v>
      </c>
      <c r="F222" s="144" t="s">
        <v>413</v>
      </c>
      <c r="G222" s="145" t="s">
        <v>331</v>
      </c>
      <c r="H222" s="146">
        <v>0.12</v>
      </c>
      <c r="I222" s="147"/>
      <c r="J222" s="148">
        <f>ROUND(I222*H222,2)</f>
        <v>0</v>
      </c>
      <c r="K222" s="144" t="s">
        <v>133</v>
      </c>
      <c r="L222" s="149"/>
      <c r="M222" s="150" t="s">
        <v>19</v>
      </c>
      <c r="N222" s="151" t="s">
        <v>47</v>
      </c>
      <c r="P222" s="134">
        <f>O222*H222</f>
        <v>0</v>
      </c>
      <c r="Q222" s="134">
        <v>0</v>
      </c>
      <c r="R222" s="134">
        <f>Q222*H222</f>
        <v>0</v>
      </c>
      <c r="S222" s="134">
        <v>0</v>
      </c>
      <c r="T222" s="135">
        <f>S222*H222</f>
        <v>0</v>
      </c>
      <c r="AR222" s="136" t="s">
        <v>163</v>
      </c>
      <c r="AT222" s="136" t="s">
        <v>138</v>
      </c>
      <c r="AU222" s="136" t="s">
        <v>86</v>
      </c>
      <c r="AY222" s="15" t="s">
        <v>126</v>
      </c>
      <c r="BE222" s="137">
        <f>IF(N222="základní",J222,0)</f>
        <v>0</v>
      </c>
      <c r="BF222" s="137">
        <f>IF(N222="snížená",J222,0)</f>
        <v>0</v>
      </c>
      <c r="BG222" s="137">
        <f>IF(N222="zákl. přenesená",J222,0)</f>
        <v>0</v>
      </c>
      <c r="BH222" s="137">
        <f>IF(N222="sníž. přenesená",J222,0)</f>
        <v>0</v>
      </c>
      <c r="BI222" s="137">
        <f>IF(N222="nulová",J222,0)</f>
        <v>0</v>
      </c>
      <c r="BJ222" s="15" t="s">
        <v>84</v>
      </c>
      <c r="BK222" s="137">
        <f>ROUND(I222*H222,2)</f>
        <v>0</v>
      </c>
      <c r="BL222" s="15" t="s">
        <v>157</v>
      </c>
      <c r="BM222" s="136" t="s">
        <v>414</v>
      </c>
    </row>
    <row r="223" spans="2:65" s="1" customFormat="1" ht="21.75" customHeight="1">
      <c r="B223" s="30"/>
      <c r="C223" s="142" t="s">
        <v>415</v>
      </c>
      <c r="D223" s="142" t="s">
        <v>138</v>
      </c>
      <c r="E223" s="143" t="s">
        <v>416</v>
      </c>
      <c r="F223" s="144" t="s">
        <v>417</v>
      </c>
      <c r="G223" s="145" t="s">
        <v>331</v>
      </c>
      <c r="H223" s="146">
        <v>0.44</v>
      </c>
      <c r="I223" s="147"/>
      <c r="J223" s="148">
        <f>ROUND(I223*H223,2)</f>
        <v>0</v>
      </c>
      <c r="K223" s="144" t="s">
        <v>133</v>
      </c>
      <c r="L223" s="149"/>
      <c r="M223" s="150" t="s">
        <v>19</v>
      </c>
      <c r="N223" s="151" t="s">
        <v>47</v>
      </c>
      <c r="P223" s="134">
        <f>O223*H223</f>
        <v>0</v>
      </c>
      <c r="Q223" s="134">
        <v>0</v>
      </c>
      <c r="R223" s="134">
        <f>Q223*H223</f>
        <v>0</v>
      </c>
      <c r="S223" s="134">
        <v>0</v>
      </c>
      <c r="T223" s="135">
        <f>S223*H223</f>
        <v>0</v>
      </c>
      <c r="AR223" s="136" t="s">
        <v>163</v>
      </c>
      <c r="AT223" s="136" t="s">
        <v>138</v>
      </c>
      <c r="AU223" s="136" t="s">
        <v>86</v>
      </c>
      <c r="AY223" s="15" t="s">
        <v>126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5" t="s">
        <v>84</v>
      </c>
      <c r="BK223" s="137">
        <f>ROUND(I223*H223,2)</f>
        <v>0</v>
      </c>
      <c r="BL223" s="15" t="s">
        <v>157</v>
      </c>
      <c r="BM223" s="136" t="s">
        <v>418</v>
      </c>
    </row>
    <row r="224" spans="2:65" s="1" customFormat="1" ht="16.5" customHeight="1">
      <c r="B224" s="30"/>
      <c r="C224" s="125" t="s">
        <v>419</v>
      </c>
      <c r="D224" s="125" t="s">
        <v>129</v>
      </c>
      <c r="E224" s="126" t="s">
        <v>420</v>
      </c>
      <c r="F224" s="127" t="s">
        <v>421</v>
      </c>
      <c r="G224" s="128" t="s">
        <v>331</v>
      </c>
      <c r="H224" s="129">
        <v>8.6999999999999994E-2</v>
      </c>
      <c r="I224" s="130"/>
      <c r="J224" s="131">
        <f>ROUND(I224*H224,2)</f>
        <v>0</v>
      </c>
      <c r="K224" s="127" t="s">
        <v>133</v>
      </c>
      <c r="L224" s="30"/>
      <c r="M224" s="132" t="s">
        <v>19</v>
      </c>
      <c r="N224" s="133" t="s">
        <v>47</v>
      </c>
      <c r="P224" s="134">
        <f>O224*H224</f>
        <v>0</v>
      </c>
      <c r="Q224" s="134">
        <v>0</v>
      </c>
      <c r="R224" s="134">
        <f>Q224*H224</f>
        <v>0</v>
      </c>
      <c r="S224" s="134">
        <v>0</v>
      </c>
      <c r="T224" s="135">
        <f>S224*H224</f>
        <v>0</v>
      </c>
      <c r="AR224" s="136" t="s">
        <v>157</v>
      </c>
      <c r="AT224" s="136" t="s">
        <v>129</v>
      </c>
      <c r="AU224" s="136" t="s">
        <v>86</v>
      </c>
      <c r="AY224" s="15" t="s">
        <v>126</v>
      </c>
      <c r="BE224" s="137">
        <f>IF(N224="základní",J224,0)</f>
        <v>0</v>
      </c>
      <c r="BF224" s="137">
        <f>IF(N224="snížená",J224,0)</f>
        <v>0</v>
      </c>
      <c r="BG224" s="137">
        <f>IF(N224="zákl. přenesená",J224,0)</f>
        <v>0</v>
      </c>
      <c r="BH224" s="137">
        <f>IF(N224="sníž. přenesená",J224,0)</f>
        <v>0</v>
      </c>
      <c r="BI224" s="137">
        <f>IF(N224="nulová",J224,0)</f>
        <v>0</v>
      </c>
      <c r="BJ224" s="15" t="s">
        <v>84</v>
      </c>
      <c r="BK224" s="137">
        <f>ROUND(I224*H224,2)</f>
        <v>0</v>
      </c>
      <c r="BL224" s="15" t="s">
        <v>157</v>
      </c>
      <c r="BM224" s="136" t="s">
        <v>422</v>
      </c>
    </row>
    <row r="225" spans="2:65" s="1" customFormat="1" ht="11.25">
      <c r="B225" s="30"/>
      <c r="D225" s="138" t="s">
        <v>136</v>
      </c>
      <c r="F225" s="139" t="s">
        <v>423</v>
      </c>
      <c r="I225" s="140"/>
      <c r="L225" s="30"/>
      <c r="M225" s="141"/>
      <c r="T225" s="51"/>
      <c r="AT225" s="15" t="s">
        <v>136</v>
      </c>
      <c r="AU225" s="15" t="s">
        <v>86</v>
      </c>
    </row>
    <row r="226" spans="2:65" s="11" customFormat="1" ht="25.9" customHeight="1">
      <c r="B226" s="113"/>
      <c r="D226" s="114" t="s">
        <v>75</v>
      </c>
      <c r="E226" s="115" t="s">
        <v>424</v>
      </c>
      <c r="F226" s="115" t="s">
        <v>425</v>
      </c>
      <c r="I226" s="116"/>
      <c r="J226" s="117">
        <f>BK226</f>
        <v>0</v>
      </c>
      <c r="L226" s="113"/>
      <c r="M226" s="118"/>
      <c r="P226" s="119">
        <f>P227+P231</f>
        <v>0</v>
      </c>
      <c r="R226" s="119">
        <f>R227+R231</f>
        <v>0</v>
      </c>
      <c r="T226" s="120">
        <f>T227+T231</f>
        <v>0</v>
      </c>
      <c r="AR226" s="114" t="s">
        <v>160</v>
      </c>
      <c r="AT226" s="121" t="s">
        <v>75</v>
      </c>
      <c r="AU226" s="121" t="s">
        <v>76</v>
      </c>
      <c r="AY226" s="114" t="s">
        <v>126</v>
      </c>
      <c r="BK226" s="122">
        <f>BK227+BK231</f>
        <v>0</v>
      </c>
    </row>
    <row r="227" spans="2:65" s="11" customFormat="1" ht="22.9" customHeight="1">
      <c r="B227" s="113"/>
      <c r="D227" s="114" t="s">
        <v>75</v>
      </c>
      <c r="E227" s="123" t="s">
        <v>426</v>
      </c>
      <c r="F227" s="123" t="s">
        <v>427</v>
      </c>
      <c r="I227" s="116"/>
      <c r="J227" s="124">
        <f>BK227</f>
        <v>0</v>
      </c>
      <c r="L227" s="113"/>
      <c r="M227" s="118"/>
      <c r="P227" s="119">
        <f>SUM(P228:P230)</f>
        <v>0</v>
      </c>
      <c r="R227" s="119">
        <f>SUM(R228:R230)</f>
        <v>0</v>
      </c>
      <c r="T227" s="120">
        <f>SUM(T228:T230)</f>
        <v>0</v>
      </c>
      <c r="AR227" s="114" t="s">
        <v>160</v>
      </c>
      <c r="AT227" s="121" t="s">
        <v>75</v>
      </c>
      <c r="AU227" s="121" t="s">
        <v>84</v>
      </c>
      <c r="AY227" s="114" t="s">
        <v>126</v>
      </c>
      <c r="BK227" s="122">
        <f>SUM(BK228:BK230)</f>
        <v>0</v>
      </c>
    </row>
    <row r="228" spans="2:65" s="1" customFormat="1" ht="16.5" customHeight="1">
      <c r="B228" s="30"/>
      <c r="C228" s="125" t="s">
        <v>428</v>
      </c>
      <c r="D228" s="125" t="s">
        <v>129</v>
      </c>
      <c r="E228" s="126" t="s">
        <v>429</v>
      </c>
      <c r="F228" s="127" t="s">
        <v>427</v>
      </c>
      <c r="G228" s="128" t="s">
        <v>246</v>
      </c>
      <c r="H228" s="129">
        <v>1</v>
      </c>
      <c r="I228" s="130"/>
      <c r="J228" s="131">
        <f>ROUND(I228*H228,2)</f>
        <v>0</v>
      </c>
      <c r="K228" s="127" t="s">
        <v>133</v>
      </c>
      <c r="L228" s="30"/>
      <c r="M228" s="132" t="s">
        <v>19</v>
      </c>
      <c r="N228" s="133" t="s">
        <v>47</v>
      </c>
      <c r="P228" s="134">
        <f>O228*H228</f>
        <v>0</v>
      </c>
      <c r="Q228" s="134">
        <v>0</v>
      </c>
      <c r="R228" s="134">
        <f>Q228*H228</f>
        <v>0</v>
      </c>
      <c r="S228" s="134">
        <v>0</v>
      </c>
      <c r="T228" s="135">
        <f>S228*H228</f>
        <v>0</v>
      </c>
      <c r="AR228" s="136" t="s">
        <v>430</v>
      </c>
      <c r="AT228" s="136" t="s">
        <v>129</v>
      </c>
      <c r="AU228" s="136" t="s">
        <v>86</v>
      </c>
      <c r="AY228" s="15" t="s">
        <v>126</v>
      </c>
      <c r="BE228" s="137">
        <f>IF(N228="základní",J228,0)</f>
        <v>0</v>
      </c>
      <c r="BF228" s="137">
        <f>IF(N228="snížená",J228,0)</f>
        <v>0</v>
      </c>
      <c r="BG228" s="137">
        <f>IF(N228="zákl. přenesená",J228,0)</f>
        <v>0</v>
      </c>
      <c r="BH228" s="137">
        <f>IF(N228="sníž. přenesená",J228,0)</f>
        <v>0</v>
      </c>
      <c r="BI228" s="137">
        <f>IF(N228="nulová",J228,0)</f>
        <v>0</v>
      </c>
      <c r="BJ228" s="15" t="s">
        <v>84</v>
      </c>
      <c r="BK228" s="137">
        <f>ROUND(I228*H228,2)</f>
        <v>0</v>
      </c>
      <c r="BL228" s="15" t="s">
        <v>430</v>
      </c>
      <c r="BM228" s="136" t="s">
        <v>431</v>
      </c>
    </row>
    <row r="229" spans="2:65" s="1" customFormat="1" ht="11.25">
      <c r="B229" s="30"/>
      <c r="D229" s="138" t="s">
        <v>136</v>
      </c>
      <c r="F229" s="139" t="s">
        <v>432</v>
      </c>
      <c r="I229" s="140"/>
      <c r="L229" s="30"/>
      <c r="M229" s="141"/>
      <c r="T229" s="51"/>
      <c r="AT229" s="15" t="s">
        <v>136</v>
      </c>
      <c r="AU229" s="15" t="s">
        <v>86</v>
      </c>
    </row>
    <row r="230" spans="2:65" s="1" customFormat="1" ht="107.25">
      <c r="B230" s="30"/>
      <c r="D230" s="153" t="s">
        <v>165</v>
      </c>
      <c r="F230" s="161" t="s">
        <v>433</v>
      </c>
      <c r="I230" s="140"/>
      <c r="L230" s="30"/>
      <c r="M230" s="141"/>
      <c r="T230" s="51"/>
      <c r="AT230" s="15" t="s">
        <v>165</v>
      </c>
      <c r="AU230" s="15" t="s">
        <v>86</v>
      </c>
    </row>
    <row r="231" spans="2:65" s="11" customFormat="1" ht="22.9" customHeight="1">
      <c r="B231" s="113"/>
      <c r="D231" s="114" t="s">
        <v>75</v>
      </c>
      <c r="E231" s="123" t="s">
        <v>434</v>
      </c>
      <c r="F231" s="123" t="s">
        <v>435</v>
      </c>
      <c r="I231" s="116"/>
      <c r="J231" s="124">
        <f>BK231</f>
        <v>0</v>
      </c>
      <c r="L231" s="113"/>
      <c r="M231" s="118"/>
      <c r="P231" s="119">
        <f>SUM(P232:P237)</f>
        <v>0</v>
      </c>
      <c r="R231" s="119">
        <f>SUM(R232:R237)</f>
        <v>0</v>
      </c>
      <c r="T231" s="120">
        <f>SUM(T232:T237)</f>
        <v>0</v>
      </c>
      <c r="AR231" s="114" t="s">
        <v>160</v>
      </c>
      <c r="AT231" s="121" t="s">
        <v>75</v>
      </c>
      <c r="AU231" s="121" t="s">
        <v>84</v>
      </c>
      <c r="AY231" s="114" t="s">
        <v>126</v>
      </c>
      <c r="BK231" s="122">
        <f>SUM(BK232:BK237)</f>
        <v>0</v>
      </c>
    </row>
    <row r="232" spans="2:65" s="1" customFormat="1" ht="16.5" customHeight="1">
      <c r="B232" s="30"/>
      <c r="C232" s="125" t="s">
        <v>436</v>
      </c>
      <c r="D232" s="125" t="s">
        <v>129</v>
      </c>
      <c r="E232" s="126" t="s">
        <v>437</v>
      </c>
      <c r="F232" s="127" t="s">
        <v>438</v>
      </c>
      <c r="G232" s="128" t="s">
        <v>246</v>
      </c>
      <c r="H232" s="129">
        <v>1</v>
      </c>
      <c r="I232" s="130"/>
      <c r="J232" s="131">
        <f>ROUND(I232*H232,2)</f>
        <v>0</v>
      </c>
      <c r="K232" s="127" t="s">
        <v>133</v>
      </c>
      <c r="L232" s="30"/>
      <c r="M232" s="132" t="s">
        <v>19</v>
      </c>
      <c r="N232" s="133" t="s">
        <v>47</v>
      </c>
      <c r="P232" s="134">
        <f>O232*H232</f>
        <v>0</v>
      </c>
      <c r="Q232" s="134">
        <v>0</v>
      </c>
      <c r="R232" s="134">
        <f>Q232*H232</f>
        <v>0</v>
      </c>
      <c r="S232" s="134">
        <v>0</v>
      </c>
      <c r="T232" s="135">
        <f>S232*H232</f>
        <v>0</v>
      </c>
      <c r="AR232" s="136" t="s">
        <v>430</v>
      </c>
      <c r="AT232" s="136" t="s">
        <v>129</v>
      </c>
      <c r="AU232" s="136" t="s">
        <v>86</v>
      </c>
      <c r="AY232" s="15" t="s">
        <v>126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5" t="s">
        <v>84</v>
      </c>
      <c r="BK232" s="137">
        <f>ROUND(I232*H232,2)</f>
        <v>0</v>
      </c>
      <c r="BL232" s="15" t="s">
        <v>430</v>
      </c>
      <c r="BM232" s="136" t="s">
        <v>439</v>
      </c>
    </row>
    <row r="233" spans="2:65" s="1" customFormat="1" ht="11.25">
      <c r="B233" s="30"/>
      <c r="D233" s="138" t="s">
        <v>136</v>
      </c>
      <c r="F233" s="139" t="s">
        <v>440</v>
      </c>
      <c r="I233" s="140"/>
      <c r="L233" s="30"/>
      <c r="M233" s="141"/>
      <c r="T233" s="51"/>
      <c r="AT233" s="15" t="s">
        <v>136</v>
      </c>
      <c r="AU233" s="15" t="s">
        <v>86</v>
      </c>
    </row>
    <row r="234" spans="2:65" s="1" customFormat="1" ht="29.25">
      <c r="B234" s="30"/>
      <c r="D234" s="153" t="s">
        <v>165</v>
      </c>
      <c r="F234" s="161" t="s">
        <v>441</v>
      </c>
      <c r="I234" s="140"/>
      <c r="L234" s="30"/>
      <c r="M234" s="141"/>
      <c r="T234" s="51"/>
      <c r="AT234" s="15" t="s">
        <v>165</v>
      </c>
      <c r="AU234" s="15" t="s">
        <v>86</v>
      </c>
    </row>
    <row r="235" spans="2:65" s="1" customFormat="1" ht="16.5" customHeight="1">
      <c r="B235" s="30"/>
      <c r="C235" s="125" t="s">
        <v>442</v>
      </c>
      <c r="D235" s="125" t="s">
        <v>129</v>
      </c>
      <c r="E235" s="126" t="s">
        <v>443</v>
      </c>
      <c r="F235" s="127" t="s">
        <v>444</v>
      </c>
      <c r="G235" s="128" t="s">
        <v>246</v>
      </c>
      <c r="H235" s="129">
        <v>1</v>
      </c>
      <c r="I235" s="130"/>
      <c r="J235" s="131">
        <f>ROUND(I235*H235,2)</f>
        <v>0</v>
      </c>
      <c r="K235" s="127" t="s">
        <v>133</v>
      </c>
      <c r="L235" s="30"/>
      <c r="M235" s="132" t="s">
        <v>19</v>
      </c>
      <c r="N235" s="133" t="s">
        <v>47</v>
      </c>
      <c r="P235" s="134">
        <f>O235*H235</f>
        <v>0</v>
      </c>
      <c r="Q235" s="134">
        <v>0</v>
      </c>
      <c r="R235" s="134">
        <f>Q235*H235</f>
        <v>0</v>
      </c>
      <c r="S235" s="134">
        <v>0</v>
      </c>
      <c r="T235" s="135">
        <f>S235*H235</f>
        <v>0</v>
      </c>
      <c r="AR235" s="136" t="s">
        <v>430</v>
      </c>
      <c r="AT235" s="136" t="s">
        <v>129</v>
      </c>
      <c r="AU235" s="136" t="s">
        <v>86</v>
      </c>
      <c r="AY235" s="15" t="s">
        <v>126</v>
      </c>
      <c r="BE235" s="137">
        <f>IF(N235="základní",J235,0)</f>
        <v>0</v>
      </c>
      <c r="BF235" s="137">
        <f>IF(N235="snížená",J235,0)</f>
        <v>0</v>
      </c>
      <c r="BG235" s="137">
        <f>IF(N235="zákl. přenesená",J235,0)</f>
        <v>0</v>
      </c>
      <c r="BH235" s="137">
        <f>IF(N235="sníž. přenesená",J235,0)</f>
        <v>0</v>
      </c>
      <c r="BI235" s="137">
        <f>IF(N235="nulová",J235,0)</f>
        <v>0</v>
      </c>
      <c r="BJ235" s="15" t="s">
        <v>84</v>
      </c>
      <c r="BK235" s="137">
        <f>ROUND(I235*H235,2)</f>
        <v>0</v>
      </c>
      <c r="BL235" s="15" t="s">
        <v>430</v>
      </c>
      <c r="BM235" s="136" t="s">
        <v>445</v>
      </c>
    </row>
    <row r="236" spans="2:65" s="1" customFormat="1" ht="11.25">
      <c r="B236" s="30"/>
      <c r="D236" s="138" t="s">
        <v>136</v>
      </c>
      <c r="F236" s="139" t="s">
        <v>446</v>
      </c>
      <c r="I236" s="140"/>
      <c r="L236" s="30"/>
      <c r="M236" s="141"/>
      <c r="T236" s="51"/>
      <c r="AT236" s="15" t="s">
        <v>136</v>
      </c>
      <c r="AU236" s="15" t="s">
        <v>86</v>
      </c>
    </row>
    <row r="237" spans="2:65" s="1" customFormat="1" ht="29.25">
      <c r="B237" s="30"/>
      <c r="D237" s="153" t="s">
        <v>165</v>
      </c>
      <c r="F237" s="161" t="s">
        <v>447</v>
      </c>
      <c r="I237" s="140"/>
      <c r="L237" s="30"/>
      <c r="M237" s="162"/>
      <c r="N237" s="163"/>
      <c r="O237" s="163"/>
      <c r="P237" s="163"/>
      <c r="Q237" s="163"/>
      <c r="R237" s="163"/>
      <c r="S237" s="163"/>
      <c r="T237" s="164"/>
      <c r="AT237" s="15" t="s">
        <v>165</v>
      </c>
      <c r="AU237" s="15" t="s">
        <v>86</v>
      </c>
    </row>
    <row r="238" spans="2:65" s="1" customFormat="1" ht="6.95" customHeight="1">
      <c r="B238" s="39"/>
      <c r="C238" s="40"/>
      <c r="D238" s="40"/>
      <c r="E238" s="40"/>
      <c r="F238" s="40"/>
      <c r="G238" s="40"/>
      <c r="H238" s="40"/>
      <c r="I238" s="40"/>
      <c r="J238" s="40"/>
      <c r="K238" s="40"/>
      <c r="L238" s="30"/>
    </row>
  </sheetData>
  <sheetProtection algorithmName="SHA-512" hashValue="LWk+s7WW1g3moX6IWMT+U8m7q3ZFlbDK0qiwcoxlgnfbUhRx1huJtYWoImGMRaOxLoXinqOcShqxzamOkJmZkA==" saltValue="Gx/L8/Bgt/UKG4W74swvJIF+YExr68PSLzJFyQH9mbzGM4RTpUie5ygqoRsb2YoaiOZmxboRdxVvI9pO3L37WQ==" spinCount="100000" sheet="1" objects="1" scenarios="1" formatColumns="0" formatRows="0" autoFilter="0"/>
  <autoFilter ref="C86:K237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100-000000000000}"/>
    <hyperlink ref="F95" r:id="rId2" xr:uid="{00000000-0004-0000-0100-000001000000}"/>
    <hyperlink ref="F99" r:id="rId3" xr:uid="{00000000-0004-0000-0100-000002000000}"/>
    <hyperlink ref="F104" r:id="rId4" xr:uid="{00000000-0004-0000-0100-000003000000}"/>
    <hyperlink ref="F108" r:id="rId5" xr:uid="{00000000-0004-0000-0100-000004000000}"/>
    <hyperlink ref="F112" r:id="rId6" xr:uid="{00000000-0004-0000-0100-000005000000}"/>
    <hyperlink ref="F116" r:id="rId7" xr:uid="{00000000-0004-0000-0100-000006000000}"/>
    <hyperlink ref="F120" r:id="rId8" xr:uid="{00000000-0004-0000-0100-000007000000}"/>
    <hyperlink ref="F126" r:id="rId9" xr:uid="{00000000-0004-0000-0100-000008000000}"/>
    <hyperlink ref="F130" r:id="rId10" xr:uid="{00000000-0004-0000-0100-000009000000}"/>
    <hyperlink ref="F136" r:id="rId11" xr:uid="{00000000-0004-0000-0100-00000A000000}"/>
    <hyperlink ref="F138" r:id="rId12" xr:uid="{00000000-0004-0000-0100-00000B000000}"/>
    <hyperlink ref="F140" r:id="rId13" xr:uid="{00000000-0004-0000-0100-00000C000000}"/>
    <hyperlink ref="F145" r:id="rId14" xr:uid="{00000000-0004-0000-0100-00000D000000}"/>
    <hyperlink ref="F151" r:id="rId15" xr:uid="{00000000-0004-0000-0100-00000E000000}"/>
    <hyperlink ref="F154" r:id="rId16" xr:uid="{00000000-0004-0000-0100-00000F000000}"/>
    <hyperlink ref="F156" r:id="rId17" xr:uid="{00000000-0004-0000-0100-000010000000}"/>
    <hyperlink ref="F159" r:id="rId18" xr:uid="{00000000-0004-0000-0100-000011000000}"/>
    <hyperlink ref="F161" r:id="rId19" xr:uid="{00000000-0004-0000-0100-000012000000}"/>
    <hyperlink ref="F164" r:id="rId20" xr:uid="{00000000-0004-0000-0100-000013000000}"/>
    <hyperlink ref="F167" r:id="rId21" xr:uid="{00000000-0004-0000-0100-000014000000}"/>
    <hyperlink ref="F170" r:id="rId22" xr:uid="{00000000-0004-0000-0100-000015000000}"/>
    <hyperlink ref="F173" r:id="rId23" xr:uid="{00000000-0004-0000-0100-000016000000}"/>
    <hyperlink ref="F176" r:id="rId24" xr:uid="{00000000-0004-0000-0100-000017000000}"/>
    <hyperlink ref="F179" r:id="rId25" xr:uid="{00000000-0004-0000-0100-000018000000}"/>
    <hyperlink ref="F183" r:id="rId26" xr:uid="{00000000-0004-0000-0100-000019000000}"/>
    <hyperlink ref="F186" r:id="rId27" xr:uid="{00000000-0004-0000-0100-00001A000000}"/>
    <hyperlink ref="F189" r:id="rId28" xr:uid="{00000000-0004-0000-0100-00001B000000}"/>
    <hyperlink ref="F192" r:id="rId29" xr:uid="{00000000-0004-0000-0100-00001C000000}"/>
    <hyperlink ref="F195" r:id="rId30" xr:uid="{00000000-0004-0000-0100-00001D000000}"/>
    <hyperlink ref="F200" r:id="rId31" xr:uid="{00000000-0004-0000-0100-00001E000000}"/>
    <hyperlink ref="F203" r:id="rId32" xr:uid="{00000000-0004-0000-0100-00001F000000}"/>
    <hyperlink ref="F206" r:id="rId33" xr:uid="{00000000-0004-0000-0100-000020000000}"/>
    <hyperlink ref="F209" r:id="rId34" xr:uid="{00000000-0004-0000-0100-000021000000}"/>
    <hyperlink ref="F212" r:id="rId35" xr:uid="{00000000-0004-0000-0100-000022000000}"/>
    <hyperlink ref="F215" r:id="rId36" xr:uid="{00000000-0004-0000-0100-000023000000}"/>
    <hyperlink ref="F218" r:id="rId37" xr:uid="{00000000-0004-0000-0100-000024000000}"/>
    <hyperlink ref="F220" r:id="rId38" xr:uid="{00000000-0004-0000-0100-000025000000}"/>
    <hyperlink ref="F225" r:id="rId39" xr:uid="{00000000-0004-0000-0100-000026000000}"/>
    <hyperlink ref="F229" r:id="rId40" xr:uid="{00000000-0004-0000-0100-000027000000}"/>
    <hyperlink ref="F233" r:id="rId41" xr:uid="{00000000-0004-0000-0100-000028000000}"/>
    <hyperlink ref="F236" r:id="rId42" xr:uid="{00000000-0004-0000-0100-000029000000}"/>
  </hyperlinks>
  <pageMargins left="0.39374999999999999" right="0.39374999999999999" top="0.39374999999999999" bottom="0.39374999999999999" header="0" footer="0"/>
  <pageSetup paperSize="9" scale="58" fitToHeight="100" orientation="portrait" blackAndWhite="1" r:id="rId43"/>
  <headerFooter>
    <oddFooter>&amp;CStrana &amp;P z &amp;N</oddFooter>
  </headerFooter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3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5" t="s">
        <v>89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96</v>
      </c>
      <c r="L4" s="18"/>
      <c r="M4" s="83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81" t="str">
        <f>'Rekapitulace stavby'!K6</f>
        <v>Oranžový přechod pro chodce na p.p.č.1130, 5261/1, 4400/400 a 4252/1, Ústí nad Labem</v>
      </c>
      <c r="F7" s="282"/>
      <c r="G7" s="282"/>
      <c r="H7" s="282"/>
      <c r="L7" s="18"/>
    </row>
    <row r="8" spans="2:46" s="1" customFormat="1" ht="12" customHeight="1">
      <c r="B8" s="30"/>
      <c r="D8" s="25" t="s">
        <v>97</v>
      </c>
      <c r="L8" s="30"/>
    </row>
    <row r="9" spans="2:46" s="1" customFormat="1" ht="16.5" customHeight="1">
      <c r="B9" s="30"/>
      <c r="E9" s="244" t="s">
        <v>448</v>
      </c>
      <c r="F9" s="283"/>
      <c r="G9" s="283"/>
      <c r="H9" s="28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customHeight="1">
      <c r="B12" s="30"/>
      <c r="D12" s="25" t="s">
        <v>21</v>
      </c>
      <c r="F12" s="23" t="s">
        <v>22</v>
      </c>
      <c r="I12" s="25" t="s">
        <v>23</v>
      </c>
      <c r="J12" s="47" t="str">
        <f>'Rekapitulace stavby'!AN8</f>
        <v>27. 11. 2023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25</v>
      </c>
      <c r="I14" s="25" t="s">
        <v>26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>Statutární město Ústí n.L.</v>
      </c>
      <c r="I15" s="25" t="s">
        <v>28</v>
      </c>
      <c r="J15" s="23" t="str">
        <f>IF('Rekapitulace stavby'!AN11="","",'Rekapitulace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84" t="str">
        <f>'Rekapitulace stavby'!E14</f>
        <v>Vyplň údaj</v>
      </c>
      <c r="F18" s="265"/>
      <c r="G18" s="265"/>
      <c r="H18" s="265"/>
      <c r="I18" s="25" t="s">
        <v>28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26</v>
      </c>
      <c r="J20" s="23" t="str">
        <f>IF('Rekapitulace stavby'!AN16="","",'Rekapitulace stavby'!AN16)</f>
        <v>25423126</v>
      </c>
      <c r="L20" s="30"/>
    </row>
    <row r="21" spans="2:12" s="1" customFormat="1" ht="18" customHeight="1">
      <c r="B21" s="30"/>
      <c r="E21" s="23" t="str">
        <f>IF('Rekapitulace stavby'!E17="","",'Rekapitulace stavby'!E17)</f>
        <v>PS projekty s.r.o. Teplice</v>
      </c>
      <c r="I21" s="25" t="s">
        <v>28</v>
      </c>
      <c r="J21" s="23" t="str">
        <f>IF('Rekapitulace stavby'!AN17="","",'Rekapitulace stavby'!AN17)</f>
        <v>CZ25423126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36</v>
      </c>
      <c r="I23" s="25" t="s">
        <v>26</v>
      </c>
      <c r="J23" s="23" t="s">
        <v>37</v>
      </c>
      <c r="L23" s="30"/>
    </row>
    <row r="24" spans="2:12" s="1" customFormat="1" ht="18" customHeight="1">
      <c r="B24" s="30"/>
      <c r="E24" s="23" t="s">
        <v>38</v>
      </c>
      <c r="I24" s="25" t="s">
        <v>28</v>
      </c>
      <c r="J24" s="23" t="s">
        <v>39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40</v>
      </c>
      <c r="L26" s="30"/>
    </row>
    <row r="27" spans="2:12" s="7" customFormat="1" ht="16.5" customHeight="1">
      <c r="B27" s="84"/>
      <c r="E27" s="270" t="s">
        <v>19</v>
      </c>
      <c r="F27" s="270"/>
      <c r="G27" s="270"/>
      <c r="H27" s="270"/>
      <c r="L27" s="84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5" t="s">
        <v>42</v>
      </c>
      <c r="J30" s="61">
        <f>ROUND(J87,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44</v>
      </c>
      <c r="I32" s="33" t="s">
        <v>43</v>
      </c>
      <c r="J32" s="33" t="s">
        <v>45</v>
      </c>
      <c r="L32" s="30"/>
    </row>
    <row r="33" spans="2:12" s="1" customFormat="1" ht="14.45" customHeight="1">
      <c r="B33" s="30"/>
      <c r="D33" s="50" t="s">
        <v>46</v>
      </c>
      <c r="E33" s="25" t="s">
        <v>47</v>
      </c>
      <c r="F33" s="86">
        <f>ROUND((SUM(BE87:BE229)),  2)</f>
        <v>0</v>
      </c>
      <c r="I33" s="87">
        <v>0.21</v>
      </c>
      <c r="J33" s="86">
        <f>ROUND(((SUM(BE87:BE229))*I33),  2)</f>
        <v>0</v>
      </c>
      <c r="L33" s="30"/>
    </row>
    <row r="34" spans="2:12" s="1" customFormat="1" ht="14.45" customHeight="1">
      <c r="B34" s="30"/>
      <c r="E34" s="25" t="s">
        <v>48</v>
      </c>
      <c r="F34" s="86">
        <f>ROUND((SUM(BF87:BF229)),  2)</f>
        <v>0</v>
      </c>
      <c r="I34" s="87">
        <v>0.15</v>
      </c>
      <c r="J34" s="86">
        <f>ROUND(((SUM(BF87:BF229))*I34),  2)</f>
        <v>0</v>
      </c>
      <c r="L34" s="30"/>
    </row>
    <row r="35" spans="2:12" s="1" customFormat="1" ht="14.45" hidden="1" customHeight="1">
      <c r="B35" s="30"/>
      <c r="E35" s="25" t="s">
        <v>49</v>
      </c>
      <c r="F35" s="86">
        <f>ROUND((SUM(BG87:BG229)),  2)</f>
        <v>0</v>
      </c>
      <c r="I35" s="87">
        <v>0.21</v>
      </c>
      <c r="J35" s="86">
        <f>0</f>
        <v>0</v>
      </c>
      <c r="L35" s="30"/>
    </row>
    <row r="36" spans="2:12" s="1" customFormat="1" ht="14.45" hidden="1" customHeight="1">
      <c r="B36" s="30"/>
      <c r="E36" s="25" t="s">
        <v>50</v>
      </c>
      <c r="F36" s="86">
        <f>ROUND((SUM(BH87:BH229)),  2)</f>
        <v>0</v>
      </c>
      <c r="I36" s="87">
        <v>0.15</v>
      </c>
      <c r="J36" s="86">
        <f>0</f>
        <v>0</v>
      </c>
      <c r="L36" s="30"/>
    </row>
    <row r="37" spans="2:12" s="1" customFormat="1" ht="14.45" hidden="1" customHeight="1">
      <c r="B37" s="30"/>
      <c r="E37" s="25" t="s">
        <v>51</v>
      </c>
      <c r="F37" s="86">
        <f>ROUND((SUM(BI87:BI229)),  2)</f>
        <v>0</v>
      </c>
      <c r="I37" s="87">
        <v>0</v>
      </c>
      <c r="J37" s="86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8"/>
      <c r="D39" s="89" t="s">
        <v>52</v>
      </c>
      <c r="E39" s="52"/>
      <c r="F39" s="52"/>
      <c r="G39" s="90" t="s">
        <v>53</v>
      </c>
      <c r="H39" s="91" t="s">
        <v>54</v>
      </c>
      <c r="I39" s="52"/>
      <c r="J39" s="92">
        <f>SUM(J30:J37)</f>
        <v>0</v>
      </c>
      <c r="K39" s="93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19" t="s">
        <v>99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81" t="str">
        <f>E7</f>
        <v>Oranžový přechod pro chodce na p.p.č.1130, 5261/1, 4400/400 a 4252/1, Ústí nad Labem</v>
      </c>
      <c r="F48" s="282"/>
      <c r="G48" s="282"/>
      <c r="H48" s="282"/>
      <c r="L48" s="30"/>
    </row>
    <row r="49" spans="2:47" s="1" customFormat="1" ht="12" customHeight="1">
      <c r="B49" s="30"/>
      <c r="C49" s="25" t="s">
        <v>97</v>
      </c>
      <c r="L49" s="30"/>
    </row>
    <row r="50" spans="2:47" s="1" customFormat="1" ht="16.5" customHeight="1">
      <c r="B50" s="30"/>
      <c r="E50" s="244" t="str">
        <f>E9</f>
        <v>IO 202 - VO stožáry, ulice Seifertova</v>
      </c>
      <c r="F50" s="283"/>
      <c r="G50" s="283"/>
      <c r="H50" s="283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>Ústí nad Labem</v>
      </c>
      <c r="I52" s="25" t="s">
        <v>23</v>
      </c>
      <c r="J52" s="47" t="str">
        <f>IF(J12="","",J12)</f>
        <v>27. 11. 2023</v>
      </c>
      <c r="L52" s="30"/>
    </row>
    <row r="53" spans="2:47" s="1" customFormat="1" ht="6.95" customHeight="1">
      <c r="B53" s="30"/>
      <c r="L53" s="30"/>
    </row>
    <row r="54" spans="2:47" s="1" customFormat="1" ht="25.7" customHeight="1">
      <c r="B54" s="30"/>
      <c r="C54" s="25" t="s">
        <v>25</v>
      </c>
      <c r="F54" s="23" t="str">
        <f>E15</f>
        <v>Statutární město Ústí n.L.</v>
      </c>
      <c r="I54" s="25" t="s">
        <v>31</v>
      </c>
      <c r="J54" s="28" t="str">
        <f>E21</f>
        <v>PS projekty s.r.o. Teplice</v>
      </c>
      <c r="L54" s="30"/>
    </row>
    <row r="55" spans="2:47" s="1" customFormat="1" ht="40.15" customHeight="1">
      <c r="B55" s="30"/>
      <c r="C55" s="25" t="s">
        <v>29</v>
      </c>
      <c r="F55" s="23" t="str">
        <f>IF(E18="","",E18)</f>
        <v>Vyplň údaj</v>
      </c>
      <c r="I55" s="25" t="s">
        <v>36</v>
      </c>
      <c r="J55" s="28" t="str">
        <f>E24</f>
        <v>STAVINVEST KMS s.r.o., Studentská 285/22, Bílina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4" t="s">
        <v>100</v>
      </c>
      <c r="D57" s="88"/>
      <c r="E57" s="88"/>
      <c r="F57" s="88"/>
      <c r="G57" s="88"/>
      <c r="H57" s="88"/>
      <c r="I57" s="88"/>
      <c r="J57" s="95" t="s">
        <v>101</v>
      </c>
      <c r="K57" s="88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6" t="s">
        <v>74</v>
      </c>
      <c r="J59" s="61">
        <f>J87</f>
        <v>0</v>
      </c>
      <c r="L59" s="30"/>
      <c r="AU59" s="15" t="s">
        <v>102</v>
      </c>
    </row>
    <row r="60" spans="2:47" s="8" customFormat="1" ht="24.95" customHeight="1">
      <c r="B60" s="97"/>
      <c r="D60" s="98" t="s">
        <v>103</v>
      </c>
      <c r="E60" s="99"/>
      <c r="F60" s="99"/>
      <c r="G60" s="99"/>
      <c r="H60" s="99"/>
      <c r="I60" s="99"/>
      <c r="J60" s="100">
        <f>J88</f>
        <v>0</v>
      </c>
      <c r="L60" s="97"/>
    </row>
    <row r="61" spans="2:47" s="9" customFormat="1" ht="19.899999999999999" customHeight="1">
      <c r="B61" s="101"/>
      <c r="D61" s="102" t="s">
        <v>104</v>
      </c>
      <c r="E61" s="103"/>
      <c r="F61" s="103"/>
      <c r="G61" s="103"/>
      <c r="H61" s="103"/>
      <c r="I61" s="103"/>
      <c r="J61" s="104">
        <f>J89</f>
        <v>0</v>
      </c>
      <c r="L61" s="101"/>
    </row>
    <row r="62" spans="2:47" s="8" customFormat="1" ht="24.95" customHeight="1">
      <c r="B62" s="97"/>
      <c r="D62" s="98" t="s">
        <v>105</v>
      </c>
      <c r="E62" s="99"/>
      <c r="F62" s="99"/>
      <c r="G62" s="99"/>
      <c r="H62" s="99"/>
      <c r="I62" s="99"/>
      <c r="J62" s="100">
        <f>J96</f>
        <v>0</v>
      </c>
      <c r="L62" s="97"/>
    </row>
    <row r="63" spans="2:47" s="9" customFormat="1" ht="19.899999999999999" customHeight="1">
      <c r="B63" s="101"/>
      <c r="D63" s="102" t="s">
        <v>106</v>
      </c>
      <c r="E63" s="103"/>
      <c r="F63" s="103"/>
      <c r="G63" s="103"/>
      <c r="H63" s="103"/>
      <c r="I63" s="103"/>
      <c r="J63" s="104">
        <f>J97</f>
        <v>0</v>
      </c>
      <c r="L63" s="101"/>
    </row>
    <row r="64" spans="2:47" s="9" customFormat="1" ht="19.899999999999999" customHeight="1">
      <c r="B64" s="101"/>
      <c r="D64" s="102" t="s">
        <v>107</v>
      </c>
      <c r="E64" s="103"/>
      <c r="F64" s="103"/>
      <c r="G64" s="103"/>
      <c r="H64" s="103"/>
      <c r="I64" s="103"/>
      <c r="J64" s="104">
        <f>J153</f>
        <v>0</v>
      </c>
      <c r="L64" s="101"/>
    </row>
    <row r="65" spans="2:12" s="8" customFormat="1" ht="24.95" customHeight="1">
      <c r="B65" s="97"/>
      <c r="D65" s="98" t="s">
        <v>108</v>
      </c>
      <c r="E65" s="99"/>
      <c r="F65" s="99"/>
      <c r="G65" s="99"/>
      <c r="H65" s="99"/>
      <c r="I65" s="99"/>
      <c r="J65" s="100">
        <f>J218</f>
        <v>0</v>
      </c>
      <c r="L65" s="97"/>
    </row>
    <row r="66" spans="2:12" s="9" customFormat="1" ht="19.899999999999999" customHeight="1">
      <c r="B66" s="101"/>
      <c r="D66" s="102" t="s">
        <v>109</v>
      </c>
      <c r="E66" s="103"/>
      <c r="F66" s="103"/>
      <c r="G66" s="103"/>
      <c r="H66" s="103"/>
      <c r="I66" s="103"/>
      <c r="J66" s="104">
        <f>J219</f>
        <v>0</v>
      </c>
      <c r="L66" s="101"/>
    </row>
    <row r="67" spans="2:12" s="9" customFormat="1" ht="19.899999999999999" customHeight="1">
      <c r="B67" s="101"/>
      <c r="D67" s="102" t="s">
        <v>110</v>
      </c>
      <c r="E67" s="103"/>
      <c r="F67" s="103"/>
      <c r="G67" s="103"/>
      <c r="H67" s="103"/>
      <c r="I67" s="103"/>
      <c r="J67" s="104">
        <f>J223</f>
        <v>0</v>
      </c>
      <c r="L67" s="101"/>
    </row>
    <row r="68" spans="2:12" s="1" customFormat="1" ht="21.75" customHeight="1">
      <c r="B68" s="30"/>
      <c r="L68" s="30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30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0"/>
    </row>
    <row r="74" spans="2:12" s="1" customFormat="1" ht="24.95" customHeight="1">
      <c r="B74" s="30"/>
      <c r="C74" s="19" t="s">
        <v>111</v>
      </c>
      <c r="L74" s="30"/>
    </row>
    <row r="75" spans="2:12" s="1" customFormat="1" ht="6.95" customHeight="1">
      <c r="B75" s="30"/>
      <c r="L75" s="30"/>
    </row>
    <row r="76" spans="2:12" s="1" customFormat="1" ht="12" customHeight="1">
      <c r="B76" s="30"/>
      <c r="C76" s="25" t="s">
        <v>16</v>
      </c>
      <c r="L76" s="30"/>
    </row>
    <row r="77" spans="2:12" s="1" customFormat="1" ht="16.5" customHeight="1">
      <c r="B77" s="30"/>
      <c r="E77" s="281" t="str">
        <f>E7</f>
        <v>Oranžový přechod pro chodce na p.p.č.1130, 5261/1, 4400/400 a 4252/1, Ústí nad Labem</v>
      </c>
      <c r="F77" s="282"/>
      <c r="G77" s="282"/>
      <c r="H77" s="282"/>
      <c r="L77" s="30"/>
    </row>
    <row r="78" spans="2:12" s="1" customFormat="1" ht="12" customHeight="1">
      <c r="B78" s="30"/>
      <c r="C78" s="25" t="s">
        <v>97</v>
      </c>
      <c r="L78" s="30"/>
    </row>
    <row r="79" spans="2:12" s="1" customFormat="1" ht="16.5" customHeight="1">
      <c r="B79" s="30"/>
      <c r="E79" s="244" t="str">
        <f>E9</f>
        <v>IO 202 - VO stožáry, ulice Seifertova</v>
      </c>
      <c r="F79" s="283"/>
      <c r="G79" s="283"/>
      <c r="H79" s="283"/>
      <c r="L79" s="30"/>
    </row>
    <row r="80" spans="2:12" s="1" customFormat="1" ht="6.95" customHeight="1">
      <c r="B80" s="30"/>
      <c r="L80" s="30"/>
    </row>
    <row r="81" spans="2:65" s="1" customFormat="1" ht="12" customHeight="1">
      <c r="B81" s="30"/>
      <c r="C81" s="25" t="s">
        <v>21</v>
      </c>
      <c r="F81" s="23" t="str">
        <f>F12</f>
        <v>Ústí nad Labem</v>
      </c>
      <c r="I81" s="25" t="s">
        <v>23</v>
      </c>
      <c r="J81" s="47" t="str">
        <f>IF(J12="","",J12)</f>
        <v>27. 11. 2023</v>
      </c>
      <c r="L81" s="30"/>
    </row>
    <row r="82" spans="2:65" s="1" customFormat="1" ht="6.95" customHeight="1">
      <c r="B82" s="30"/>
      <c r="L82" s="30"/>
    </row>
    <row r="83" spans="2:65" s="1" customFormat="1" ht="25.7" customHeight="1">
      <c r="B83" s="30"/>
      <c r="C83" s="25" t="s">
        <v>25</v>
      </c>
      <c r="F83" s="23" t="str">
        <f>E15</f>
        <v>Statutární město Ústí n.L.</v>
      </c>
      <c r="I83" s="25" t="s">
        <v>31</v>
      </c>
      <c r="J83" s="28" t="str">
        <f>E21</f>
        <v>PS projekty s.r.o. Teplice</v>
      </c>
      <c r="L83" s="30"/>
    </row>
    <row r="84" spans="2:65" s="1" customFormat="1" ht="40.15" customHeight="1">
      <c r="B84" s="30"/>
      <c r="C84" s="25" t="s">
        <v>29</v>
      </c>
      <c r="F84" s="23" t="str">
        <f>IF(E18="","",E18)</f>
        <v>Vyplň údaj</v>
      </c>
      <c r="I84" s="25" t="s">
        <v>36</v>
      </c>
      <c r="J84" s="28" t="str">
        <f>E24</f>
        <v>STAVINVEST KMS s.r.o., Studentská 285/22, Bílina</v>
      </c>
      <c r="L84" s="30"/>
    </row>
    <row r="85" spans="2:65" s="1" customFormat="1" ht="10.35" customHeight="1">
      <c r="B85" s="30"/>
      <c r="L85" s="30"/>
    </row>
    <row r="86" spans="2:65" s="10" customFormat="1" ht="29.25" customHeight="1">
      <c r="B86" s="105"/>
      <c r="C86" s="106" t="s">
        <v>112</v>
      </c>
      <c r="D86" s="107" t="s">
        <v>61</v>
      </c>
      <c r="E86" s="107" t="s">
        <v>57</v>
      </c>
      <c r="F86" s="107" t="s">
        <v>58</v>
      </c>
      <c r="G86" s="107" t="s">
        <v>113</v>
      </c>
      <c r="H86" s="107" t="s">
        <v>114</v>
      </c>
      <c r="I86" s="107" t="s">
        <v>115</v>
      </c>
      <c r="J86" s="107" t="s">
        <v>101</v>
      </c>
      <c r="K86" s="108" t="s">
        <v>116</v>
      </c>
      <c r="L86" s="105"/>
      <c r="M86" s="54" t="s">
        <v>19</v>
      </c>
      <c r="N86" s="55" t="s">
        <v>46</v>
      </c>
      <c r="O86" s="55" t="s">
        <v>117</v>
      </c>
      <c r="P86" s="55" t="s">
        <v>118</v>
      </c>
      <c r="Q86" s="55" t="s">
        <v>119</v>
      </c>
      <c r="R86" s="55" t="s">
        <v>120</v>
      </c>
      <c r="S86" s="55" t="s">
        <v>121</v>
      </c>
      <c r="T86" s="56" t="s">
        <v>122</v>
      </c>
    </row>
    <row r="87" spans="2:65" s="1" customFormat="1" ht="22.9" customHeight="1">
      <c r="B87" s="30"/>
      <c r="C87" s="59" t="s">
        <v>123</v>
      </c>
      <c r="J87" s="109">
        <f>BK87</f>
        <v>0</v>
      </c>
      <c r="L87" s="30"/>
      <c r="M87" s="57"/>
      <c r="N87" s="48"/>
      <c r="O87" s="48"/>
      <c r="P87" s="110">
        <f>P88+P96+P218</f>
        <v>0</v>
      </c>
      <c r="Q87" s="48"/>
      <c r="R87" s="110">
        <f>R88+R96+R218</f>
        <v>0.29946899999999999</v>
      </c>
      <c r="S87" s="48"/>
      <c r="T87" s="111">
        <f>T88+T96+T218</f>
        <v>0.87749999999999995</v>
      </c>
      <c r="AT87" s="15" t="s">
        <v>75</v>
      </c>
      <c r="AU87" s="15" t="s">
        <v>102</v>
      </c>
      <c r="BK87" s="112">
        <f>BK88+BK96+BK218</f>
        <v>0</v>
      </c>
    </row>
    <row r="88" spans="2:65" s="11" customFormat="1" ht="25.9" customHeight="1">
      <c r="B88" s="113"/>
      <c r="D88" s="114" t="s">
        <v>75</v>
      </c>
      <c r="E88" s="115" t="s">
        <v>124</v>
      </c>
      <c r="F88" s="115" t="s">
        <v>125</v>
      </c>
      <c r="I88" s="116"/>
      <c r="J88" s="117">
        <f>BK88</f>
        <v>0</v>
      </c>
      <c r="L88" s="113"/>
      <c r="M88" s="118"/>
      <c r="P88" s="119">
        <f>P89</f>
        <v>0</v>
      </c>
      <c r="R88" s="119">
        <f>R89</f>
        <v>8.0999999999999996E-3</v>
      </c>
      <c r="T88" s="120">
        <f>T89</f>
        <v>0</v>
      </c>
      <c r="AR88" s="114" t="s">
        <v>86</v>
      </c>
      <c r="AT88" s="121" t="s">
        <v>75</v>
      </c>
      <c r="AU88" s="121" t="s">
        <v>76</v>
      </c>
      <c r="AY88" s="114" t="s">
        <v>126</v>
      </c>
      <c r="BK88" s="122">
        <f>BK89</f>
        <v>0</v>
      </c>
    </row>
    <row r="89" spans="2:65" s="11" customFormat="1" ht="22.9" customHeight="1">
      <c r="B89" s="113"/>
      <c r="D89" s="114" t="s">
        <v>75</v>
      </c>
      <c r="E89" s="123" t="s">
        <v>127</v>
      </c>
      <c r="F89" s="123" t="s">
        <v>128</v>
      </c>
      <c r="I89" s="116"/>
      <c r="J89" s="124">
        <f>BK89</f>
        <v>0</v>
      </c>
      <c r="L89" s="113"/>
      <c r="M89" s="118"/>
      <c r="P89" s="119">
        <f>SUM(P90:P95)</f>
        <v>0</v>
      </c>
      <c r="R89" s="119">
        <f>SUM(R90:R95)</f>
        <v>8.0999999999999996E-3</v>
      </c>
      <c r="T89" s="120">
        <f>SUM(T90:T95)</f>
        <v>0</v>
      </c>
      <c r="AR89" s="114" t="s">
        <v>86</v>
      </c>
      <c r="AT89" s="121" t="s">
        <v>75</v>
      </c>
      <c r="AU89" s="121" t="s">
        <v>84</v>
      </c>
      <c r="AY89" s="114" t="s">
        <v>126</v>
      </c>
      <c r="BK89" s="122">
        <f>SUM(BK90:BK95)</f>
        <v>0</v>
      </c>
    </row>
    <row r="90" spans="2:65" s="1" customFormat="1" ht="16.5" customHeight="1">
      <c r="B90" s="30"/>
      <c r="C90" s="125" t="s">
        <v>84</v>
      </c>
      <c r="D90" s="125" t="s">
        <v>129</v>
      </c>
      <c r="E90" s="126" t="s">
        <v>130</v>
      </c>
      <c r="F90" s="127" t="s">
        <v>131</v>
      </c>
      <c r="G90" s="128" t="s">
        <v>132</v>
      </c>
      <c r="H90" s="129">
        <v>1</v>
      </c>
      <c r="I90" s="130"/>
      <c r="J90" s="131">
        <f>ROUND(I90*H90,2)</f>
        <v>0</v>
      </c>
      <c r="K90" s="127" t="s">
        <v>133</v>
      </c>
      <c r="L90" s="30"/>
      <c r="M90" s="132" t="s">
        <v>19</v>
      </c>
      <c r="N90" s="133" t="s">
        <v>47</v>
      </c>
      <c r="P90" s="134">
        <f>O90*H90</f>
        <v>0</v>
      </c>
      <c r="Q90" s="134">
        <v>0</v>
      </c>
      <c r="R90" s="134">
        <f>Q90*H90</f>
        <v>0</v>
      </c>
      <c r="S90" s="134">
        <v>0</v>
      </c>
      <c r="T90" s="135">
        <f>S90*H90</f>
        <v>0</v>
      </c>
      <c r="AR90" s="136" t="s">
        <v>134</v>
      </c>
      <c r="AT90" s="136" t="s">
        <v>129</v>
      </c>
      <c r="AU90" s="136" t="s">
        <v>86</v>
      </c>
      <c r="AY90" s="15" t="s">
        <v>126</v>
      </c>
      <c r="BE90" s="137">
        <f>IF(N90="základní",J90,0)</f>
        <v>0</v>
      </c>
      <c r="BF90" s="137">
        <f>IF(N90="snížená",J90,0)</f>
        <v>0</v>
      </c>
      <c r="BG90" s="137">
        <f>IF(N90="zákl. přenesená",J90,0)</f>
        <v>0</v>
      </c>
      <c r="BH90" s="137">
        <f>IF(N90="sníž. přenesená",J90,0)</f>
        <v>0</v>
      </c>
      <c r="BI90" s="137">
        <f>IF(N90="nulová",J90,0)</f>
        <v>0</v>
      </c>
      <c r="BJ90" s="15" t="s">
        <v>84</v>
      </c>
      <c r="BK90" s="137">
        <f>ROUND(I90*H90,2)</f>
        <v>0</v>
      </c>
      <c r="BL90" s="15" t="s">
        <v>134</v>
      </c>
      <c r="BM90" s="136" t="s">
        <v>449</v>
      </c>
    </row>
    <row r="91" spans="2:65" s="1" customFormat="1" ht="11.25">
      <c r="B91" s="30"/>
      <c r="D91" s="138" t="s">
        <v>136</v>
      </c>
      <c r="F91" s="139" t="s">
        <v>137</v>
      </c>
      <c r="I91" s="140"/>
      <c r="L91" s="30"/>
      <c r="M91" s="141"/>
      <c r="T91" s="51"/>
      <c r="AT91" s="15" t="s">
        <v>136</v>
      </c>
      <c r="AU91" s="15" t="s">
        <v>86</v>
      </c>
    </row>
    <row r="92" spans="2:65" s="1" customFormat="1" ht="16.5" customHeight="1">
      <c r="B92" s="30"/>
      <c r="C92" s="142" t="s">
        <v>86</v>
      </c>
      <c r="D92" s="142" t="s">
        <v>138</v>
      </c>
      <c r="E92" s="143" t="s">
        <v>139</v>
      </c>
      <c r="F92" s="144" t="s">
        <v>140</v>
      </c>
      <c r="G92" s="145" t="s">
        <v>132</v>
      </c>
      <c r="H92" s="146">
        <v>1</v>
      </c>
      <c r="I92" s="147"/>
      <c r="J92" s="148">
        <f>ROUND(I92*H92,2)</f>
        <v>0</v>
      </c>
      <c r="K92" s="144" t="s">
        <v>133</v>
      </c>
      <c r="L92" s="149"/>
      <c r="M92" s="150" t="s">
        <v>19</v>
      </c>
      <c r="N92" s="151" t="s">
        <v>47</v>
      </c>
      <c r="P92" s="134">
        <f>O92*H92</f>
        <v>0</v>
      </c>
      <c r="Q92" s="134">
        <v>8.0999999999999996E-3</v>
      </c>
      <c r="R92" s="134">
        <f>Q92*H92</f>
        <v>8.0999999999999996E-3</v>
      </c>
      <c r="S92" s="134">
        <v>0</v>
      </c>
      <c r="T92" s="135">
        <f>S92*H92</f>
        <v>0</v>
      </c>
      <c r="AR92" s="136" t="s">
        <v>141</v>
      </c>
      <c r="AT92" s="136" t="s">
        <v>138</v>
      </c>
      <c r="AU92" s="136" t="s">
        <v>86</v>
      </c>
      <c r="AY92" s="15" t="s">
        <v>126</v>
      </c>
      <c r="BE92" s="137">
        <f>IF(N92="základní",J92,0)</f>
        <v>0</v>
      </c>
      <c r="BF92" s="137">
        <f>IF(N92="snížená",J92,0)</f>
        <v>0</v>
      </c>
      <c r="BG92" s="137">
        <f>IF(N92="zákl. přenesená",J92,0)</f>
        <v>0</v>
      </c>
      <c r="BH92" s="137">
        <f>IF(N92="sníž. přenesená",J92,0)</f>
        <v>0</v>
      </c>
      <c r="BI92" s="137">
        <f>IF(N92="nulová",J92,0)</f>
        <v>0</v>
      </c>
      <c r="BJ92" s="15" t="s">
        <v>84</v>
      </c>
      <c r="BK92" s="137">
        <f>ROUND(I92*H92,2)</f>
        <v>0</v>
      </c>
      <c r="BL92" s="15" t="s">
        <v>134</v>
      </c>
      <c r="BM92" s="136" t="s">
        <v>450</v>
      </c>
    </row>
    <row r="93" spans="2:65" s="12" customFormat="1" ht="11.25">
      <c r="B93" s="152"/>
      <c r="D93" s="153" t="s">
        <v>143</v>
      </c>
      <c r="E93" s="154" t="s">
        <v>19</v>
      </c>
      <c r="F93" s="155" t="s">
        <v>144</v>
      </c>
      <c r="H93" s="156">
        <v>1</v>
      </c>
      <c r="I93" s="157"/>
      <c r="L93" s="152"/>
      <c r="M93" s="158"/>
      <c r="T93" s="159"/>
      <c r="AT93" s="154" t="s">
        <v>143</v>
      </c>
      <c r="AU93" s="154" t="s">
        <v>86</v>
      </c>
      <c r="AV93" s="12" t="s">
        <v>86</v>
      </c>
      <c r="AW93" s="12" t="s">
        <v>35</v>
      </c>
      <c r="AX93" s="12" t="s">
        <v>76</v>
      </c>
      <c r="AY93" s="154" t="s">
        <v>126</v>
      </c>
    </row>
    <row r="94" spans="2:65" s="1" customFormat="1" ht="24.2" customHeight="1">
      <c r="B94" s="30"/>
      <c r="C94" s="125" t="s">
        <v>145</v>
      </c>
      <c r="D94" s="125" t="s">
        <v>129</v>
      </c>
      <c r="E94" s="126" t="s">
        <v>146</v>
      </c>
      <c r="F94" s="127" t="s">
        <v>147</v>
      </c>
      <c r="G94" s="128" t="s">
        <v>148</v>
      </c>
      <c r="H94" s="160"/>
      <c r="I94" s="130"/>
      <c r="J94" s="131">
        <f>ROUND(I94*H94,2)</f>
        <v>0</v>
      </c>
      <c r="K94" s="127" t="s">
        <v>133</v>
      </c>
      <c r="L94" s="30"/>
      <c r="M94" s="132" t="s">
        <v>19</v>
      </c>
      <c r="N94" s="133" t="s">
        <v>47</v>
      </c>
      <c r="P94" s="134">
        <f>O94*H94</f>
        <v>0</v>
      </c>
      <c r="Q94" s="134">
        <v>0</v>
      </c>
      <c r="R94" s="134">
        <f>Q94*H94</f>
        <v>0</v>
      </c>
      <c r="S94" s="134">
        <v>0</v>
      </c>
      <c r="T94" s="135">
        <f>S94*H94</f>
        <v>0</v>
      </c>
      <c r="AR94" s="136" t="s">
        <v>134</v>
      </c>
      <c r="AT94" s="136" t="s">
        <v>129</v>
      </c>
      <c r="AU94" s="136" t="s">
        <v>86</v>
      </c>
      <c r="AY94" s="15" t="s">
        <v>126</v>
      </c>
      <c r="BE94" s="137">
        <f>IF(N94="základní",J94,0)</f>
        <v>0</v>
      </c>
      <c r="BF94" s="137">
        <f>IF(N94="snížená",J94,0)</f>
        <v>0</v>
      </c>
      <c r="BG94" s="137">
        <f>IF(N94="zákl. přenesená",J94,0)</f>
        <v>0</v>
      </c>
      <c r="BH94" s="137">
        <f>IF(N94="sníž. přenesená",J94,0)</f>
        <v>0</v>
      </c>
      <c r="BI94" s="137">
        <f>IF(N94="nulová",J94,0)</f>
        <v>0</v>
      </c>
      <c r="BJ94" s="15" t="s">
        <v>84</v>
      </c>
      <c r="BK94" s="137">
        <f>ROUND(I94*H94,2)</f>
        <v>0</v>
      </c>
      <c r="BL94" s="15" t="s">
        <v>134</v>
      </c>
      <c r="BM94" s="136" t="s">
        <v>451</v>
      </c>
    </row>
    <row r="95" spans="2:65" s="1" customFormat="1" ht="11.25">
      <c r="B95" s="30"/>
      <c r="D95" s="138" t="s">
        <v>136</v>
      </c>
      <c r="F95" s="139" t="s">
        <v>150</v>
      </c>
      <c r="I95" s="140"/>
      <c r="L95" s="30"/>
      <c r="M95" s="141"/>
      <c r="T95" s="51"/>
      <c r="AT95" s="15" t="s">
        <v>136</v>
      </c>
      <c r="AU95" s="15" t="s">
        <v>86</v>
      </c>
    </row>
    <row r="96" spans="2:65" s="11" customFormat="1" ht="25.9" customHeight="1">
      <c r="B96" s="113"/>
      <c r="D96" s="114" t="s">
        <v>75</v>
      </c>
      <c r="E96" s="115" t="s">
        <v>138</v>
      </c>
      <c r="F96" s="115" t="s">
        <v>151</v>
      </c>
      <c r="I96" s="116"/>
      <c r="J96" s="117">
        <f>BK96</f>
        <v>0</v>
      </c>
      <c r="L96" s="113"/>
      <c r="M96" s="118"/>
      <c r="P96" s="119">
        <f>P97+P153</f>
        <v>0</v>
      </c>
      <c r="R96" s="119">
        <f>R97+R153</f>
        <v>0.29136899999999999</v>
      </c>
      <c r="T96" s="120">
        <f>T97+T153</f>
        <v>0.87749999999999995</v>
      </c>
      <c r="AR96" s="114" t="s">
        <v>145</v>
      </c>
      <c r="AT96" s="121" t="s">
        <v>75</v>
      </c>
      <c r="AU96" s="121" t="s">
        <v>76</v>
      </c>
      <c r="AY96" s="114" t="s">
        <v>126</v>
      </c>
      <c r="BK96" s="122">
        <f>BK97+BK153</f>
        <v>0</v>
      </c>
    </row>
    <row r="97" spans="2:65" s="11" customFormat="1" ht="22.9" customHeight="1">
      <c r="B97" s="113"/>
      <c r="D97" s="114" t="s">
        <v>75</v>
      </c>
      <c r="E97" s="123" t="s">
        <v>152</v>
      </c>
      <c r="F97" s="123" t="s">
        <v>153</v>
      </c>
      <c r="I97" s="116"/>
      <c r="J97" s="124">
        <f>BK97</f>
        <v>0</v>
      </c>
      <c r="L97" s="113"/>
      <c r="M97" s="118"/>
      <c r="P97" s="119">
        <f>SUM(P98:P152)</f>
        <v>0</v>
      </c>
      <c r="R97" s="119">
        <f>SUM(R98:R152)</f>
        <v>0.10254899999999999</v>
      </c>
      <c r="T97" s="120">
        <f>SUM(T98:T152)</f>
        <v>0</v>
      </c>
      <c r="AR97" s="114" t="s">
        <v>145</v>
      </c>
      <c r="AT97" s="121" t="s">
        <v>75</v>
      </c>
      <c r="AU97" s="121" t="s">
        <v>84</v>
      </c>
      <c r="AY97" s="114" t="s">
        <v>126</v>
      </c>
      <c r="BK97" s="122">
        <f>SUM(BK98:BK152)</f>
        <v>0</v>
      </c>
    </row>
    <row r="98" spans="2:65" s="1" customFormat="1" ht="24.2" customHeight="1">
      <c r="B98" s="30"/>
      <c r="C98" s="125" t="s">
        <v>154</v>
      </c>
      <c r="D98" s="125" t="s">
        <v>129</v>
      </c>
      <c r="E98" s="126" t="s">
        <v>155</v>
      </c>
      <c r="F98" s="127" t="s">
        <v>156</v>
      </c>
      <c r="G98" s="128" t="s">
        <v>132</v>
      </c>
      <c r="H98" s="129">
        <v>2</v>
      </c>
      <c r="I98" s="130"/>
      <c r="J98" s="131">
        <f>ROUND(I98*H98,2)</f>
        <v>0</v>
      </c>
      <c r="K98" s="127" t="s">
        <v>133</v>
      </c>
      <c r="L98" s="30"/>
      <c r="M98" s="132" t="s">
        <v>19</v>
      </c>
      <c r="N98" s="133" t="s">
        <v>47</v>
      </c>
      <c r="P98" s="134">
        <f>O98*H98</f>
        <v>0</v>
      </c>
      <c r="Q98" s="134">
        <v>0</v>
      </c>
      <c r="R98" s="134">
        <f>Q98*H98</f>
        <v>0</v>
      </c>
      <c r="S98" s="134">
        <v>0</v>
      </c>
      <c r="T98" s="135">
        <f>S98*H98</f>
        <v>0</v>
      </c>
      <c r="AR98" s="136" t="s">
        <v>157</v>
      </c>
      <c r="AT98" s="136" t="s">
        <v>129</v>
      </c>
      <c r="AU98" s="136" t="s">
        <v>86</v>
      </c>
      <c r="AY98" s="15" t="s">
        <v>126</v>
      </c>
      <c r="BE98" s="137">
        <f>IF(N98="základní",J98,0)</f>
        <v>0</v>
      </c>
      <c r="BF98" s="137">
        <f>IF(N98="snížená",J98,0)</f>
        <v>0</v>
      </c>
      <c r="BG98" s="137">
        <f>IF(N98="zákl. přenesená",J98,0)</f>
        <v>0</v>
      </c>
      <c r="BH98" s="137">
        <f>IF(N98="sníž. přenesená",J98,0)</f>
        <v>0</v>
      </c>
      <c r="BI98" s="137">
        <f>IF(N98="nulová",J98,0)</f>
        <v>0</v>
      </c>
      <c r="BJ98" s="15" t="s">
        <v>84</v>
      </c>
      <c r="BK98" s="137">
        <f>ROUND(I98*H98,2)</f>
        <v>0</v>
      </c>
      <c r="BL98" s="15" t="s">
        <v>157</v>
      </c>
      <c r="BM98" s="136" t="s">
        <v>452</v>
      </c>
    </row>
    <row r="99" spans="2:65" s="1" customFormat="1" ht="11.25">
      <c r="B99" s="30"/>
      <c r="D99" s="138" t="s">
        <v>136</v>
      </c>
      <c r="F99" s="139" t="s">
        <v>159</v>
      </c>
      <c r="I99" s="140"/>
      <c r="L99" s="30"/>
      <c r="M99" s="141"/>
      <c r="T99" s="51"/>
      <c r="AT99" s="15" t="s">
        <v>136</v>
      </c>
      <c r="AU99" s="15" t="s">
        <v>86</v>
      </c>
    </row>
    <row r="100" spans="2:65" s="1" customFormat="1" ht="16.5" customHeight="1">
      <c r="B100" s="30"/>
      <c r="C100" s="142" t="s">
        <v>160</v>
      </c>
      <c r="D100" s="142" t="s">
        <v>138</v>
      </c>
      <c r="E100" s="143" t="s">
        <v>161</v>
      </c>
      <c r="F100" s="144" t="s">
        <v>162</v>
      </c>
      <c r="G100" s="145" t="s">
        <v>132</v>
      </c>
      <c r="H100" s="146">
        <v>2</v>
      </c>
      <c r="I100" s="147"/>
      <c r="J100" s="148">
        <f>ROUND(I100*H100,2)</f>
        <v>0</v>
      </c>
      <c r="K100" s="144" t="s">
        <v>19</v>
      </c>
      <c r="L100" s="149"/>
      <c r="M100" s="150" t="s">
        <v>19</v>
      </c>
      <c r="N100" s="151" t="s">
        <v>47</v>
      </c>
      <c r="P100" s="134">
        <f>O100*H100</f>
        <v>0</v>
      </c>
      <c r="Q100" s="134">
        <v>0</v>
      </c>
      <c r="R100" s="134">
        <f>Q100*H100</f>
        <v>0</v>
      </c>
      <c r="S100" s="134">
        <v>0</v>
      </c>
      <c r="T100" s="135">
        <f>S100*H100</f>
        <v>0</v>
      </c>
      <c r="AR100" s="136" t="s">
        <v>163</v>
      </c>
      <c r="AT100" s="136" t="s">
        <v>138</v>
      </c>
      <c r="AU100" s="136" t="s">
        <v>86</v>
      </c>
      <c r="AY100" s="15" t="s">
        <v>126</v>
      </c>
      <c r="BE100" s="137">
        <f>IF(N100="základní",J100,0)</f>
        <v>0</v>
      </c>
      <c r="BF100" s="137">
        <f>IF(N100="snížená",J100,0)</f>
        <v>0</v>
      </c>
      <c r="BG100" s="137">
        <f>IF(N100="zákl. přenesená",J100,0)</f>
        <v>0</v>
      </c>
      <c r="BH100" s="137">
        <f>IF(N100="sníž. přenesená",J100,0)</f>
        <v>0</v>
      </c>
      <c r="BI100" s="137">
        <f>IF(N100="nulová",J100,0)</f>
        <v>0</v>
      </c>
      <c r="BJ100" s="15" t="s">
        <v>84</v>
      </c>
      <c r="BK100" s="137">
        <f>ROUND(I100*H100,2)</f>
        <v>0</v>
      </c>
      <c r="BL100" s="15" t="s">
        <v>157</v>
      </c>
      <c r="BM100" s="136" t="s">
        <v>453</v>
      </c>
    </row>
    <row r="101" spans="2:65" s="1" customFormat="1" ht="19.5">
      <c r="B101" s="30"/>
      <c r="D101" s="153" t="s">
        <v>165</v>
      </c>
      <c r="F101" s="161" t="s">
        <v>166</v>
      </c>
      <c r="I101" s="140"/>
      <c r="L101" s="30"/>
      <c r="M101" s="141"/>
      <c r="T101" s="51"/>
      <c r="AT101" s="15" t="s">
        <v>165</v>
      </c>
      <c r="AU101" s="15" t="s">
        <v>86</v>
      </c>
    </row>
    <row r="102" spans="2:65" s="12" customFormat="1" ht="11.25">
      <c r="B102" s="152"/>
      <c r="D102" s="153" t="s">
        <v>143</v>
      </c>
      <c r="E102" s="154" t="s">
        <v>19</v>
      </c>
      <c r="F102" s="155" t="s">
        <v>167</v>
      </c>
      <c r="H102" s="156">
        <v>2</v>
      </c>
      <c r="I102" s="157"/>
      <c r="L102" s="152"/>
      <c r="M102" s="158"/>
      <c r="T102" s="159"/>
      <c r="AT102" s="154" t="s">
        <v>143</v>
      </c>
      <c r="AU102" s="154" t="s">
        <v>86</v>
      </c>
      <c r="AV102" s="12" t="s">
        <v>86</v>
      </c>
      <c r="AW102" s="12" t="s">
        <v>35</v>
      </c>
      <c r="AX102" s="12" t="s">
        <v>76</v>
      </c>
      <c r="AY102" s="154" t="s">
        <v>126</v>
      </c>
    </row>
    <row r="103" spans="2:65" s="1" customFormat="1" ht="24.2" customHeight="1">
      <c r="B103" s="30"/>
      <c r="C103" s="125" t="s">
        <v>168</v>
      </c>
      <c r="D103" s="125" t="s">
        <v>129</v>
      </c>
      <c r="E103" s="126" t="s">
        <v>169</v>
      </c>
      <c r="F103" s="127" t="s">
        <v>170</v>
      </c>
      <c r="G103" s="128" t="s">
        <v>132</v>
      </c>
      <c r="H103" s="129">
        <v>2</v>
      </c>
      <c r="I103" s="130"/>
      <c r="J103" s="131">
        <f>ROUND(I103*H103,2)</f>
        <v>0</v>
      </c>
      <c r="K103" s="127" t="s">
        <v>133</v>
      </c>
      <c r="L103" s="30"/>
      <c r="M103" s="132" t="s">
        <v>19</v>
      </c>
      <c r="N103" s="133" t="s">
        <v>47</v>
      </c>
      <c r="P103" s="134">
        <f>O103*H103</f>
        <v>0</v>
      </c>
      <c r="Q103" s="134">
        <v>0</v>
      </c>
      <c r="R103" s="134">
        <f>Q103*H103</f>
        <v>0</v>
      </c>
      <c r="S103" s="134">
        <v>0</v>
      </c>
      <c r="T103" s="135">
        <f>S103*H103</f>
        <v>0</v>
      </c>
      <c r="AR103" s="136" t="s">
        <v>157</v>
      </c>
      <c r="AT103" s="136" t="s">
        <v>129</v>
      </c>
      <c r="AU103" s="136" t="s">
        <v>86</v>
      </c>
      <c r="AY103" s="15" t="s">
        <v>126</v>
      </c>
      <c r="BE103" s="137">
        <f>IF(N103="základní",J103,0)</f>
        <v>0</v>
      </c>
      <c r="BF103" s="137">
        <f>IF(N103="snížená",J103,0)</f>
        <v>0</v>
      </c>
      <c r="BG103" s="137">
        <f>IF(N103="zákl. přenesená",J103,0)</f>
        <v>0</v>
      </c>
      <c r="BH103" s="137">
        <f>IF(N103="sníž. přenesená",J103,0)</f>
        <v>0</v>
      </c>
      <c r="BI103" s="137">
        <f>IF(N103="nulová",J103,0)</f>
        <v>0</v>
      </c>
      <c r="BJ103" s="15" t="s">
        <v>84</v>
      </c>
      <c r="BK103" s="137">
        <f>ROUND(I103*H103,2)</f>
        <v>0</v>
      </c>
      <c r="BL103" s="15" t="s">
        <v>157</v>
      </c>
      <c r="BM103" s="136" t="s">
        <v>454</v>
      </c>
    </row>
    <row r="104" spans="2:65" s="1" customFormat="1" ht="11.25">
      <c r="B104" s="30"/>
      <c r="D104" s="138" t="s">
        <v>136</v>
      </c>
      <c r="F104" s="139" t="s">
        <v>172</v>
      </c>
      <c r="I104" s="140"/>
      <c r="L104" s="30"/>
      <c r="M104" s="141"/>
      <c r="T104" s="51"/>
      <c r="AT104" s="15" t="s">
        <v>136</v>
      </c>
      <c r="AU104" s="15" t="s">
        <v>86</v>
      </c>
    </row>
    <row r="105" spans="2:65" s="1" customFormat="1" ht="16.5" customHeight="1">
      <c r="B105" s="30"/>
      <c r="C105" s="142" t="s">
        <v>173</v>
      </c>
      <c r="D105" s="142" t="s">
        <v>138</v>
      </c>
      <c r="E105" s="143" t="s">
        <v>174</v>
      </c>
      <c r="F105" s="144" t="s">
        <v>175</v>
      </c>
      <c r="G105" s="145" t="s">
        <v>132</v>
      </c>
      <c r="H105" s="146">
        <v>2</v>
      </c>
      <c r="I105" s="147"/>
      <c r="J105" s="148">
        <f>ROUND(I105*H105,2)</f>
        <v>0</v>
      </c>
      <c r="K105" s="144" t="s">
        <v>19</v>
      </c>
      <c r="L105" s="149"/>
      <c r="M105" s="150" t="s">
        <v>19</v>
      </c>
      <c r="N105" s="151" t="s">
        <v>47</v>
      </c>
      <c r="P105" s="134">
        <f>O105*H105</f>
        <v>0</v>
      </c>
      <c r="Q105" s="134">
        <v>0</v>
      </c>
      <c r="R105" s="134">
        <f>Q105*H105</f>
        <v>0</v>
      </c>
      <c r="S105" s="134">
        <v>0</v>
      </c>
      <c r="T105" s="135">
        <f>S105*H105</f>
        <v>0</v>
      </c>
      <c r="AR105" s="136" t="s">
        <v>163</v>
      </c>
      <c r="AT105" s="136" t="s">
        <v>138</v>
      </c>
      <c r="AU105" s="136" t="s">
        <v>86</v>
      </c>
      <c r="AY105" s="15" t="s">
        <v>126</v>
      </c>
      <c r="BE105" s="137">
        <f>IF(N105="základní",J105,0)</f>
        <v>0</v>
      </c>
      <c r="BF105" s="137">
        <f>IF(N105="snížená",J105,0)</f>
        <v>0</v>
      </c>
      <c r="BG105" s="137">
        <f>IF(N105="zákl. přenesená",J105,0)</f>
        <v>0</v>
      </c>
      <c r="BH105" s="137">
        <f>IF(N105="sníž. přenesená",J105,0)</f>
        <v>0</v>
      </c>
      <c r="BI105" s="137">
        <f>IF(N105="nulová",J105,0)</f>
        <v>0</v>
      </c>
      <c r="BJ105" s="15" t="s">
        <v>84</v>
      </c>
      <c r="BK105" s="137">
        <f>ROUND(I105*H105,2)</f>
        <v>0</v>
      </c>
      <c r="BL105" s="15" t="s">
        <v>157</v>
      </c>
      <c r="BM105" s="136" t="s">
        <v>455</v>
      </c>
    </row>
    <row r="106" spans="2:65" s="12" customFormat="1" ht="11.25">
      <c r="B106" s="152"/>
      <c r="D106" s="153" t="s">
        <v>143</v>
      </c>
      <c r="E106" s="154" t="s">
        <v>19</v>
      </c>
      <c r="F106" s="155" t="s">
        <v>167</v>
      </c>
      <c r="H106" s="156">
        <v>2</v>
      </c>
      <c r="I106" s="157"/>
      <c r="L106" s="152"/>
      <c r="M106" s="158"/>
      <c r="T106" s="159"/>
      <c r="AT106" s="154" t="s">
        <v>143</v>
      </c>
      <c r="AU106" s="154" t="s">
        <v>86</v>
      </c>
      <c r="AV106" s="12" t="s">
        <v>86</v>
      </c>
      <c r="AW106" s="12" t="s">
        <v>35</v>
      </c>
      <c r="AX106" s="12" t="s">
        <v>76</v>
      </c>
      <c r="AY106" s="154" t="s">
        <v>126</v>
      </c>
    </row>
    <row r="107" spans="2:65" s="1" customFormat="1" ht="16.5" customHeight="1">
      <c r="B107" s="30"/>
      <c r="C107" s="125" t="s">
        <v>177</v>
      </c>
      <c r="D107" s="125" t="s">
        <v>129</v>
      </c>
      <c r="E107" s="126" t="s">
        <v>178</v>
      </c>
      <c r="F107" s="127" t="s">
        <v>179</v>
      </c>
      <c r="G107" s="128" t="s">
        <v>132</v>
      </c>
      <c r="H107" s="129">
        <v>2</v>
      </c>
      <c r="I107" s="130"/>
      <c r="J107" s="131">
        <f>ROUND(I107*H107,2)</f>
        <v>0</v>
      </c>
      <c r="K107" s="127" t="s">
        <v>133</v>
      </c>
      <c r="L107" s="30"/>
      <c r="M107" s="132" t="s">
        <v>19</v>
      </c>
      <c r="N107" s="133" t="s">
        <v>47</v>
      </c>
      <c r="P107" s="134">
        <f>O107*H107</f>
        <v>0</v>
      </c>
      <c r="Q107" s="134">
        <v>0</v>
      </c>
      <c r="R107" s="134">
        <f>Q107*H107</f>
        <v>0</v>
      </c>
      <c r="S107" s="134">
        <v>0</v>
      </c>
      <c r="T107" s="135">
        <f>S107*H107</f>
        <v>0</v>
      </c>
      <c r="AR107" s="136" t="s">
        <v>157</v>
      </c>
      <c r="AT107" s="136" t="s">
        <v>129</v>
      </c>
      <c r="AU107" s="136" t="s">
        <v>86</v>
      </c>
      <c r="AY107" s="15" t="s">
        <v>126</v>
      </c>
      <c r="BE107" s="137">
        <f>IF(N107="základní",J107,0)</f>
        <v>0</v>
      </c>
      <c r="BF107" s="137">
        <f>IF(N107="snížená",J107,0)</f>
        <v>0</v>
      </c>
      <c r="BG107" s="137">
        <f>IF(N107="zákl. přenesená",J107,0)</f>
        <v>0</v>
      </c>
      <c r="BH107" s="137">
        <f>IF(N107="sníž. přenesená",J107,0)</f>
        <v>0</v>
      </c>
      <c r="BI107" s="137">
        <f>IF(N107="nulová",J107,0)</f>
        <v>0</v>
      </c>
      <c r="BJ107" s="15" t="s">
        <v>84</v>
      </c>
      <c r="BK107" s="137">
        <f>ROUND(I107*H107,2)</f>
        <v>0</v>
      </c>
      <c r="BL107" s="15" t="s">
        <v>157</v>
      </c>
      <c r="BM107" s="136" t="s">
        <v>456</v>
      </c>
    </row>
    <row r="108" spans="2:65" s="1" customFormat="1" ht="11.25">
      <c r="B108" s="30"/>
      <c r="D108" s="138" t="s">
        <v>136</v>
      </c>
      <c r="F108" s="139" t="s">
        <v>181</v>
      </c>
      <c r="I108" s="140"/>
      <c r="L108" s="30"/>
      <c r="M108" s="141"/>
      <c r="T108" s="51"/>
      <c r="AT108" s="15" t="s">
        <v>136</v>
      </c>
      <c r="AU108" s="15" t="s">
        <v>86</v>
      </c>
    </row>
    <row r="109" spans="2:65" s="1" customFormat="1" ht="16.5" customHeight="1">
      <c r="B109" s="30"/>
      <c r="C109" s="142" t="s">
        <v>182</v>
      </c>
      <c r="D109" s="142" t="s">
        <v>138</v>
      </c>
      <c r="E109" s="143" t="s">
        <v>183</v>
      </c>
      <c r="F109" s="144" t="s">
        <v>184</v>
      </c>
      <c r="G109" s="145" t="s">
        <v>132</v>
      </c>
      <c r="H109" s="146">
        <v>2</v>
      </c>
      <c r="I109" s="147"/>
      <c r="J109" s="148">
        <f>ROUND(I109*H109,2)</f>
        <v>0</v>
      </c>
      <c r="K109" s="144" t="s">
        <v>19</v>
      </c>
      <c r="L109" s="149"/>
      <c r="M109" s="150" t="s">
        <v>19</v>
      </c>
      <c r="N109" s="151" t="s">
        <v>47</v>
      </c>
      <c r="P109" s="134">
        <f>O109*H109</f>
        <v>0</v>
      </c>
      <c r="Q109" s="134">
        <v>0</v>
      </c>
      <c r="R109" s="134">
        <f>Q109*H109</f>
        <v>0</v>
      </c>
      <c r="S109" s="134">
        <v>0</v>
      </c>
      <c r="T109" s="135">
        <f>S109*H109</f>
        <v>0</v>
      </c>
      <c r="AR109" s="136" t="s">
        <v>163</v>
      </c>
      <c r="AT109" s="136" t="s">
        <v>138</v>
      </c>
      <c r="AU109" s="136" t="s">
        <v>86</v>
      </c>
      <c r="AY109" s="15" t="s">
        <v>126</v>
      </c>
      <c r="BE109" s="137">
        <f>IF(N109="základní",J109,0)</f>
        <v>0</v>
      </c>
      <c r="BF109" s="137">
        <f>IF(N109="snížená",J109,0)</f>
        <v>0</v>
      </c>
      <c r="BG109" s="137">
        <f>IF(N109="zákl. přenesená",J109,0)</f>
        <v>0</v>
      </c>
      <c r="BH109" s="137">
        <f>IF(N109="sníž. přenesená",J109,0)</f>
        <v>0</v>
      </c>
      <c r="BI109" s="137">
        <f>IF(N109="nulová",J109,0)</f>
        <v>0</v>
      </c>
      <c r="BJ109" s="15" t="s">
        <v>84</v>
      </c>
      <c r="BK109" s="137">
        <f>ROUND(I109*H109,2)</f>
        <v>0</v>
      </c>
      <c r="BL109" s="15" t="s">
        <v>157</v>
      </c>
      <c r="BM109" s="136" t="s">
        <v>457</v>
      </c>
    </row>
    <row r="110" spans="2:65" s="12" customFormat="1" ht="11.25">
      <c r="B110" s="152"/>
      <c r="D110" s="153" t="s">
        <v>143</v>
      </c>
      <c r="E110" s="154" t="s">
        <v>19</v>
      </c>
      <c r="F110" s="155" t="s">
        <v>167</v>
      </c>
      <c r="H110" s="156">
        <v>2</v>
      </c>
      <c r="I110" s="157"/>
      <c r="L110" s="152"/>
      <c r="M110" s="158"/>
      <c r="T110" s="159"/>
      <c r="AT110" s="154" t="s">
        <v>143</v>
      </c>
      <c r="AU110" s="154" t="s">
        <v>86</v>
      </c>
      <c r="AV110" s="12" t="s">
        <v>86</v>
      </c>
      <c r="AW110" s="12" t="s">
        <v>35</v>
      </c>
      <c r="AX110" s="12" t="s">
        <v>76</v>
      </c>
      <c r="AY110" s="154" t="s">
        <v>126</v>
      </c>
    </row>
    <row r="111" spans="2:65" s="1" customFormat="1" ht="16.5" customHeight="1">
      <c r="B111" s="30"/>
      <c r="C111" s="125" t="s">
        <v>186</v>
      </c>
      <c r="D111" s="125" t="s">
        <v>129</v>
      </c>
      <c r="E111" s="126" t="s">
        <v>458</v>
      </c>
      <c r="F111" s="127" t="s">
        <v>459</v>
      </c>
      <c r="G111" s="128" t="s">
        <v>132</v>
      </c>
      <c r="H111" s="129">
        <v>1</v>
      </c>
      <c r="I111" s="130"/>
      <c r="J111" s="131">
        <f>ROUND(I111*H111,2)</f>
        <v>0</v>
      </c>
      <c r="K111" s="127" t="s">
        <v>133</v>
      </c>
      <c r="L111" s="30"/>
      <c r="M111" s="132" t="s">
        <v>19</v>
      </c>
      <c r="N111" s="133" t="s">
        <v>47</v>
      </c>
      <c r="P111" s="134">
        <f>O111*H111</f>
        <v>0</v>
      </c>
      <c r="Q111" s="134">
        <v>0</v>
      </c>
      <c r="R111" s="134">
        <f>Q111*H111</f>
        <v>0</v>
      </c>
      <c r="S111" s="134">
        <v>0</v>
      </c>
      <c r="T111" s="135">
        <f>S111*H111</f>
        <v>0</v>
      </c>
      <c r="AR111" s="136" t="s">
        <v>157</v>
      </c>
      <c r="AT111" s="136" t="s">
        <v>129</v>
      </c>
      <c r="AU111" s="136" t="s">
        <v>86</v>
      </c>
      <c r="AY111" s="15" t="s">
        <v>126</v>
      </c>
      <c r="BE111" s="137">
        <f>IF(N111="základní",J111,0)</f>
        <v>0</v>
      </c>
      <c r="BF111" s="137">
        <f>IF(N111="snížená",J111,0)</f>
        <v>0</v>
      </c>
      <c r="BG111" s="137">
        <f>IF(N111="zákl. přenesená",J111,0)</f>
        <v>0</v>
      </c>
      <c r="BH111" s="137">
        <f>IF(N111="sníž. přenesená",J111,0)</f>
        <v>0</v>
      </c>
      <c r="BI111" s="137">
        <f>IF(N111="nulová",J111,0)</f>
        <v>0</v>
      </c>
      <c r="BJ111" s="15" t="s">
        <v>84</v>
      </c>
      <c r="BK111" s="137">
        <f>ROUND(I111*H111,2)</f>
        <v>0</v>
      </c>
      <c r="BL111" s="15" t="s">
        <v>157</v>
      </c>
      <c r="BM111" s="136" t="s">
        <v>460</v>
      </c>
    </row>
    <row r="112" spans="2:65" s="1" customFormat="1" ht="11.25">
      <c r="B112" s="30"/>
      <c r="D112" s="138" t="s">
        <v>136</v>
      </c>
      <c r="F112" s="139" t="s">
        <v>461</v>
      </c>
      <c r="I112" s="140"/>
      <c r="L112" s="30"/>
      <c r="M112" s="141"/>
      <c r="T112" s="51"/>
      <c r="AT112" s="15" t="s">
        <v>136</v>
      </c>
      <c r="AU112" s="15" t="s">
        <v>86</v>
      </c>
    </row>
    <row r="113" spans="2:65" s="1" customFormat="1" ht="16.5" customHeight="1">
      <c r="B113" s="30"/>
      <c r="C113" s="142" t="s">
        <v>191</v>
      </c>
      <c r="D113" s="142" t="s">
        <v>138</v>
      </c>
      <c r="E113" s="143" t="s">
        <v>462</v>
      </c>
      <c r="F113" s="144" t="s">
        <v>463</v>
      </c>
      <c r="G113" s="145" t="s">
        <v>132</v>
      </c>
      <c r="H113" s="146">
        <v>1</v>
      </c>
      <c r="I113" s="147"/>
      <c r="J113" s="148">
        <f>ROUND(I113*H113,2)</f>
        <v>0</v>
      </c>
      <c r="K113" s="144" t="s">
        <v>19</v>
      </c>
      <c r="L113" s="149"/>
      <c r="M113" s="150" t="s">
        <v>19</v>
      </c>
      <c r="N113" s="151" t="s">
        <v>47</v>
      </c>
      <c r="P113" s="134">
        <f>O113*H113</f>
        <v>0</v>
      </c>
      <c r="Q113" s="134">
        <v>0</v>
      </c>
      <c r="R113" s="134">
        <f>Q113*H113</f>
        <v>0</v>
      </c>
      <c r="S113" s="134">
        <v>0</v>
      </c>
      <c r="T113" s="135">
        <f>S113*H113</f>
        <v>0</v>
      </c>
      <c r="AR113" s="136" t="s">
        <v>163</v>
      </c>
      <c r="AT113" s="136" t="s">
        <v>138</v>
      </c>
      <c r="AU113" s="136" t="s">
        <v>86</v>
      </c>
      <c r="AY113" s="15" t="s">
        <v>126</v>
      </c>
      <c r="BE113" s="137">
        <f>IF(N113="základní",J113,0)</f>
        <v>0</v>
      </c>
      <c r="BF113" s="137">
        <f>IF(N113="snížená",J113,0)</f>
        <v>0</v>
      </c>
      <c r="BG113" s="137">
        <f>IF(N113="zákl. přenesená",J113,0)</f>
        <v>0</v>
      </c>
      <c r="BH113" s="137">
        <f>IF(N113="sníž. přenesená",J113,0)</f>
        <v>0</v>
      </c>
      <c r="BI113" s="137">
        <f>IF(N113="nulová",J113,0)</f>
        <v>0</v>
      </c>
      <c r="BJ113" s="15" t="s">
        <v>84</v>
      </c>
      <c r="BK113" s="137">
        <f>ROUND(I113*H113,2)</f>
        <v>0</v>
      </c>
      <c r="BL113" s="15" t="s">
        <v>157</v>
      </c>
      <c r="BM113" s="136" t="s">
        <v>464</v>
      </c>
    </row>
    <row r="114" spans="2:65" s="12" customFormat="1" ht="11.25">
      <c r="B114" s="152"/>
      <c r="D114" s="153" t="s">
        <v>143</v>
      </c>
      <c r="E114" s="154" t="s">
        <v>19</v>
      </c>
      <c r="F114" s="155" t="s">
        <v>144</v>
      </c>
      <c r="H114" s="156">
        <v>1</v>
      </c>
      <c r="I114" s="157"/>
      <c r="L114" s="152"/>
      <c r="M114" s="158"/>
      <c r="T114" s="159"/>
      <c r="AT114" s="154" t="s">
        <v>143</v>
      </c>
      <c r="AU114" s="154" t="s">
        <v>86</v>
      </c>
      <c r="AV114" s="12" t="s">
        <v>86</v>
      </c>
      <c r="AW114" s="12" t="s">
        <v>35</v>
      </c>
      <c r="AX114" s="12" t="s">
        <v>76</v>
      </c>
      <c r="AY114" s="154" t="s">
        <v>126</v>
      </c>
    </row>
    <row r="115" spans="2:65" s="1" customFormat="1" ht="16.5" customHeight="1">
      <c r="B115" s="30"/>
      <c r="C115" s="125" t="s">
        <v>196</v>
      </c>
      <c r="D115" s="125" t="s">
        <v>129</v>
      </c>
      <c r="E115" s="126" t="s">
        <v>187</v>
      </c>
      <c r="F115" s="127" t="s">
        <v>188</v>
      </c>
      <c r="G115" s="128" t="s">
        <v>132</v>
      </c>
      <c r="H115" s="129">
        <v>2</v>
      </c>
      <c r="I115" s="130"/>
      <c r="J115" s="131">
        <f>ROUND(I115*H115,2)</f>
        <v>0</v>
      </c>
      <c r="K115" s="127" t="s">
        <v>133</v>
      </c>
      <c r="L115" s="30"/>
      <c r="M115" s="132" t="s">
        <v>19</v>
      </c>
      <c r="N115" s="133" t="s">
        <v>47</v>
      </c>
      <c r="P115" s="134">
        <f>O115*H115</f>
        <v>0</v>
      </c>
      <c r="Q115" s="134">
        <v>0</v>
      </c>
      <c r="R115" s="134">
        <f>Q115*H115</f>
        <v>0</v>
      </c>
      <c r="S115" s="134">
        <v>0</v>
      </c>
      <c r="T115" s="135">
        <f>S115*H115</f>
        <v>0</v>
      </c>
      <c r="AR115" s="136" t="s">
        <v>157</v>
      </c>
      <c r="AT115" s="136" t="s">
        <v>129</v>
      </c>
      <c r="AU115" s="136" t="s">
        <v>86</v>
      </c>
      <c r="AY115" s="15" t="s">
        <v>126</v>
      </c>
      <c r="BE115" s="137">
        <f>IF(N115="základní",J115,0)</f>
        <v>0</v>
      </c>
      <c r="BF115" s="137">
        <f>IF(N115="snížená",J115,0)</f>
        <v>0</v>
      </c>
      <c r="BG115" s="137">
        <f>IF(N115="zákl. přenesená",J115,0)</f>
        <v>0</v>
      </c>
      <c r="BH115" s="137">
        <f>IF(N115="sníž. přenesená",J115,0)</f>
        <v>0</v>
      </c>
      <c r="BI115" s="137">
        <f>IF(N115="nulová",J115,0)</f>
        <v>0</v>
      </c>
      <c r="BJ115" s="15" t="s">
        <v>84</v>
      </c>
      <c r="BK115" s="137">
        <f>ROUND(I115*H115,2)</f>
        <v>0</v>
      </c>
      <c r="BL115" s="15" t="s">
        <v>157</v>
      </c>
      <c r="BM115" s="136" t="s">
        <v>465</v>
      </c>
    </row>
    <row r="116" spans="2:65" s="1" customFormat="1" ht="11.25">
      <c r="B116" s="30"/>
      <c r="D116" s="138" t="s">
        <v>136</v>
      </c>
      <c r="F116" s="139" t="s">
        <v>190</v>
      </c>
      <c r="I116" s="140"/>
      <c r="L116" s="30"/>
      <c r="M116" s="141"/>
      <c r="T116" s="51"/>
      <c r="AT116" s="15" t="s">
        <v>136</v>
      </c>
      <c r="AU116" s="15" t="s">
        <v>86</v>
      </c>
    </row>
    <row r="117" spans="2:65" s="1" customFormat="1" ht="21.75" customHeight="1">
      <c r="B117" s="30"/>
      <c r="C117" s="142" t="s">
        <v>201</v>
      </c>
      <c r="D117" s="142" t="s">
        <v>138</v>
      </c>
      <c r="E117" s="143" t="s">
        <v>466</v>
      </c>
      <c r="F117" s="144" t="s">
        <v>467</v>
      </c>
      <c r="G117" s="145" t="s">
        <v>132</v>
      </c>
      <c r="H117" s="146">
        <v>2</v>
      </c>
      <c r="I117" s="147"/>
      <c r="J117" s="148">
        <f>ROUND(I117*H117,2)</f>
        <v>0</v>
      </c>
      <c r="K117" s="144" t="s">
        <v>19</v>
      </c>
      <c r="L117" s="149"/>
      <c r="M117" s="150" t="s">
        <v>19</v>
      </c>
      <c r="N117" s="151" t="s">
        <v>47</v>
      </c>
      <c r="P117" s="134">
        <f>O117*H117</f>
        <v>0</v>
      </c>
      <c r="Q117" s="134">
        <v>3.3E-3</v>
      </c>
      <c r="R117" s="134">
        <f>Q117*H117</f>
        <v>6.6E-3</v>
      </c>
      <c r="S117" s="134">
        <v>0</v>
      </c>
      <c r="T117" s="135">
        <f>S117*H117</f>
        <v>0</v>
      </c>
      <c r="AR117" s="136" t="s">
        <v>194</v>
      </c>
      <c r="AT117" s="136" t="s">
        <v>138</v>
      </c>
      <c r="AU117" s="136" t="s">
        <v>86</v>
      </c>
      <c r="AY117" s="15" t="s">
        <v>126</v>
      </c>
      <c r="BE117" s="137">
        <f>IF(N117="základní",J117,0)</f>
        <v>0</v>
      </c>
      <c r="BF117" s="137">
        <f>IF(N117="snížená",J117,0)</f>
        <v>0</v>
      </c>
      <c r="BG117" s="137">
        <f>IF(N117="zákl. přenesená",J117,0)</f>
        <v>0</v>
      </c>
      <c r="BH117" s="137">
        <f>IF(N117="sníž. přenesená",J117,0)</f>
        <v>0</v>
      </c>
      <c r="BI117" s="137">
        <f>IF(N117="nulová",J117,0)</f>
        <v>0</v>
      </c>
      <c r="BJ117" s="15" t="s">
        <v>84</v>
      </c>
      <c r="BK117" s="137">
        <f>ROUND(I117*H117,2)</f>
        <v>0</v>
      </c>
      <c r="BL117" s="15" t="s">
        <v>194</v>
      </c>
      <c r="BM117" s="136" t="s">
        <v>468</v>
      </c>
    </row>
    <row r="118" spans="2:65" s="12" customFormat="1" ht="11.25">
      <c r="B118" s="152"/>
      <c r="D118" s="153" t="s">
        <v>143</v>
      </c>
      <c r="E118" s="154" t="s">
        <v>19</v>
      </c>
      <c r="F118" s="155" t="s">
        <v>167</v>
      </c>
      <c r="H118" s="156">
        <v>2</v>
      </c>
      <c r="I118" s="157"/>
      <c r="L118" s="152"/>
      <c r="M118" s="158"/>
      <c r="T118" s="159"/>
      <c r="AT118" s="154" t="s">
        <v>143</v>
      </c>
      <c r="AU118" s="154" t="s">
        <v>86</v>
      </c>
      <c r="AV118" s="12" t="s">
        <v>86</v>
      </c>
      <c r="AW118" s="12" t="s">
        <v>35</v>
      </c>
      <c r="AX118" s="12" t="s">
        <v>76</v>
      </c>
      <c r="AY118" s="154" t="s">
        <v>126</v>
      </c>
    </row>
    <row r="119" spans="2:65" s="1" customFormat="1" ht="16.5" customHeight="1">
      <c r="B119" s="30"/>
      <c r="C119" s="125" t="s">
        <v>205</v>
      </c>
      <c r="D119" s="125" t="s">
        <v>129</v>
      </c>
      <c r="E119" s="126" t="s">
        <v>197</v>
      </c>
      <c r="F119" s="127" t="s">
        <v>198</v>
      </c>
      <c r="G119" s="128" t="s">
        <v>132</v>
      </c>
      <c r="H119" s="129">
        <v>1</v>
      </c>
      <c r="I119" s="130"/>
      <c r="J119" s="131">
        <f>ROUND(I119*H119,2)</f>
        <v>0</v>
      </c>
      <c r="K119" s="127" t="s">
        <v>133</v>
      </c>
      <c r="L119" s="30"/>
      <c r="M119" s="132" t="s">
        <v>19</v>
      </c>
      <c r="N119" s="133" t="s">
        <v>47</v>
      </c>
      <c r="P119" s="134">
        <f>O119*H119</f>
        <v>0</v>
      </c>
      <c r="Q119" s="134">
        <v>0</v>
      </c>
      <c r="R119" s="134">
        <f>Q119*H119</f>
        <v>0</v>
      </c>
      <c r="S119" s="134">
        <v>0</v>
      </c>
      <c r="T119" s="135">
        <f>S119*H119</f>
        <v>0</v>
      </c>
      <c r="AR119" s="136" t="s">
        <v>157</v>
      </c>
      <c r="AT119" s="136" t="s">
        <v>129</v>
      </c>
      <c r="AU119" s="136" t="s">
        <v>86</v>
      </c>
      <c r="AY119" s="15" t="s">
        <v>126</v>
      </c>
      <c r="BE119" s="137">
        <f>IF(N119="základní",J119,0)</f>
        <v>0</v>
      </c>
      <c r="BF119" s="137">
        <f>IF(N119="snížená",J119,0)</f>
        <v>0</v>
      </c>
      <c r="BG119" s="137">
        <f>IF(N119="zákl. přenesená",J119,0)</f>
        <v>0</v>
      </c>
      <c r="BH119" s="137">
        <f>IF(N119="sníž. přenesená",J119,0)</f>
        <v>0</v>
      </c>
      <c r="BI119" s="137">
        <f>IF(N119="nulová",J119,0)</f>
        <v>0</v>
      </c>
      <c r="BJ119" s="15" t="s">
        <v>84</v>
      </c>
      <c r="BK119" s="137">
        <f>ROUND(I119*H119,2)</f>
        <v>0</v>
      </c>
      <c r="BL119" s="15" t="s">
        <v>157</v>
      </c>
      <c r="BM119" s="136" t="s">
        <v>469</v>
      </c>
    </row>
    <row r="120" spans="2:65" s="1" customFormat="1" ht="11.25">
      <c r="B120" s="30"/>
      <c r="D120" s="138" t="s">
        <v>136</v>
      </c>
      <c r="F120" s="139" t="s">
        <v>200</v>
      </c>
      <c r="I120" s="140"/>
      <c r="L120" s="30"/>
      <c r="M120" s="141"/>
      <c r="T120" s="51"/>
      <c r="AT120" s="15" t="s">
        <v>136</v>
      </c>
      <c r="AU120" s="15" t="s">
        <v>86</v>
      </c>
    </row>
    <row r="121" spans="2:65" s="1" customFormat="1" ht="21.75" customHeight="1">
      <c r="B121" s="30"/>
      <c r="C121" s="142" t="s">
        <v>8</v>
      </c>
      <c r="D121" s="142" t="s">
        <v>138</v>
      </c>
      <c r="E121" s="143" t="s">
        <v>202</v>
      </c>
      <c r="F121" s="144" t="s">
        <v>203</v>
      </c>
      <c r="G121" s="145" t="s">
        <v>132</v>
      </c>
      <c r="H121" s="146">
        <v>1</v>
      </c>
      <c r="I121" s="147"/>
      <c r="J121" s="148">
        <f>ROUND(I121*H121,2)</f>
        <v>0</v>
      </c>
      <c r="K121" s="144" t="s">
        <v>19</v>
      </c>
      <c r="L121" s="149"/>
      <c r="M121" s="150" t="s">
        <v>19</v>
      </c>
      <c r="N121" s="151" t="s">
        <v>47</v>
      </c>
      <c r="P121" s="134">
        <f>O121*H121</f>
        <v>0</v>
      </c>
      <c r="Q121" s="134">
        <v>6.3E-2</v>
      </c>
      <c r="R121" s="134">
        <f>Q121*H121</f>
        <v>6.3E-2</v>
      </c>
      <c r="S121" s="134">
        <v>0</v>
      </c>
      <c r="T121" s="135">
        <f>S121*H121</f>
        <v>0</v>
      </c>
      <c r="AR121" s="136" t="s">
        <v>194</v>
      </c>
      <c r="AT121" s="136" t="s">
        <v>138</v>
      </c>
      <c r="AU121" s="136" t="s">
        <v>86</v>
      </c>
      <c r="AY121" s="15" t="s">
        <v>126</v>
      </c>
      <c r="BE121" s="137">
        <f>IF(N121="základní",J121,0)</f>
        <v>0</v>
      </c>
      <c r="BF121" s="137">
        <f>IF(N121="snížená",J121,0)</f>
        <v>0</v>
      </c>
      <c r="BG121" s="137">
        <f>IF(N121="zákl. přenesená",J121,0)</f>
        <v>0</v>
      </c>
      <c r="BH121" s="137">
        <f>IF(N121="sníž. přenesená",J121,0)</f>
        <v>0</v>
      </c>
      <c r="BI121" s="137">
        <f>IF(N121="nulová",J121,0)</f>
        <v>0</v>
      </c>
      <c r="BJ121" s="15" t="s">
        <v>84</v>
      </c>
      <c r="BK121" s="137">
        <f>ROUND(I121*H121,2)</f>
        <v>0</v>
      </c>
      <c r="BL121" s="15" t="s">
        <v>194</v>
      </c>
      <c r="BM121" s="136" t="s">
        <v>470</v>
      </c>
    </row>
    <row r="122" spans="2:65" s="12" customFormat="1" ht="11.25">
      <c r="B122" s="152"/>
      <c r="D122" s="153" t="s">
        <v>143</v>
      </c>
      <c r="E122" s="154" t="s">
        <v>19</v>
      </c>
      <c r="F122" s="155" t="s">
        <v>144</v>
      </c>
      <c r="H122" s="156">
        <v>1</v>
      </c>
      <c r="I122" s="157"/>
      <c r="L122" s="152"/>
      <c r="M122" s="158"/>
      <c r="T122" s="159"/>
      <c r="AT122" s="154" t="s">
        <v>143</v>
      </c>
      <c r="AU122" s="154" t="s">
        <v>86</v>
      </c>
      <c r="AV122" s="12" t="s">
        <v>86</v>
      </c>
      <c r="AW122" s="12" t="s">
        <v>35</v>
      </c>
      <c r="AX122" s="12" t="s">
        <v>76</v>
      </c>
      <c r="AY122" s="154" t="s">
        <v>126</v>
      </c>
    </row>
    <row r="123" spans="2:65" s="1" customFormat="1" ht="16.5" customHeight="1">
      <c r="B123" s="30"/>
      <c r="C123" s="125" t="s">
        <v>134</v>
      </c>
      <c r="D123" s="125" t="s">
        <v>129</v>
      </c>
      <c r="E123" s="126" t="s">
        <v>206</v>
      </c>
      <c r="F123" s="127" t="s">
        <v>207</v>
      </c>
      <c r="G123" s="128" t="s">
        <v>132</v>
      </c>
      <c r="H123" s="129">
        <v>2</v>
      </c>
      <c r="I123" s="130"/>
      <c r="J123" s="131">
        <f>ROUND(I123*H123,2)</f>
        <v>0</v>
      </c>
      <c r="K123" s="127" t="s">
        <v>133</v>
      </c>
      <c r="L123" s="30"/>
      <c r="M123" s="132" t="s">
        <v>19</v>
      </c>
      <c r="N123" s="133" t="s">
        <v>47</v>
      </c>
      <c r="P123" s="134">
        <f>O123*H123</f>
        <v>0</v>
      </c>
      <c r="Q123" s="134">
        <v>0</v>
      </c>
      <c r="R123" s="134">
        <f>Q123*H123</f>
        <v>0</v>
      </c>
      <c r="S123" s="134">
        <v>0</v>
      </c>
      <c r="T123" s="135">
        <f>S123*H123</f>
        <v>0</v>
      </c>
      <c r="AR123" s="136" t="s">
        <v>157</v>
      </c>
      <c r="AT123" s="136" t="s">
        <v>129</v>
      </c>
      <c r="AU123" s="136" t="s">
        <v>86</v>
      </c>
      <c r="AY123" s="15" t="s">
        <v>126</v>
      </c>
      <c r="BE123" s="137">
        <f>IF(N123="základní",J123,0)</f>
        <v>0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5" t="s">
        <v>84</v>
      </c>
      <c r="BK123" s="137">
        <f>ROUND(I123*H123,2)</f>
        <v>0</v>
      </c>
      <c r="BL123" s="15" t="s">
        <v>157</v>
      </c>
      <c r="BM123" s="136" t="s">
        <v>471</v>
      </c>
    </row>
    <row r="124" spans="2:65" s="1" customFormat="1" ht="11.25">
      <c r="B124" s="30"/>
      <c r="D124" s="138" t="s">
        <v>136</v>
      </c>
      <c r="F124" s="139" t="s">
        <v>209</v>
      </c>
      <c r="I124" s="140"/>
      <c r="L124" s="30"/>
      <c r="M124" s="141"/>
      <c r="T124" s="51"/>
      <c r="AT124" s="15" t="s">
        <v>136</v>
      </c>
      <c r="AU124" s="15" t="s">
        <v>86</v>
      </c>
    </row>
    <row r="125" spans="2:65" s="1" customFormat="1" ht="16.5" customHeight="1">
      <c r="B125" s="30"/>
      <c r="C125" s="142" t="s">
        <v>216</v>
      </c>
      <c r="D125" s="142" t="s">
        <v>138</v>
      </c>
      <c r="E125" s="143" t="s">
        <v>472</v>
      </c>
      <c r="F125" s="144" t="s">
        <v>473</v>
      </c>
      <c r="G125" s="145" t="s">
        <v>132</v>
      </c>
      <c r="H125" s="146">
        <v>1</v>
      </c>
      <c r="I125" s="147"/>
      <c r="J125" s="148">
        <f>ROUND(I125*H125,2)</f>
        <v>0</v>
      </c>
      <c r="K125" s="144" t="s">
        <v>19</v>
      </c>
      <c r="L125" s="149"/>
      <c r="M125" s="150" t="s">
        <v>19</v>
      </c>
      <c r="N125" s="151" t="s">
        <v>47</v>
      </c>
      <c r="P125" s="134">
        <f>O125*H125</f>
        <v>0</v>
      </c>
      <c r="Q125" s="134">
        <v>0</v>
      </c>
      <c r="R125" s="134">
        <f>Q125*H125</f>
        <v>0</v>
      </c>
      <c r="S125" s="134">
        <v>0</v>
      </c>
      <c r="T125" s="135">
        <f>S125*H125</f>
        <v>0</v>
      </c>
      <c r="AR125" s="136" t="s">
        <v>163</v>
      </c>
      <c r="AT125" s="136" t="s">
        <v>138</v>
      </c>
      <c r="AU125" s="136" t="s">
        <v>86</v>
      </c>
      <c r="AY125" s="15" t="s">
        <v>126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5" t="s">
        <v>84</v>
      </c>
      <c r="BK125" s="137">
        <f>ROUND(I125*H125,2)</f>
        <v>0</v>
      </c>
      <c r="BL125" s="15" t="s">
        <v>157</v>
      </c>
      <c r="BM125" s="136" t="s">
        <v>474</v>
      </c>
    </row>
    <row r="126" spans="2:65" s="12" customFormat="1" ht="11.25">
      <c r="B126" s="152"/>
      <c r="D126" s="153" t="s">
        <v>143</v>
      </c>
      <c r="E126" s="154" t="s">
        <v>19</v>
      </c>
      <c r="F126" s="155" t="s">
        <v>144</v>
      </c>
      <c r="H126" s="156">
        <v>1</v>
      </c>
      <c r="I126" s="157"/>
      <c r="L126" s="152"/>
      <c r="M126" s="158"/>
      <c r="T126" s="159"/>
      <c r="AT126" s="154" t="s">
        <v>143</v>
      </c>
      <c r="AU126" s="154" t="s">
        <v>86</v>
      </c>
      <c r="AV126" s="12" t="s">
        <v>86</v>
      </c>
      <c r="AW126" s="12" t="s">
        <v>35</v>
      </c>
      <c r="AX126" s="12" t="s">
        <v>76</v>
      </c>
      <c r="AY126" s="154" t="s">
        <v>126</v>
      </c>
    </row>
    <row r="127" spans="2:65" s="1" customFormat="1" ht="16.5" customHeight="1">
      <c r="B127" s="30"/>
      <c r="C127" s="142" t="s">
        <v>221</v>
      </c>
      <c r="D127" s="142" t="s">
        <v>138</v>
      </c>
      <c r="E127" s="143" t="s">
        <v>475</v>
      </c>
      <c r="F127" s="144" t="s">
        <v>476</v>
      </c>
      <c r="G127" s="145" t="s">
        <v>132</v>
      </c>
      <c r="H127" s="146">
        <v>1</v>
      </c>
      <c r="I127" s="147"/>
      <c r="J127" s="148">
        <f>ROUND(I127*H127,2)</f>
        <v>0</v>
      </c>
      <c r="K127" s="144" t="s">
        <v>19</v>
      </c>
      <c r="L127" s="149"/>
      <c r="M127" s="150" t="s">
        <v>19</v>
      </c>
      <c r="N127" s="151" t="s">
        <v>47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5">
        <f>S127*H127</f>
        <v>0</v>
      </c>
      <c r="AR127" s="136" t="s">
        <v>163</v>
      </c>
      <c r="AT127" s="136" t="s">
        <v>138</v>
      </c>
      <c r="AU127" s="136" t="s">
        <v>86</v>
      </c>
      <c r="AY127" s="15" t="s">
        <v>126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5" t="s">
        <v>84</v>
      </c>
      <c r="BK127" s="137">
        <f>ROUND(I127*H127,2)</f>
        <v>0</v>
      </c>
      <c r="BL127" s="15" t="s">
        <v>157</v>
      </c>
      <c r="BM127" s="136" t="s">
        <v>477</v>
      </c>
    </row>
    <row r="128" spans="2:65" s="12" customFormat="1" ht="11.25">
      <c r="B128" s="152"/>
      <c r="D128" s="153" t="s">
        <v>143</v>
      </c>
      <c r="E128" s="154" t="s">
        <v>19</v>
      </c>
      <c r="F128" s="155" t="s">
        <v>144</v>
      </c>
      <c r="H128" s="156">
        <v>1</v>
      </c>
      <c r="I128" s="157"/>
      <c r="L128" s="152"/>
      <c r="M128" s="158"/>
      <c r="T128" s="159"/>
      <c r="AT128" s="154" t="s">
        <v>143</v>
      </c>
      <c r="AU128" s="154" t="s">
        <v>86</v>
      </c>
      <c r="AV128" s="12" t="s">
        <v>86</v>
      </c>
      <c r="AW128" s="12" t="s">
        <v>35</v>
      </c>
      <c r="AX128" s="12" t="s">
        <v>76</v>
      </c>
      <c r="AY128" s="154" t="s">
        <v>126</v>
      </c>
    </row>
    <row r="129" spans="2:65" s="1" customFormat="1" ht="16.5" customHeight="1">
      <c r="B129" s="30"/>
      <c r="C129" s="125" t="s">
        <v>225</v>
      </c>
      <c r="D129" s="125" t="s">
        <v>129</v>
      </c>
      <c r="E129" s="126" t="s">
        <v>217</v>
      </c>
      <c r="F129" s="127" t="s">
        <v>218</v>
      </c>
      <c r="G129" s="128" t="s">
        <v>132</v>
      </c>
      <c r="H129" s="129">
        <v>2</v>
      </c>
      <c r="I129" s="130"/>
      <c r="J129" s="131">
        <f>ROUND(I129*H129,2)</f>
        <v>0</v>
      </c>
      <c r="K129" s="127" t="s">
        <v>133</v>
      </c>
      <c r="L129" s="30"/>
      <c r="M129" s="132" t="s">
        <v>19</v>
      </c>
      <c r="N129" s="133" t="s">
        <v>47</v>
      </c>
      <c r="P129" s="134">
        <f>O129*H129</f>
        <v>0</v>
      </c>
      <c r="Q129" s="134">
        <v>0</v>
      </c>
      <c r="R129" s="134">
        <f>Q129*H129</f>
        <v>0</v>
      </c>
      <c r="S129" s="134">
        <v>0</v>
      </c>
      <c r="T129" s="135">
        <f>S129*H129</f>
        <v>0</v>
      </c>
      <c r="AR129" s="136" t="s">
        <v>157</v>
      </c>
      <c r="AT129" s="136" t="s">
        <v>129</v>
      </c>
      <c r="AU129" s="136" t="s">
        <v>86</v>
      </c>
      <c r="AY129" s="15" t="s">
        <v>126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5" t="s">
        <v>84</v>
      </c>
      <c r="BK129" s="137">
        <f>ROUND(I129*H129,2)</f>
        <v>0</v>
      </c>
      <c r="BL129" s="15" t="s">
        <v>157</v>
      </c>
      <c r="BM129" s="136" t="s">
        <v>478</v>
      </c>
    </row>
    <row r="130" spans="2:65" s="1" customFormat="1" ht="11.25">
      <c r="B130" s="30"/>
      <c r="D130" s="138" t="s">
        <v>136</v>
      </c>
      <c r="F130" s="139" t="s">
        <v>220</v>
      </c>
      <c r="I130" s="140"/>
      <c r="L130" s="30"/>
      <c r="M130" s="141"/>
      <c r="T130" s="51"/>
      <c r="AT130" s="15" t="s">
        <v>136</v>
      </c>
      <c r="AU130" s="15" t="s">
        <v>86</v>
      </c>
    </row>
    <row r="131" spans="2:65" s="1" customFormat="1" ht="16.5" customHeight="1">
      <c r="B131" s="30"/>
      <c r="C131" s="142" t="s">
        <v>232</v>
      </c>
      <c r="D131" s="142" t="s">
        <v>138</v>
      </c>
      <c r="E131" s="143" t="s">
        <v>222</v>
      </c>
      <c r="F131" s="144" t="s">
        <v>223</v>
      </c>
      <c r="G131" s="145" t="s">
        <v>132</v>
      </c>
      <c r="H131" s="146">
        <v>2</v>
      </c>
      <c r="I131" s="147"/>
      <c r="J131" s="148">
        <f>ROUND(I131*H131,2)</f>
        <v>0</v>
      </c>
      <c r="K131" s="144" t="s">
        <v>133</v>
      </c>
      <c r="L131" s="149"/>
      <c r="M131" s="150" t="s">
        <v>19</v>
      </c>
      <c r="N131" s="151" t="s">
        <v>47</v>
      </c>
      <c r="P131" s="134">
        <f>O131*H131</f>
        <v>0</v>
      </c>
      <c r="Q131" s="134">
        <v>5.0000000000000001E-4</v>
      </c>
      <c r="R131" s="134">
        <f>Q131*H131</f>
        <v>1E-3</v>
      </c>
      <c r="S131" s="134">
        <v>0</v>
      </c>
      <c r="T131" s="135">
        <f>S131*H131</f>
        <v>0</v>
      </c>
      <c r="AR131" s="136" t="s">
        <v>194</v>
      </c>
      <c r="AT131" s="136" t="s">
        <v>138</v>
      </c>
      <c r="AU131" s="136" t="s">
        <v>86</v>
      </c>
      <c r="AY131" s="15" t="s">
        <v>126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5" t="s">
        <v>84</v>
      </c>
      <c r="BK131" s="137">
        <f>ROUND(I131*H131,2)</f>
        <v>0</v>
      </c>
      <c r="BL131" s="15" t="s">
        <v>194</v>
      </c>
      <c r="BM131" s="136" t="s">
        <v>479</v>
      </c>
    </row>
    <row r="132" spans="2:65" s="12" customFormat="1" ht="11.25">
      <c r="B132" s="152"/>
      <c r="D132" s="153" t="s">
        <v>143</v>
      </c>
      <c r="E132" s="154" t="s">
        <v>19</v>
      </c>
      <c r="F132" s="155" t="s">
        <v>167</v>
      </c>
      <c r="H132" s="156">
        <v>2</v>
      </c>
      <c r="I132" s="157"/>
      <c r="L132" s="152"/>
      <c r="M132" s="158"/>
      <c r="T132" s="159"/>
      <c r="AT132" s="154" t="s">
        <v>143</v>
      </c>
      <c r="AU132" s="154" t="s">
        <v>86</v>
      </c>
      <c r="AV132" s="12" t="s">
        <v>86</v>
      </c>
      <c r="AW132" s="12" t="s">
        <v>35</v>
      </c>
      <c r="AX132" s="12" t="s">
        <v>76</v>
      </c>
      <c r="AY132" s="154" t="s">
        <v>126</v>
      </c>
    </row>
    <row r="133" spans="2:65" s="1" customFormat="1" ht="24.2" customHeight="1">
      <c r="B133" s="30"/>
      <c r="C133" s="125" t="s">
        <v>7</v>
      </c>
      <c r="D133" s="125" t="s">
        <v>129</v>
      </c>
      <c r="E133" s="126" t="s">
        <v>226</v>
      </c>
      <c r="F133" s="127" t="s">
        <v>227</v>
      </c>
      <c r="G133" s="128" t="s">
        <v>228</v>
      </c>
      <c r="H133" s="129">
        <v>17</v>
      </c>
      <c r="I133" s="130"/>
      <c r="J133" s="131">
        <f>ROUND(I133*H133,2)</f>
        <v>0</v>
      </c>
      <c r="K133" s="127" t="s">
        <v>133</v>
      </c>
      <c r="L133" s="30"/>
      <c r="M133" s="132" t="s">
        <v>19</v>
      </c>
      <c r="N133" s="133" t="s">
        <v>47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157</v>
      </c>
      <c r="AT133" s="136" t="s">
        <v>129</v>
      </c>
      <c r="AU133" s="136" t="s">
        <v>86</v>
      </c>
      <c r="AY133" s="15" t="s">
        <v>126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5" t="s">
        <v>84</v>
      </c>
      <c r="BK133" s="137">
        <f>ROUND(I133*H133,2)</f>
        <v>0</v>
      </c>
      <c r="BL133" s="15" t="s">
        <v>157</v>
      </c>
      <c r="BM133" s="136" t="s">
        <v>480</v>
      </c>
    </row>
    <row r="134" spans="2:65" s="1" customFormat="1" ht="11.25">
      <c r="B134" s="30"/>
      <c r="D134" s="138" t="s">
        <v>136</v>
      </c>
      <c r="F134" s="139" t="s">
        <v>230</v>
      </c>
      <c r="I134" s="140"/>
      <c r="L134" s="30"/>
      <c r="M134" s="141"/>
      <c r="T134" s="51"/>
      <c r="AT134" s="15" t="s">
        <v>136</v>
      </c>
      <c r="AU134" s="15" t="s">
        <v>86</v>
      </c>
    </row>
    <row r="135" spans="2:65" s="12" customFormat="1" ht="11.25">
      <c r="B135" s="152"/>
      <c r="D135" s="153" t="s">
        <v>143</v>
      </c>
      <c r="E135" s="154" t="s">
        <v>19</v>
      </c>
      <c r="F135" s="155" t="s">
        <v>481</v>
      </c>
      <c r="H135" s="156">
        <v>17</v>
      </c>
      <c r="I135" s="157"/>
      <c r="L135" s="152"/>
      <c r="M135" s="158"/>
      <c r="T135" s="159"/>
      <c r="AT135" s="154" t="s">
        <v>143</v>
      </c>
      <c r="AU135" s="154" t="s">
        <v>86</v>
      </c>
      <c r="AV135" s="12" t="s">
        <v>86</v>
      </c>
      <c r="AW135" s="12" t="s">
        <v>35</v>
      </c>
      <c r="AX135" s="12" t="s">
        <v>76</v>
      </c>
      <c r="AY135" s="154" t="s">
        <v>126</v>
      </c>
    </row>
    <row r="136" spans="2:65" s="1" customFormat="1" ht="16.5" customHeight="1">
      <c r="B136" s="30"/>
      <c r="C136" s="142" t="s">
        <v>243</v>
      </c>
      <c r="D136" s="142" t="s">
        <v>138</v>
      </c>
      <c r="E136" s="143" t="s">
        <v>233</v>
      </c>
      <c r="F136" s="144" t="s">
        <v>234</v>
      </c>
      <c r="G136" s="145" t="s">
        <v>235</v>
      </c>
      <c r="H136" s="146">
        <v>11.593999999999999</v>
      </c>
      <c r="I136" s="147"/>
      <c r="J136" s="148">
        <f>ROUND(I136*H136,2)</f>
        <v>0</v>
      </c>
      <c r="K136" s="144" t="s">
        <v>133</v>
      </c>
      <c r="L136" s="149"/>
      <c r="M136" s="150" t="s">
        <v>19</v>
      </c>
      <c r="N136" s="151" t="s">
        <v>47</v>
      </c>
      <c r="P136" s="134">
        <f>O136*H136</f>
        <v>0</v>
      </c>
      <c r="Q136" s="134">
        <v>1E-3</v>
      </c>
      <c r="R136" s="134">
        <f>Q136*H136</f>
        <v>1.1594E-2</v>
      </c>
      <c r="S136" s="134">
        <v>0</v>
      </c>
      <c r="T136" s="135">
        <f>S136*H136</f>
        <v>0</v>
      </c>
      <c r="AR136" s="136" t="s">
        <v>194</v>
      </c>
      <c r="AT136" s="136" t="s">
        <v>138</v>
      </c>
      <c r="AU136" s="136" t="s">
        <v>86</v>
      </c>
      <c r="AY136" s="15" t="s">
        <v>126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5" t="s">
        <v>84</v>
      </c>
      <c r="BK136" s="137">
        <f>ROUND(I136*H136,2)</f>
        <v>0</v>
      </c>
      <c r="BL136" s="15" t="s">
        <v>194</v>
      </c>
      <c r="BM136" s="136" t="s">
        <v>482</v>
      </c>
    </row>
    <row r="137" spans="2:65" s="12" customFormat="1" ht="11.25">
      <c r="B137" s="152"/>
      <c r="D137" s="153" t="s">
        <v>143</v>
      </c>
      <c r="E137" s="154" t="s">
        <v>19</v>
      </c>
      <c r="F137" s="155" t="s">
        <v>483</v>
      </c>
      <c r="H137" s="156">
        <v>10.54</v>
      </c>
      <c r="I137" s="157"/>
      <c r="L137" s="152"/>
      <c r="M137" s="158"/>
      <c r="T137" s="159"/>
      <c r="AT137" s="154" t="s">
        <v>143</v>
      </c>
      <c r="AU137" s="154" t="s">
        <v>86</v>
      </c>
      <c r="AV137" s="12" t="s">
        <v>86</v>
      </c>
      <c r="AW137" s="12" t="s">
        <v>35</v>
      </c>
      <c r="AX137" s="12" t="s">
        <v>76</v>
      </c>
      <c r="AY137" s="154" t="s">
        <v>126</v>
      </c>
    </row>
    <row r="138" spans="2:65" s="12" customFormat="1" ht="11.25">
      <c r="B138" s="152"/>
      <c r="D138" s="153" t="s">
        <v>143</v>
      </c>
      <c r="F138" s="155" t="s">
        <v>484</v>
      </c>
      <c r="H138" s="156">
        <v>11.593999999999999</v>
      </c>
      <c r="I138" s="157"/>
      <c r="L138" s="152"/>
      <c r="M138" s="158"/>
      <c r="T138" s="159"/>
      <c r="AT138" s="154" t="s">
        <v>143</v>
      </c>
      <c r="AU138" s="154" t="s">
        <v>86</v>
      </c>
      <c r="AV138" s="12" t="s">
        <v>86</v>
      </c>
      <c r="AW138" s="12" t="s">
        <v>4</v>
      </c>
      <c r="AX138" s="12" t="s">
        <v>84</v>
      </c>
      <c r="AY138" s="154" t="s">
        <v>126</v>
      </c>
    </row>
    <row r="139" spans="2:65" s="1" customFormat="1" ht="24.2" customHeight="1">
      <c r="B139" s="30"/>
      <c r="C139" s="125" t="s">
        <v>249</v>
      </c>
      <c r="D139" s="125" t="s">
        <v>129</v>
      </c>
      <c r="E139" s="126" t="s">
        <v>239</v>
      </c>
      <c r="F139" s="127" t="s">
        <v>240</v>
      </c>
      <c r="G139" s="128" t="s">
        <v>132</v>
      </c>
      <c r="H139" s="129">
        <v>1</v>
      </c>
      <c r="I139" s="130"/>
      <c r="J139" s="131">
        <f>ROUND(I139*H139,2)</f>
        <v>0</v>
      </c>
      <c r="K139" s="127" t="s">
        <v>133</v>
      </c>
      <c r="L139" s="30"/>
      <c r="M139" s="132" t="s">
        <v>19</v>
      </c>
      <c r="N139" s="133" t="s">
        <v>47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157</v>
      </c>
      <c r="AT139" s="136" t="s">
        <v>129</v>
      </c>
      <c r="AU139" s="136" t="s">
        <v>86</v>
      </c>
      <c r="AY139" s="15" t="s">
        <v>126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5" t="s">
        <v>84</v>
      </c>
      <c r="BK139" s="137">
        <f>ROUND(I139*H139,2)</f>
        <v>0</v>
      </c>
      <c r="BL139" s="15" t="s">
        <v>157</v>
      </c>
      <c r="BM139" s="136" t="s">
        <v>485</v>
      </c>
    </row>
    <row r="140" spans="2:65" s="1" customFormat="1" ht="11.25">
      <c r="B140" s="30"/>
      <c r="D140" s="138" t="s">
        <v>136</v>
      </c>
      <c r="F140" s="139" t="s">
        <v>242</v>
      </c>
      <c r="I140" s="140"/>
      <c r="L140" s="30"/>
      <c r="M140" s="141"/>
      <c r="T140" s="51"/>
      <c r="AT140" s="15" t="s">
        <v>136</v>
      </c>
      <c r="AU140" s="15" t="s">
        <v>86</v>
      </c>
    </row>
    <row r="141" spans="2:65" s="1" customFormat="1" ht="16.5" customHeight="1">
      <c r="B141" s="30"/>
      <c r="C141" s="125" t="s">
        <v>254</v>
      </c>
      <c r="D141" s="125" t="s">
        <v>129</v>
      </c>
      <c r="E141" s="126" t="s">
        <v>244</v>
      </c>
      <c r="F141" s="127" t="s">
        <v>245</v>
      </c>
      <c r="G141" s="128" t="s">
        <v>246</v>
      </c>
      <c r="H141" s="129">
        <v>2</v>
      </c>
      <c r="I141" s="130"/>
      <c r="J141" s="131">
        <f>ROUND(I141*H141,2)</f>
        <v>0</v>
      </c>
      <c r="K141" s="127" t="s">
        <v>133</v>
      </c>
      <c r="L141" s="30"/>
      <c r="M141" s="132" t="s">
        <v>19</v>
      </c>
      <c r="N141" s="133" t="s">
        <v>47</v>
      </c>
      <c r="P141" s="134">
        <f>O141*H141</f>
        <v>0</v>
      </c>
      <c r="Q141" s="134">
        <v>0</v>
      </c>
      <c r="R141" s="134">
        <f>Q141*H141</f>
        <v>0</v>
      </c>
      <c r="S141" s="134">
        <v>0</v>
      </c>
      <c r="T141" s="135">
        <f>S141*H141</f>
        <v>0</v>
      </c>
      <c r="AR141" s="136" t="s">
        <v>157</v>
      </c>
      <c r="AT141" s="136" t="s">
        <v>129</v>
      </c>
      <c r="AU141" s="136" t="s">
        <v>86</v>
      </c>
      <c r="AY141" s="15" t="s">
        <v>126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5" t="s">
        <v>84</v>
      </c>
      <c r="BK141" s="137">
        <f>ROUND(I141*H141,2)</f>
        <v>0</v>
      </c>
      <c r="BL141" s="15" t="s">
        <v>157</v>
      </c>
      <c r="BM141" s="136" t="s">
        <v>486</v>
      </c>
    </row>
    <row r="142" spans="2:65" s="1" customFormat="1" ht="11.25">
      <c r="B142" s="30"/>
      <c r="D142" s="138" t="s">
        <v>136</v>
      </c>
      <c r="F142" s="139" t="s">
        <v>248</v>
      </c>
      <c r="I142" s="140"/>
      <c r="L142" s="30"/>
      <c r="M142" s="141"/>
      <c r="T142" s="51"/>
      <c r="AT142" s="15" t="s">
        <v>136</v>
      </c>
      <c r="AU142" s="15" t="s">
        <v>86</v>
      </c>
    </row>
    <row r="143" spans="2:65" s="1" customFormat="1" ht="24.2" customHeight="1">
      <c r="B143" s="30"/>
      <c r="C143" s="125" t="s">
        <v>260</v>
      </c>
      <c r="D143" s="125" t="s">
        <v>129</v>
      </c>
      <c r="E143" s="126" t="s">
        <v>250</v>
      </c>
      <c r="F143" s="127" t="s">
        <v>251</v>
      </c>
      <c r="G143" s="128" t="s">
        <v>228</v>
      </c>
      <c r="H143" s="129">
        <v>20</v>
      </c>
      <c r="I143" s="130"/>
      <c r="J143" s="131">
        <f>ROUND(I143*H143,2)</f>
        <v>0</v>
      </c>
      <c r="K143" s="127" t="s">
        <v>133</v>
      </c>
      <c r="L143" s="30"/>
      <c r="M143" s="132" t="s">
        <v>19</v>
      </c>
      <c r="N143" s="133" t="s">
        <v>47</v>
      </c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157</v>
      </c>
      <c r="AT143" s="136" t="s">
        <v>129</v>
      </c>
      <c r="AU143" s="136" t="s">
        <v>86</v>
      </c>
      <c r="AY143" s="15" t="s">
        <v>126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5" t="s">
        <v>84</v>
      </c>
      <c r="BK143" s="137">
        <f>ROUND(I143*H143,2)</f>
        <v>0</v>
      </c>
      <c r="BL143" s="15" t="s">
        <v>157</v>
      </c>
      <c r="BM143" s="136" t="s">
        <v>487</v>
      </c>
    </row>
    <row r="144" spans="2:65" s="1" customFormat="1" ht="11.25">
      <c r="B144" s="30"/>
      <c r="D144" s="138" t="s">
        <v>136</v>
      </c>
      <c r="F144" s="139" t="s">
        <v>253</v>
      </c>
      <c r="I144" s="140"/>
      <c r="L144" s="30"/>
      <c r="M144" s="141"/>
      <c r="T144" s="51"/>
      <c r="AT144" s="15" t="s">
        <v>136</v>
      </c>
      <c r="AU144" s="15" t="s">
        <v>86</v>
      </c>
    </row>
    <row r="145" spans="2:65" s="1" customFormat="1" ht="16.5" customHeight="1">
      <c r="B145" s="30"/>
      <c r="C145" s="142" t="s">
        <v>265</v>
      </c>
      <c r="D145" s="142" t="s">
        <v>138</v>
      </c>
      <c r="E145" s="143" t="s">
        <v>255</v>
      </c>
      <c r="F145" s="144" t="s">
        <v>256</v>
      </c>
      <c r="G145" s="145" t="s">
        <v>228</v>
      </c>
      <c r="H145" s="146">
        <v>23</v>
      </c>
      <c r="I145" s="147"/>
      <c r="J145" s="148">
        <f>ROUND(I145*H145,2)</f>
        <v>0</v>
      </c>
      <c r="K145" s="144" t="s">
        <v>133</v>
      </c>
      <c r="L145" s="149"/>
      <c r="M145" s="150" t="s">
        <v>19</v>
      </c>
      <c r="N145" s="151" t="s">
        <v>47</v>
      </c>
      <c r="P145" s="134">
        <f>O145*H145</f>
        <v>0</v>
      </c>
      <c r="Q145" s="134">
        <v>1.2E-4</v>
      </c>
      <c r="R145" s="134">
        <f>Q145*H145</f>
        <v>2.7599999999999999E-3</v>
      </c>
      <c r="S145" s="134">
        <v>0</v>
      </c>
      <c r="T145" s="135">
        <f>S145*H145</f>
        <v>0</v>
      </c>
      <c r="AR145" s="136" t="s">
        <v>194</v>
      </c>
      <c r="AT145" s="136" t="s">
        <v>138</v>
      </c>
      <c r="AU145" s="136" t="s">
        <v>86</v>
      </c>
      <c r="AY145" s="15" t="s">
        <v>126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5" t="s">
        <v>84</v>
      </c>
      <c r="BK145" s="137">
        <f>ROUND(I145*H145,2)</f>
        <v>0</v>
      </c>
      <c r="BL145" s="15" t="s">
        <v>194</v>
      </c>
      <c r="BM145" s="136" t="s">
        <v>488</v>
      </c>
    </row>
    <row r="146" spans="2:65" s="12" customFormat="1" ht="11.25">
      <c r="B146" s="152"/>
      <c r="D146" s="153" t="s">
        <v>143</v>
      </c>
      <c r="E146" s="154" t="s">
        <v>19</v>
      </c>
      <c r="F146" s="155" t="s">
        <v>258</v>
      </c>
      <c r="H146" s="156">
        <v>20</v>
      </c>
      <c r="I146" s="157"/>
      <c r="L146" s="152"/>
      <c r="M146" s="158"/>
      <c r="T146" s="159"/>
      <c r="AT146" s="154" t="s">
        <v>143</v>
      </c>
      <c r="AU146" s="154" t="s">
        <v>86</v>
      </c>
      <c r="AV146" s="12" t="s">
        <v>86</v>
      </c>
      <c r="AW146" s="12" t="s">
        <v>35</v>
      </c>
      <c r="AX146" s="12" t="s">
        <v>76</v>
      </c>
      <c r="AY146" s="154" t="s">
        <v>126</v>
      </c>
    </row>
    <row r="147" spans="2:65" s="12" customFormat="1" ht="11.25">
      <c r="B147" s="152"/>
      <c r="D147" s="153" t="s">
        <v>143</v>
      </c>
      <c r="F147" s="155" t="s">
        <v>259</v>
      </c>
      <c r="H147" s="156">
        <v>23</v>
      </c>
      <c r="I147" s="157"/>
      <c r="L147" s="152"/>
      <c r="M147" s="158"/>
      <c r="T147" s="159"/>
      <c r="AT147" s="154" t="s">
        <v>143</v>
      </c>
      <c r="AU147" s="154" t="s">
        <v>86</v>
      </c>
      <c r="AV147" s="12" t="s">
        <v>86</v>
      </c>
      <c r="AW147" s="12" t="s">
        <v>4</v>
      </c>
      <c r="AX147" s="12" t="s">
        <v>84</v>
      </c>
      <c r="AY147" s="154" t="s">
        <v>126</v>
      </c>
    </row>
    <row r="148" spans="2:65" s="1" customFormat="1" ht="24.2" customHeight="1">
      <c r="B148" s="30"/>
      <c r="C148" s="125" t="s">
        <v>272</v>
      </c>
      <c r="D148" s="125" t="s">
        <v>129</v>
      </c>
      <c r="E148" s="126" t="s">
        <v>261</v>
      </c>
      <c r="F148" s="127" t="s">
        <v>262</v>
      </c>
      <c r="G148" s="128" t="s">
        <v>228</v>
      </c>
      <c r="H148" s="129">
        <v>17</v>
      </c>
      <c r="I148" s="130"/>
      <c r="J148" s="131">
        <f>ROUND(I148*H148,2)</f>
        <v>0</v>
      </c>
      <c r="K148" s="127" t="s">
        <v>133</v>
      </c>
      <c r="L148" s="30"/>
      <c r="M148" s="132" t="s">
        <v>19</v>
      </c>
      <c r="N148" s="133" t="s">
        <v>47</v>
      </c>
      <c r="P148" s="134">
        <f>O148*H148</f>
        <v>0</v>
      </c>
      <c r="Q148" s="134">
        <v>0</v>
      </c>
      <c r="R148" s="134">
        <f>Q148*H148</f>
        <v>0</v>
      </c>
      <c r="S148" s="134">
        <v>0</v>
      </c>
      <c r="T148" s="135">
        <f>S148*H148</f>
        <v>0</v>
      </c>
      <c r="AR148" s="136" t="s">
        <v>157</v>
      </c>
      <c r="AT148" s="136" t="s">
        <v>129</v>
      </c>
      <c r="AU148" s="136" t="s">
        <v>86</v>
      </c>
      <c r="AY148" s="15" t="s">
        <v>126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5" t="s">
        <v>84</v>
      </c>
      <c r="BK148" s="137">
        <f>ROUND(I148*H148,2)</f>
        <v>0</v>
      </c>
      <c r="BL148" s="15" t="s">
        <v>157</v>
      </c>
      <c r="BM148" s="136" t="s">
        <v>489</v>
      </c>
    </row>
    <row r="149" spans="2:65" s="1" customFormat="1" ht="11.25">
      <c r="B149" s="30"/>
      <c r="D149" s="138" t="s">
        <v>136</v>
      </c>
      <c r="F149" s="139" t="s">
        <v>264</v>
      </c>
      <c r="I149" s="140"/>
      <c r="L149" s="30"/>
      <c r="M149" s="141"/>
      <c r="T149" s="51"/>
      <c r="AT149" s="15" t="s">
        <v>136</v>
      </c>
      <c r="AU149" s="15" t="s">
        <v>86</v>
      </c>
    </row>
    <row r="150" spans="2:65" s="1" customFormat="1" ht="16.5" customHeight="1">
      <c r="B150" s="30"/>
      <c r="C150" s="142" t="s">
        <v>279</v>
      </c>
      <c r="D150" s="142" t="s">
        <v>138</v>
      </c>
      <c r="E150" s="143" t="s">
        <v>266</v>
      </c>
      <c r="F150" s="144" t="s">
        <v>267</v>
      </c>
      <c r="G150" s="145" t="s">
        <v>228</v>
      </c>
      <c r="H150" s="146">
        <v>19.55</v>
      </c>
      <c r="I150" s="147"/>
      <c r="J150" s="148">
        <f>ROUND(I150*H150,2)</f>
        <v>0</v>
      </c>
      <c r="K150" s="144" t="s">
        <v>133</v>
      </c>
      <c r="L150" s="149"/>
      <c r="M150" s="150" t="s">
        <v>19</v>
      </c>
      <c r="N150" s="151" t="s">
        <v>47</v>
      </c>
      <c r="P150" s="134">
        <f>O150*H150</f>
        <v>0</v>
      </c>
      <c r="Q150" s="134">
        <v>8.9999999999999998E-4</v>
      </c>
      <c r="R150" s="134">
        <f>Q150*H150</f>
        <v>1.7595E-2</v>
      </c>
      <c r="S150" s="134">
        <v>0</v>
      </c>
      <c r="T150" s="135">
        <f>S150*H150</f>
        <v>0</v>
      </c>
      <c r="AR150" s="136" t="s">
        <v>194</v>
      </c>
      <c r="AT150" s="136" t="s">
        <v>138</v>
      </c>
      <c r="AU150" s="136" t="s">
        <v>86</v>
      </c>
      <c r="AY150" s="15" t="s">
        <v>126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5" t="s">
        <v>84</v>
      </c>
      <c r="BK150" s="137">
        <f>ROUND(I150*H150,2)</f>
        <v>0</v>
      </c>
      <c r="BL150" s="15" t="s">
        <v>194</v>
      </c>
      <c r="BM150" s="136" t="s">
        <v>490</v>
      </c>
    </row>
    <row r="151" spans="2:65" s="12" customFormat="1" ht="11.25">
      <c r="B151" s="152"/>
      <c r="D151" s="153" t="s">
        <v>143</v>
      </c>
      <c r="E151" s="154" t="s">
        <v>19</v>
      </c>
      <c r="F151" s="155" t="s">
        <v>481</v>
      </c>
      <c r="H151" s="156">
        <v>17</v>
      </c>
      <c r="I151" s="157"/>
      <c r="L151" s="152"/>
      <c r="M151" s="158"/>
      <c r="T151" s="159"/>
      <c r="AT151" s="154" t="s">
        <v>143</v>
      </c>
      <c r="AU151" s="154" t="s">
        <v>86</v>
      </c>
      <c r="AV151" s="12" t="s">
        <v>86</v>
      </c>
      <c r="AW151" s="12" t="s">
        <v>35</v>
      </c>
      <c r="AX151" s="12" t="s">
        <v>76</v>
      </c>
      <c r="AY151" s="154" t="s">
        <v>126</v>
      </c>
    </row>
    <row r="152" spans="2:65" s="12" customFormat="1" ht="11.25">
      <c r="B152" s="152"/>
      <c r="D152" s="153" t="s">
        <v>143</v>
      </c>
      <c r="F152" s="155" t="s">
        <v>491</v>
      </c>
      <c r="H152" s="156">
        <v>19.55</v>
      </c>
      <c r="I152" s="157"/>
      <c r="L152" s="152"/>
      <c r="M152" s="158"/>
      <c r="T152" s="159"/>
      <c r="AT152" s="154" t="s">
        <v>143</v>
      </c>
      <c r="AU152" s="154" t="s">
        <v>86</v>
      </c>
      <c r="AV152" s="12" t="s">
        <v>86</v>
      </c>
      <c r="AW152" s="12" t="s">
        <v>4</v>
      </c>
      <c r="AX152" s="12" t="s">
        <v>84</v>
      </c>
      <c r="AY152" s="154" t="s">
        <v>126</v>
      </c>
    </row>
    <row r="153" spans="2:65" s="11" customFormat="1" ht="22.9" customHeight="1">
      <c r="B153" s="113"/>
      <c r="D153" s="114" t="s">
        <v>75</v>
      </c>
      <c r="E153" s="123" t="s">
        <v>270</v>
      </c>
      <c r="F153" s="123" t="s">
        <v>271</v>
      </c>
      <c r="I153" s="116"/>
      <c r="J153" s="124">
        <f>BK153</f>
        <v>0</v>
      </c>
      <c r="L153" s="113"/>
      <c r="M153" s="118"/>
      <c r="P153" s="119">
        <f>SUM(P154:P217)</f>
        <v>0</v>
      </c>
      <c r="R153" s="119">
        <f>SUM(R154:R217)</f>
        <v>0.18882000000000002</v>
      </c>
      <c r="T153" s="120">
        <f>SUM(T154:T217)</f>
        <v>0.87749999999999995</v>
      </c>
      <c r="AR153" s="114" t="s">
        <v>145</v>
      </c>
      <c r="AT153" s="121" t="s">
        <v>75</v>
      </c>
      <c r="AU153" s="121" t="s">
        <v>84</v>
      </c>
      <c r="AY153" s="114" t="s">
        <v>126</v>
      </c>
      <c r="BK153" s="122">
        <f>SUM(BK154:BK217)</f>
        <v>0</v>
      </c>
    </row>
    <row r="154" spans="2:65" s="1" customFormat="1" ht="16.5" customHeight="1">
      <c r="B154" s="30"/>
      <c r="C154" s="125" t="s">
        <v>284</v>
      </c>
      <c r="D154" s="125" t="s">
        <v>129</v>
      </c>
      <c r="E154" s="126" t="s">
        <v>285</v>
      </c>
      <c r="F154" s="127" t="s">
        <v>286</v>
      </c>
      <c r="G154" s="128" t="s">
        <v>132</v>
      </c>
      <c r="H154" s="129">
        <v>2</v>
      </c>
      <c r="I154" s="130"/>
      <c r="J154" s="131">
        <f>ROUND(I154*H154,2)</f>
        <v>0</v>
      </c>
      <c r="K154" s="127" t="s">
        <v>133</v>
      </c>
      <c r="L154" s="30"/>
      <c r="M154" s="132" t="s">
        <v>19</v>
      </c>
      <c r="N154" s="133" t="s">
        <v>47</v>
      </c>
      <c r="P154" s="134">
        <f>O154*H154</f>
        <v>0</v>
      </c>
      <c r="Q154" s="134">
        <v>6.4999999999999997E-4</v>
      </c>
      <c r="R154" s="134">
        <f>Q154*H154</f>
        <v>1.2999999999999999E-3</v>
      </c>
      <c r="S154" s="134">
        <v>0</v>
      </c>
      <c r="T154" s="135">
        <f>S154*H154</f>
        <v>0</v>
      </c>
      <c r="AR154" s="136" t="s">
        <v>157</v>
      </c>
      <c r="AT154" s="136" t="s">
        <v>129</v>
      </c>
      <c r="AU154" s="136" t="s">
        <v>86</v>
      </c>
      <c r="AY154" s="15" t="s">
        <v>126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5" t="s">
        <v>84</v>
      </c>
      <c r="BK154" s="137">
        <f>ROUND(I154*H154,2)</f>
        <v>0</v>
      </c>
      <c r="BL154" s="15" t="s">
        <v>157</v>
      </c>
      <c r="BM154" s="136" t="s">
        <v>492</v>
      </c>
    </row>
    <row r="155" spans="2:65" s="1" customFormat="1" ht="11.25">
      <c r="B155" s="30"/>
      <c r="D155" s="138" t="s">
        <v>136</v>
      </c>
      <c r="F155" s="139" t="s">
        <v>288</v>
      </c>
      <c r="I155" s="140"/>
      <c r="L155" s="30"/>
      <c r="M155" s="141"/>
      <c r="T155" s="51"/>
      <c r="AT155" s="15" t="s">
        <v>136</v>
      </c>
      <c r="AU155" s="15" t="s">
        <v>86</v>
      </c>
    </row>
    <row r="156" spans="2:65" s="12" customFormat="1" ht="11.25">
      <c r="B156" s="152"/>
      <c r="D156" s="153" t="s">
        <v>143</v>
      </c>
      <c r="E156" s="154" t="s">
        <v>19</v>
      </c>
      <c r="F156" s="155" t="s">
        <v>167</v>
      </c>
      <c r="H156" s="156">
        <v>2</v>
      </c>
      <c r="I156" s="157"/>
      <c r="L156" s="152"/>
      <c r="M156" s="158"/>
      <c r="T156" s="159"/>
      <c r="AT156" s="154" t="s">
        <v>143</v>
      </c>
      <c r="AU156" s="154" t="s">
        <v>86</v>
      </c>
      <c r="AV156" s="12" t="s">
        <v>86</v>
      </c>
      <c r="AW156" s="12" t="s">
        <v>35</v>
      </c>
      <c r="AX156" s="12" t="s">
        <v>76</v>
      </c>
      <c r="AY156" s="154" t="s">
        <v>126</v>
      </c>
    </row>
    <row r="157" spans="2:65" s="1" customFormat="1" ht="16.5" customHeight="1">
      <c r="B157" s="30"/>
      <c r="C157" s="125" t="s">
        <v>289</v>
      </c>
      <c r="D157" s="125" t="s">
        <v>129</v>
      </c>
      <c r="E157" s="126" t="s">
        <v>290</v>
      </c>
      <c r="F157" s="127" t="s">
        <v>291</v>
      </c>
      <c r="G157" s="128" t="s">
        <v>132</v>
      </c>
      <c r="H157" s="129">
        <v>2</v>
      </c>
      <c r="I157" s="130"/>
      <c r="J157" s="131">
        <f>ROUND(I157*H157,2)</f>
        <v>0</v>
      </c>
      <c r="K157" s="127" t="s">
        <v>133</v>
      </c>
      <c r="L157" s="30"/>
      <c r="M157" s="132" t="s">
        <v>19</v>
      </c>
      <c r="N157" s="133" t="s">
        <v>47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157</v>
      </c>
      <c r="AT157" s="136" t="s">
        <v>129</v>
      </c>
      <c r="AU157" s="136" t="s">
        <v>86</v>
      </c>
      <c r="AY157" s="15" t="s">
        <v>126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5" t="s">
        <v>84</v>
      </c>
      <c r="BK157" s="137">
        <f>ROUND(I157*H157,2)</f>
        <v>0</v>
      </c>
      <c r="BL157" s="15" t="s">
        <v>157</v>
      </c>
      <c r="BM157" s="136" t="s">
        <v>493</v>
      </c>
    </row>
    <row r="158" spans="2:65" s="1" customFormat="1" ht="11.25">
      <c r="B158" s="30"/>
      <c r="D158" s="138" t="s">
        <v>136</v>
      </c>
      <c r="F158" s="139" t="s">
        <v>293</v>
      </c>
      <c r="I158" s="140"/>
      <c r="L158" s="30"/>
      <c r="M158" s="141"/>
      <c r="T158" s="51"/>
      <c r="AT158" s="15" t="s">
        <v>136</v>
      </c>
      <c r="AU158" s="15" t="s">
        <v>86</v>
      </c>
    </row>
    <row r="159" spans="2:65" s="1" customFormat="1" ht="33" customHeight="1">
      <c r="B159" s="30"/>
      <c r="C159" s="125" t="s">
        <v>294</v>
      </c>
      <c r="D159" s="125" t="s">
        <v>129</v>
      </c>
      <c r="E159" s="126" t="s">
        <v>295</v>
      </c>
      <c r="F159" s="127" t="s">
        <v>296</v>
      </c>
      <c r="G159" s="128" t="s">
        <v>297</v>
      </c>
      <c r="H159" s="129">
        <v>0.53900000000000003</v>
      </c>
      <c r="I159" s="130"/>
      <c r="J159" s="131">
        <f>ROUND(I159*H159,2)</f>
        <v>0</v>
      </c>
      <c r="K159" s="127" t="s">
        <v>133</v>
      </c>
      <c r="L159" s="30"/>
      <c r="M159" s="132" t="s">
        <v>19</v>
      </c>
      <c r="N159" s="133" t="s">
        <v>47</v>
      </c>
      <c r="P159" s="134">
        <f>O159*H159</f>
        <v>0</v>
      </c>
      <c r="Q159" s="134">
        <v>0</v>
      </c>
      <c r="R159" s="134">
        <f>Q159*H159</f>
        <v>0</v>
      </c>
      <c r="S159" s="134">
        <v>0</v>
      </c>
      <c r="T159" s="135">
        <f>S159*H159</f>
        <v>0</v>
      </c>
      <c r="AR159" s="136" t="s">
        <v>157</v>
      </c>
      <c r="AT159" s="136" t="s">
        <v>129</v>
      </c>
      <c r="AU159" s="136" t="s">
        <v>86</v>
      </c>
      <c r="AY159" s="15" t="s">
        <v>126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5" t="s">
        <v>84</v>
      </c>
      <c r="BK159" s="137">
        <f>ROUND(I159*H159,2)</f>
        <v>0</v>
      </c>
      <c r="BL159" s="15" t="s">
        <v>157</v>
      </c>
      <c r="BM159" s="136" t="s">
        <v>494</v>
      </c>
    </row>
    <row r="160" spans="2:65" s="1" customFormat="1" ht="11.25">
      <c r="B160" s="30"/>
      <c r="D160" s="138" t="s">
        <v>136</v>
      </c>
      <c r="F160" s="139" t="s">
        <v>299</v>
      </c>
      <c r="I160" s="140"/>
      <c r="L160" s="30"/>
      <c r="M160" s="141"/>
      <c r="T160" s="51"/>
      <c r="AT160" s="15" t="s">
        <v>136</v>
      </c>
      <c r="AU160" s="15" t="s">
        <v>86</v>
      </c>
    </row>
    <row r="161" spans="2:65" s="12" customFormat="1" ht="11.25">
      <c r="B161" s="152"/>
      <c r="D161" s="153" t="s">
        <v>143</v>
      </c>
      <c r="E161" s="154" t="s">
        <v>19</v>
      </c>
      <c r="F161" s="155" t="s">
        <v>495</v>
      </c>
      <c r="H161" s="156">
        <v>0.53900000000000003</v>
      </c>
      <c r="I161" s="157"/>
      <c r="L161" s="152"/>
      <c r="M161" s="158"/>
      <c r="T161" s="159"/>
      <c r="AT161" s="154" t="s">
        <v>143</v>
      </c>
      <c r="AU161" s="154" t="s">
        <v>86</v>
      </c>
      <c r="AV161" s="12" t="s">
        <v>86</v>
      </c>
      <c r="AW161" s="12" t="s">
        <v>35</v>
      </c>
      <c r="AX161" s="12" t="s">
        <v>76</v>
      </c>
      <c r="AY161" s="154" t="s">
        <v>126</v>
      </c>
    </row>
    <row r="162" spans="2:65" s="1" customFormat="1" ht="37.9" customHeight="1">
      <c r="B162" s="30"/>
      <c r="C162" s="125" t="s">
        <v>141</v>
      </c>
      <c r="D162" s="125" t="s">
        <v>129</v>
      </c>
      <c r="E162" s="126" t="s">
        <v>301</v>
      </c>
      <c r="F162" s="127" t="s">
        <v>302</v>
      </c>
      <c r="G162" s="128" t="s">
        <v>228</v>
      </c>
      <c r="H162" s="129">
        <v>15</v>
      </c>
      <c r="I162" s="130"/>
      <c r="J162" s="131">
        <f>ROUND(I162*H162,2)</f>
        <v>0</v>
      </c>
      <c r="K162" s="127" t="s">
        <v>133</v>
      </c>
      <c r="L162" s="30"/>
      <c r="M162" s="132" t="s">
        <v>19</v>
      </c>
      <c r="N162" s="133" t="s">
        <v>47</v>
      </c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AR162" s="136" t="s">
        <v>157</v>
      </c>
      <c r="AT162" s="136" t="s">
        <v>129</v>
      </c>
      <c r="AU162" s="136" t="s">
        <v>86</v>
      </c>
      <c r="AY162" s="15" t="s">
        <v>126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5" t="s">
        <v>84</v>
      </c>
      <c r="BK162" s="137">
        <f>ROUND(I162*H162,2)</f>
        <v>0</v>
      </c>
      <c r="BL162" s="15" t="s">
        <v>157</v>
      </c>
      <c r="BM162" s="136" t="s">
        <v>496</v>
      </c>
    </row>
    <row r="163" spans="2:65" s="1" customFormat="1" ht="11.25">
      <c r="B163" s="30"/>
      <c r="D163" s="138" t="s">
        <v>136</v>
      </c>
      <c r="F163" s="139" t="s">
        <v>304</v>
      </c>
      <c r="I163" s="140"/>
      <c r="L163" s="30"/>
      <c r="M163" s="141"/>
      <c r="T163" s="51"/>
      <c r="AT163" s="15" t="s">
        <v>136</v>
      </c>
      <c r="AU163" s="15" t="s">
        <v>86</v>
      </c>
    </row>
    <row r="164" spans="2:65" s="12" customFormat="1" ht="11.25">
      <c r="B164" s="152"/>
      <c r="D164" s="153" t="s">
        <v>143</v>
      </c>
      <c r="E164" s="154" t="s">
        <v>19</v>
      </c>
      <c r="F164" s="155" t="s">
        <v>497</v>
      </c>
      <c r="H164" s="156">
        <v>15</v>
      </c>
      <c r="I164" s="157"/>
      <c r="L164" s="152"/>
      <c r="M164" s="158"/>
      <c r="T164" s="159"/>
      <c r="AT164" s="154" t="s">
        <v>143</v>
      </c>
      <c r="AU164" s="154" t="s">
        <v>86</v>
      </c>
      <c r="AV164" s="12" t="s">
        <v>86</v>
      </c>
      <c r="AW164" s="12" t="s">
        <v>35</v>
      </c>
      <c r="AX164" s="12" t="s">
        <v>76</v>
      </c>
      <c r="AY164" s="154" t="s">
        <v>126</v>
      </c>
    </row>
    <row r="165" spans="2:65" s="1" customFormat="1" ht="16.5" customHeight="1">
      <c r="B165" s="30"/>
      <c r="C165" s="125" t="s">
        <v>306</v>
      </c>
      <c r="D165" s="125" t="s">
        <v>129</v>
      </c>
      <c r="E165" s="126" t="s">
        <v>498</v>
      </c>
      <c r="F165" s="127" t="s">
        <v>499</v>
      </c>
      <c r="G165" s="128" t="s">
        <v>132</v>
      </c>
      <c r="H165" s="129">
        <v>1</v>
      </c>
      <c r="I165" s="130"/>
      <c r="J165" s="131">
        <f>ROUND(I165*H165,2)</f>
        <v>0</v>
      </c>
      <c r="K165" s="127" t="s">
        <v>133</v>
      </c>
      <c r="L165" s="30"/>
      <c r="M165" s="132" t="s">
        <v>19</v>
      </c>
      <c r="N165" s="133" t="s">
        <v>47</v>
      </c>
      <c r="P165" s="134">
        <f>O165*H165</f>
        <v>0</v>
      </c>
      <c r="Q165" s="134">
        <v>3.8E-3</v>
      </c>
      <c r="R165" s="134">
        <f>Q165*H165</f>
        <v>3.8E-3</v>
      </c>
      <c r="S165" s="134">
        <v>0</v>
      </c>
      <c r="T165" s="135">
        <f>S165*H165</f>
        <v>0</v>
      </c>
      <c r="AR165" s="136" t="s">
        <v>157</v>
      </c>
      <c r="AT165" s="136" t="s">
        <v>129</v>
      </c>
      <c r="AU165" s="136" t="s">
        <v>86</v>
      </c>
      <c r="AY165" s="15" t="s">
        <v>126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5" t="s">
        <v>84</v>
      </c>
      <c r="BK165" s="137">
        <f>ROUND(I165*H165,2)</f>
        <v>0</v>
      </c>
      <c r="BL165" s="15" t="s">
        <v>157</v>
      </c>
      <c r="BM165" s="136" t="s">
        <v>500</v>
      </c>
    </row>
    <row r="166" spans="2:65" s="1" customFormat="1" ht="11.25">
      <c r="B166" s="30"/>
      <c r="D166" s="138" t="s">
        <v>136</v>
      </c>
      <c r="F166" s="139" t="s">
        <v>501</v>
      </c>
      <c r="I166" s="140"/>
      <c r="L166" s="30"/>
      <c r="M166" s="141"/>
      <c r="T166" s="51"/>
      <c r="AT166" s="15" t="s">
        <v>136</v>
      </c>
      <c r="AU166" s="15" t="s">
        <v>86</v>
      </c>
    </row>
    <row r="167" spans="2:65" s="12" customFormat="1" ht="11.25">
      <c r="B167" s="152"/>
      <c r="D167" s="153" t="s">
        <v>143</v>
      </c>
      <c r="E167" s="154" t="s">
        <v>19</v>
      </c>
      <c r="F167" s="155" t="s">
        <v>144</v>
      </c>
      <c r="H167" s="156">
        <v>1</v>
      </c>
      <c r="I167" s="157"/>
      <c r="L167" s="152"/>
      <c r="M167" s="158"/>
      <c r="T167" s="159"/>
      <c r="AT167" s="154" t="s">
        <v>143</v>
      </c>
      <c r="AU167" s="154" t="s">
        <v>86</v>
      </c>
      <c r="AV167" s="12" t="s">
        <v>86</v>
      </c>
      <c r="AW167" s="12" t="s">
        <v>35</v>
      </c>
      <c r="AX167" s="12" t="s">
        <v>76</v>
      </c>
      <c r="AY167" s="154" t="s">
        <v>126</v>
      </c>
    </row>
    <row r="168" spans="2:65" s="1" customFormat="1" ht="16.5" customHeight="1">
      <c r="B168" s="30"/>
      <c r="C168" s="125" t="s">
        <v>311</v>
      </c>
      <c r="D168" s="125" t="s">
        <v>129</v>
      </c>
      <c r="E168" s="126" t="s">
        <v>307</v>
      </c>
      <c r="F168" s="127" t="s">
        <v>308</v>
      </c>
      <c r="G168" s="128" t="s">
        <v>228</v>
      </c>
      <c r="H168" s="129">
        <v>15</v>
      </c>
      <c r="I168" s="130"/>
      <c r="J168" s="131">
        <f>ROUND(I168*H168,2)</f>
        <v>0</v>
      </c>
      <c r="K168" s="127" t="s">
        <v>133</v>
      </c>
      <c r="L168" s="30"/>
      <c r="M168" s="132" t="s">
        <v>19</v>
      </c>
      <c r="N168" s="133" t="s">
        <v>47</v>
      </c>
      <c r="P168" s="134">
        <f>O168*H168</f>
        <v>0</v>
      </c>
      <c r="Q168" s="134">
        <v>1.2700000000000001E-3</v>
      </c>
      <c r="R168" s="134">
        <f>Q168*H168</f>
        <v>1.9050000000000001E-2</v>
      </c>
      <c r="S168" s="134">
        <v>0</v>
      </c>
      <c r="T168" s="135">
        <f>S168*H168</f>
        <v>0</v>
      </c>
      <c r="AR168" s="136" t="s">
        <v>157</v>
      </c>
      <c r="AT168" s="136" t="s">
        <v>129</v>
      </c>
      <c r="AU168" s="136" t="s">
        <v>86</v>
      </c>
      <c r="AY168" s="15" t="s">
        <v>126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5" t="s">
        <v>84</v>
      </c>
      <c r="BK168" s="137">
        <f>ROUND(I168*H168,2)</f>
        <v>0</v>
      </c>
      <c r="BL168" s="15" t="s">
        <v>157</v>
      </c>
      <c r="BM168" s="136" t="s">
        <v>502</v>
      </c>
    </row>
    <row r="169" spans="2:65" s="1" customFormat="1" ht="11.25">
      <c r="B169" s="30"/>
      <c r="D169" s="138" t="s">
        <v>136</v>
      </c>
      <c r="F169" s="139" t="s">
        <v>310</v>
      </c>
      <c r="I169" s="140"/>
      <c r="L169" s="30"/>
      <c r="M169" s="141"/>
      <c r="T169" s="51"/>
      <c r="AT169" s="15" t="s">
        <v>136</v>
      </c>
      <c r="AU169" s="15" t="s">
        <v>86</v>
      </c>
    </row>
    <row r="170" spans="2:65" s="12" customFormat="1" ht="11.25">
      <c r="B170" s="152"/>
      <c r="D170" s="153" t="s">
        <v>143</v>
      </c>
      <c r="E170" s="154" t="s">
        <v>19</v>
      </c>
      <c r="F170" s="155" t="s">
        <v>497</v>
      </c>
      <c r="H170" s="156">
        <v>15</v>
      </c>
      <c r="I170" s="157"/>
      <c r="L170" s="152"/>
      <c r="M170" s="158"/>
      <c r="T170" s="159"/>
      <c r="AT170" s="154" t="s">
        <v>143</v>
      </c>
      <c r="AU170" s="154" t="s">
        <v>86</v>
      </c>
      <c r="AV170" s="12" t="s">
        <v>86</v>
      </c>
      <c r="AW170" s="12" t="s">
        <v>35</v>
      </c>
      <c r="AX170" s="12" t="s">
        <v>76</v>
      </c>
      <c r="AY170" s="154" t="s">
        <v>126</v>
      </c>
    </row>
    <row r="171" spans="2:65" s="1" customFormat="1" ht="16.5" customHeight="1">
      <c r="B171" s="30"/>
      <c r="C171" s="125" t="s">
        <v>316</v>
      </c>
      <c r="D171" s="125" t="s">
        <v>129</v>
      </c>
      <c r="E171" s="126" t="s">
        <v>312</v>
      </c>
      <c r="F171" s="127" t="s">
        <v>313</v>
      </c>
      <c r="G171" s="128" t="s">
        <v>132</v>
      </c>
      <c r="H171" s="129">
        <v>4</v>
      </c>
      <c r="I171" s="130"/>
      <c r="J171" s="131">
        <f>ROUND(I171*H171,2)</f>
        <v>0</v>
      </c>
      <c r="K171" s="127" t="s">
        <v>133</v>
      </c>
      <c r="L171" s="30"/>
      <c r="M171" s="132" t="s">
        <v>19</v>
      </c>
      <c r="N171" s="133" t="s">
        <v>47</v>
      </c>
      <c r="P171" s="134">
        <f>O171*H171</f>
        <v>0</v>
      </c>
      <c r="Q171" s="134">
        <v>7.6E-3</v>
      </c>
      <c r="R171" s="134">
        <f>Q171*H171</f>
        <v>3.04E-2</v>
      </c>
      <c r="S171" s="134">
        <v>0</v>
      </c>
      <c r="T171" s="135">
        <f>S171*H171</f>
        <v>0</v>
      </c>
      <c r="AR171" s="136" t="s">
        <v>157</v>
      </c>
      <c r="AT171" s="136" t="s">
        <v>129</v>
      </c>
      <c r="AU171" s="136" t="s">
        <v>86</v>
      </c>
      <c r="AY171" s="15" t="s">
        <v>126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5" t="s">
        <v>84</v>
      </c>
      <c r="BK171" s="137">
        <f>ROUND(I171*H171,2)</f>
        <v>0</v>
      </c>
      <c r="BL171" s="15" t="s">
        <v>157</v>
      </c>
      <c r="BM171" s="136" t="s">
        <v>503</v>
      </c>
    </row>
    <row r="172" spans="2:65" s="1" customFormat="1" ht="11.25">
      <c r="B172" s="30"/>
      <c r="D172" s="138" t="s">
        <v>136</v>
      </c>
      <c r="F172" s="139" t="s">
        <v>315</v>
      </c>
      <c r="I172" s="140"/>
      <c r="L172" s="30"/>
      <c r="M172" s="141"/>
      <c r="T172" s="51"/>
      <c r="AT172" s="15" t="s">
        <v>136</v>
      </c>
      <c r="AU172" s="15" t="s">
        <v>86</v>
      </c>
    </row>
    <row r="173" spans="2:65" s="12" customFormat="1" ht="11.25">
      <c r="B173" s="152"/>
      <c r="D173" s="153" t="s">
        <v>143</v>
      </c>
      <c r="E173" s="154" t="s">
        <v>19</v>
      </c>
      <c r="F173" s="155" t="s">
        <v>504</v>
      </c>
      <c r="H173" s="156">
        <v>4</v>
      </c>
      <c r="I173" s="157"/>
      <c r="L173" s="152"/>
      <c r="M173" s="158"/>
      <c r="T173" s="159"/>
      <c r="AT173" s="154" t="s">
        <v>143</v>
      </c>
      <c r="AU173" s="154" t="s">
        <v>86</v>
      </c>
      <c r="AV173" s="12" t="s">
        <v>86</v>
      </c>
      <c r="AW173" s="12" t="s">
        <v>35</v>
      </c>
      <c r="AX173" s="12" t="s">
        <v>76</v>
      </c>
      <c r="AY173" s="154" t="s">
        <v>126</v>
      </c>
    </row>
    <row r="174" spans="2:65" s="1" customFormat="1" ht="24.2" customHeight="1">
      <c r="B174" s="30"/>
      <c r="C174" s="125" t="s">
        <v>322</v>
      </c>
      <c r="D174" s="125" t="s">
        <v>129</v>
      </c>
      <c r="E174" s="126" t="s">
        <v>317</v>
      </c>
      <c r="F174" s="127" t="s">
        <v>318</v>
      </c>
      <c r="G174" s="128" t="s">
        <v>297</v>
      </c>
      <c r="H174" s="129">
        <v>0.53900000000000003</v>
      </c>
      <c r="I174" s="130"/>
      <c r="J174" s="131">
        <f>ROUND(I174*H174,2)</f>
        <v>0</v>
      </c>
      <c r="K174" s="127" t="s">
        <v>133</v>
      </c>
      <c r="L174" s="30"/>
      <c r="M174" s="132" t="s">
        <v>19</v>
      </c>
      <c r="N174" s="133" t="s">
        <v>47</v>
      </c>
      <c r="P174" s="134">
        <f>O174*H174</f>
        <v>0</v>
      </c>
      <c r="Q174" s="134">
        <v>0</v>
      </c>
      <c r="R174" s="134">
        <f>Q174*H174</f>
        <v>0</v>
      </c>
      <c r="S174" s="134">
        <v>0</v>
      </c>
      <c r="T174" s="135">
        <f>S174*H174</f>
        <v>0</v>
      </c>
      <c r="AR174" s="136" t="s">
        <v>157</v>
      </c>
      <c r="AT174" s="136" t="s">
        <v>129</v>
      </c>
      <c r="AU174" s="136" t="s">
        <v>86</v>
      </c>
      <c r="AY174" s="15" t="s">
        <v>126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5" t="s">
        <v>84</v>
      </c>
      <c r="BK174" s="137">
        <f>ROUND(I174*H174,2)</f>
        <v>0</v>
      </c>
      <c r="BL174" s="15" t="s">
        <v>157</v>
      </c>
      <c r="BM174" s="136" t="s">
        <v>505</v>
      </c>
    </row>
    <row r="175" spans="2:65" s="1" customFormat="1" ht="11.25">
      <c r="B175" s="30"/>
      <c r="D175" s="138" t="s">
        <v>136</v>
      </c>
      <c r="F175" s="139" t="s">
        <v>320</v>
      </c>
      <c r="I175" s="140"/>
      <c r="L175" s="30"/>
      <c r="M175" s="141"/>
      <c r="T175" s="51"/>
      <c r="AT175" s="15" t="s">
        <v>136</v>
      </c>
      <c r="AU175" s="15" t="s">
        <v>86</v>
      </c>
    </row>
    <row r="176" spans="2:65" s="12" customFormat="1" ht="11.25">
      <c r="B176" s="152"/>
      <c r="D176" s="153" t="s">
        <v>143</v>
      </c>
      <c r="E176" s="154" t="s">
        <v>19</v>
      </c>
      <c r="F176" s="155" t="s">
        <v>506</v>
      </c>
      <c r="H176" s="156">
        <v>0.53900000000000003</v>
      </c>
      <c r="I176" s="157"/>
      <c r="L176" s="152"/>
      <c r="M176" s="158"/>
      <c r="T176" s="159"/>
      <c r="AT176" s="154" t="s">
        <v>143</v>
      </c>
      <c r="AU176" s="154" t="s">
        <v>86</v>
      </c>
      <c r="AV176" s="12" t="s">
        <v>86</v>
      </c>
      <c r="AW176" s="12" t="s">
        <v>35</v>
      </c>
      <c r="AX176" s="12" t="s">
        <v>76</v>
      </c>
      <c r="AY176" s="154" t="s">
        <v>126</v>
      </c>
    </row>
    <row r="177" spans="2:65" s="1" customFormat="1" ht="33" customHeight="1">
      <c r="B177" s="30"/>
      <c r="C177" s="125" t="s">
        <v>328</v>
      </c>
      <c r="D177" s="125" t="s">
        <v>129</v>
      </c>
      <c r="E177" s="126" t="s">
        <v>323</v>
      </c>
      <c r="F177" s="127" t="s">
        <v>324</v>
      </c>
      <c r="G177" s="128" t="s">
        <v>297</v>
      </c>
      <c r="H177" s="129">
        <v>10.241</v>
      </c>
      <c r="I177" s="130"/>
      <c r="J177" s="131">
        <f>ROUND(I177*H177,2)</f>
        <v>0</v>
      </c>
      <c r="K177" s="127" t="s">
        <v>133</v>
      </c>
      <c r="L177" s="30"/>
      <c r="M177" s="132" t="s">
        <v>19</v>
      </c>
      <c r="N177" s="133" t="s">
        <v>47</v>
      </c>
      <c r="P177" s="134">
        <f>O177*H177</f>
        <v>0</v>
      </c>
      <c r="Q177" s="134">
        <v>0</v>
      </c>
      <c r="R177" s="134">
        <f>Q177*H177</f>
        <v>0</v>
      </c>
      <c r="S177" s="134">
        <v>0</v>
      </c>
      <c r="T177" s="135">
        <f>S177*H177</f>
        <v>0</v>
      </c>
      <c r="AR177" s="136" t="s">
        <v>157</v>
      </c>
      <c r="AT177" s="136" t="s">
        <v>129</v>
      </c>
      <c r="AU177" s="136" t="s">
        <v>86</v>
      </c>
      <c r="AY177" s="15" t="s">
        <v>126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5" t="s">
        <v>84</v>
      </c>
      <c r="BK177" s="137">
        <f>ROUND(I177*H177,2)</f>
        <v>0</v>
      </c>
      <c r="BL177" s="15" t="s">
        <v>157</v>
      </c>
      <c r="BM177" s="136" t="s">
        <v>507</v>
      </c>
    </row>
    <row r="178" spans="2:65" s="1" customFormat="1" ht="11.25">
      <c r="B178" s="30"/>
      <c r="D178" s="138" t="s">
        <v>136</v>
      </c>
      <c r="F178" s="139" t="s">
        <v>326</v>
      </c>
      <c r="I178" s="140"/>
      <c r="L178" s="30"/>
      <c r="M178" s="141"/>
      <c r="T178" s="51"/>
      <c r="AT178" s="15" t="s">
        <v>136</v>
      </c>
      <c r="AU178" s="15" t="s">
        <v>86</v>
      </c>
    </row>
    <row r="179" spans="2:65" s="12" customFormat="1" ht="11.25">
      <c r="B179" s="152"/>
      <c r="D179" s="153" t="s">
        <v>143</v>
      </c>
      <c r="F179" s="155" t="s">
        <v>508</v>
      </c>
      <c r="H179" s="156">
        <v>10.241</v>
      </c>
      <c r="I179" s="157"/>
      <c r="L179" s="152"/>
      <c r="M179" s="158"/>
      <c r="T179" s="159"/>
      <c r="AT179" s="154" t="s">
        <v>143</v>
      </c>
      <c r="AU179" s="154" t="s">
        <v>86</v>
      </c>
      <c r="AV179" s="12" t="s">
        <v>86</v>
      </c>
      <c r="AW179" s="12" t="s">
        <v>4</v>
      </c>
      <c r="AX179" s="12" t="s">
        <v>84</v>
      </c>
      <c r="AY179" s="154" t="s">
        <v>126</v>
      </c>
    </row>
    <row r="180" spans="2:65" s="1" customFormat="1" ht="24.2" customHeight="1">
      <c r="B180" s="30"/>
      <c r="C180" s="125" t="s">
        <v>336</v>
      </c>
      <c r="D180" s="125" t="s">
        <v>129</v>
      </c>
      <c r="E180" s="126" t="s">
        <v>329</v>
      </c>
      <c r="F180" s="127" t="s">
        <v>330</v>
      </c>
      <c r="G180" s="128" t="s">
        <v>331</v>
      </c>
      <c r="H180" s="129">
        <v>0.94299999999999995</v>
      </c>
      <c r="I180" s="130"/>
      <c r="J180" s="131">
        <f>ROUND(I180*H180,2)</f>
        <v>0</v>
      </c>
      <c r="K180" s="127" t="s">
        <v>133</v>
      </c>
      <c r="L180" s="30"/>
      <c r="M180" s="132" t="s">
        <v>19</v>
      </c>
      <c r="N180" s="133" t="s">
        <v>47</v>
      </c>
      <c r="P180" s="134">
        <f>O180*H180</f>
        <v>0</v>
      </c>
      <c r="Q180" s="134">
        <v>0</v>
      </c>
      <c r="R180" s="134">
        <f>Q180*H180</f>
        <v>0</v>
      </c>
      <c r="S180" s="134">
        <v>0</v>
      </c>
      <c r="T180" s="135">
        <f>S180*H180</f>
        <v>0</v>
      </c>
      <c r="AR180" s="136" t="s">
        <v>157</v>
      </c>
      <c r="AT180" s="136" t="s">
        <v>129</v>
      </c>
      <c r="AU180" s="136" t="s">
        <v>86</v>
      </c>
      <c r="AY180" s="15" t="s">
        <v>126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5" t="s">
        <v>84</v>
      </c>
      <c r="BK180" s="137">
        <f>ROUND(I180*H180,2)</f>
        <v>0</v>
      </c>
      <c r="BL180" s="15" t="s">
        <v>157</v>
      </c>
      <c r="BM180" s="136" t="s">
        <v>509</v>
      </c>
    </row>
    <row r="181" spans="2:65" s="1" customFormat="1" ht="11.25">
      <c r="B181" s="30"/>
      <c r="D181" s="138" t="s">
        <v>136</v>
      </c>
      <c r="F181" s="139" t="s">
        <v>333</v>
      </c>
      <c r="I181" s="140"/>
      <c r="L181" s="30"/>
      <c r="M181" s="141"/>
      <c r="T181" s="51"/>
      <c r="AT181" s="15" t="s">
        <v>136</v>
      </c>
      <c r="AU181" s="15" t="s">
        <v>86</v>
      </c>
    </row>
    <row r="182" spans="2:65" s="12" customFormat="1" ht="11.25">
      <c r="B182" s="152"/>
      <c r="D182" s="153" t="s">
        <v>143</v>
      </c>
      <c r="E182" s="154" t="s">
        <v>19</v>
      </c>
      <c r="F182" s="155" t="s">
        <v>510</v>
      </c>
      <c r="H182" s="156">
        <v>0.53900000000000003</v>
      </c>
      <c r="I182" s="157"/>
      <c r="L182" s="152"/>
      <c r="M182" s="158"/>
      <c r="T182" s="159"/>
      <c r="AT182" s="154" t="s">
        <v>143</v>
      </c>
      <c r="AU182" s="154" t="s">
        <v>86</v>
      </c>
      <c r="AV182" s="12" t="s">
        <v>86</v>
      </c>
      <c r="AW182" s="12" t="s">
        <v>35</v>
      </c>
      <c r="AX182" s="12" t="s">
        <v>76</v>
      </c>
      <c r="AY182" s="154" t="s">
        <v>126</v>
      </c>
    </row>
    <row r="183" spans="2:65" s="12" customFormat="1" ht="11.25">
      <c r="B183" s="152"/>
      <c r="D183" s="153" t="s">
        <v>143</v>
      </c>
      <c r="F183" s="155" t="s">
        <v>511</v>
      </c>
      <c r="H183" s="156">
        <v>0.94299999999999995</v>
      </c>
      <c r="I183" s="157"/>
      <c r="L183" s="152"/>
      <c r="M183" s="158"/>
      <c r="T183" s="159"/>
      <c r="AT183" s="154" t="s">
        <v>143</v>
      </c>
      <c r="AU183" s="154" t="s">
        <v>86</v>
      </c>
      <c r="AV183" s="12" t="s">
        <v>86</v>
      </c>
      <c r="AW183" s="12" t="s">
        <v>4</v>
      </c>
      <c r="AX183" s="12" t="s">
        <v>84</v>
      </c>
      <c r="AY183" s="154" t="s">
        <v>126</v>
      </c>
    </row>
    <row r="184" spans="2:65" s="1" customFormat="1" ht="33" customHeight="1">
      <c r="B184" s="30"/>
      <c r="C184" s="125" t="s">
        <v>341</v>
      </c>
      <c r="D184" s="125" t="s">
        <v>129</v>
      </c>
      <c r="E184" s="126" t="s">
        <v>337</v>
      </c>
      <c r="F184" s="127" t="s">
        <v>338</v>
      </c>
      <c r="G184" s="128" t="s">
        <v>228</v>
      </c>
      <c r="H184" s="129">
        <v>15</v>
      </c>
      <c r="I184" s="130"/>
      <c r="J184" s="131">
        <f>ROUND(I184*H184,2)</f>
        <v>0</v>
      </c>
      <c r="K184" s="127" t="s">
        <v>133</v>
      </c>
      <c r="L184" s="30"/>
      <c r="M184" s="132" t="s">
        <v>19</v>
      </c>
      <c r="N184" s="133" t="s">
        <v>47</v>
      </c>
      <c r="P184" s="134">
        <f>O184*H184</f>
        <v>0</v>
      </c>
      <c r="Q184" s="134">
        <v>0</v>
      </c>
      <c r="R184" s="134">
        <f>Q184*H184</f>
        <v>0</v>
      </c>
      <c r="S184" s="134">
        <v>0</v>
      </c>
      <c r="T184" s="135">
        <f>S184*H184</f>
        <v>0</v>
      </c>
      <c r="AR184" s="136" t="s">
        <v>157</v>
      </c>
      <c r="AT184" s="136" t="s">
        <v>129</v>
      </c>
      <c r="AU184" s="136" t="s">
        <v>86</v>
      </c>
      <c r="AY184" s="15" t="s">
        <v>126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5" t="s">
        <v>84</v>
      </c>
      <c r="BK184" s="137">
        <f>ROUND(I184*H184,2)</f>
        <v>0</v>
      </c>
      <c r="BL184" s="15" t="s">
        <v>157</v>
      </c>
      <c r="BM184" s="136" t="s">
        <v>512</v>
      </c>
    </row>
    <row r="185" spans="2:65" s="1" customFormat="1" ht="11.25">
      <c r="B185" s="30"/>
      <c r="D185" s="138" t="s">
        <v>136</v>
      </c>
      <c r="F185" s="139" t="s">
        <v>340</v>
      </c>
      <c r="I185" s="140"/>
      <c r="L185" s="30"/>
      <c r="M185" s="141"/>
      <c r="T185" s="51"/>
      <c r="AT185" s="15" t="s">
        <v>136</v>
      </c>
      <c r="AU185" s="15" t="s">
        <v>86</v>
      </c>
    </row>
    <row r="186" spans="2:65" s="12" customFormat="1" ht="11.25">
      <c r="B186" s="152"/>
      <c r="D186" s="153" t="s">
        <v>143</v>
      </c>
      <c r="E186" s="154" t="s">
        <v>19</v>
      </c>
      <c r="F186" s="155" t="s">
        <v>497</v>
      </c>
      <c r="H186" s="156">
        <v>15</v>
      </c>
      <c r="I186" s="157"/>
      <c r="L186" s="152"/>
      <c r="M186" s="158"/>
      <c r="T186" s="159"/>
      <c r="AT186" s="154" t="s">
        <v>143</v>
      </c>
      <c r="AU186" s="154" t="s">
        <v>86</v>
      </c>
      <c r="AV186" s="12" t="s">
        <v>86</v>
      </c>
      <c r="AW186" s="12" t="s">
        <v>35</v>
      </c>
      <c r="AX186" s="12" t="s">
        <v>76</v>
      </c>
      <c r="AY186" s="154" t="s">
        <v>126</v>
      </c>
    </row>
    <row r="187" spans="2:65" s="1" customFormat="1" ht="16.5" customHeight="1">
      <c r="B187" s="30"/>
      <c r="C187" s="125" t="s">
        <v>347</v>
      </c>
      <c r="D187" s="125" t="s">
        <v>129</v>
      </c>
      <c r="E187" s="126" t="s">
        <v>342</v>
      </c>
      <c r="F187" s="127" t="s">
        <v>343</v>
      </c>
      <c r="G187" s="128" t="s">
        <v>297</v>
      </c>
      <c r="H187" s="129">
        <v>0.53900000000000003</v>
      </c>
      <c r="I187" s="130"/>
      <c r="J187" s="131">
        <f>ROUND(I187*H187,2)</f>
        <v>0</v>
      </c>
      <c r="K187" s="127" t="s">
        <v>133</v>
      </c>
      <c r="L187" s="30"/>
      <c r="M187" s="132" t="s">
        <v>19</v>
      </c>
      <c r="N187" s="133" t="s">
        <v>47</v>
      </c>
      <c r="P187" s="134">
        <f>O187*H187</f>
        <v>0</v>
      </c>
      <c r="Q187" s="134">
        <v>0</v>
      </c>
      <c r="R187" s="134">
        <f>Q187*H187</f>
        <v>0</v>
      </c>
      <c r="S187" s="134">
        <v>0</v>
      </c>
      <c r="T187" s="135">
        <f>S187*H187</f>
        <v>0</v>
      </c>
      <c r="AR187" s="136" t="s">
        <v>157</v>
      </c>
      <c r="AT187" s="136" t="s">
        <v>129</v>
      </c>
      <c r="AU187" s="136" t="s">
        <v>86</v>
      </c>
      <c r="AY187" s="15" t="s">
        <v>126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5" t="s">
        <v>84</v>
      </c>
      <c r="BK187" s="137">
        <f>ROUND(I187*H187,2)</f>
        <v>0</v>
      </c>
      <c r="BL187" s="15" t="s">
        <v>157</v>
      </c>
      <c r="BM187" s="136" t="s">
        <v>513</v>
      </c>
    </row>
    <row r="188" spans="2:65" s="1" customFormat="1" ht="11.25">
      <c r="B188" s="30"/>
      <c r="D188" s="138" t="s">
        <v>136</v>
      </c>
      <c r="F188" s="139" t="s">
        <v>345</v>
      </c>
      <c r="I188" s="140"/>
      <c r="L188" s="30"/>
      <c r="M188" s="141"/>
      <c r="T188" s="51"/>
      <c r="AT188" s="15" t="s">
        <v>136</v>
      </c>
      <c r="AU188" s="15" t="s">
        <v>86</v>
      </c>
    </row>
    <row r="189" spans="2:65" s="12" customFormat="1" ht="11.25">
      <c r="B189" s="152"/>
      <c r="D189" s="153" t="s">
        <v>143</v>
      </c>
      <c r="E189" s="154" t="s">
        <v>19</v>
      </c>
      <c r="F189" s="155" t="s">
        <v>514</v>
      </c>
      <c r="H189" s="156">
        <v>0.53900000000000003</v>
      </c>
      <c r="I189" s="157"/>
      <c r="L189" s="152"/>
      <c r="M189" s="158"/>
      <c r="T189" s="159"/>
      <c r="AT189" s="154" t="s">
        <v>143</v>
      </c>
      <c r="AU189" s="154" t="s">
        <v>86</v>
      </c>
      <c r="AV189" s="12" t="s">
        <v>86</v>
      </c>
      <c r="AW189" s="12" t="s">
        <v>35</v>
      </c>
      <c r="AX189" s="12" t="s">
        <v>76</v>
      </c>
      <c r="AY189" s="154" t="s">
        <v>126</v>
      </c>
    </row>
    <row r="190" spans="2:65" s="1" customFormat="1" ht="21.75" customHeight="1">
      <c r="B190" s="30"/>
      <c r="C190" s="125" t="s">
        <v>353</v>
      </c>
      <c r="D190" s="125" t="s">
        <v>129</v>
      </c>
      <c r="E190" s="126" t="s">
        <v>348</v>
      </c>
      <c r="F190" s="127" t="s">
        <v>349</v>
      </c>
      <c r="G190" s="128" t="s">
        <v>228</v>
      </c>
      <c r="H190" s="129">
        <v>15</v>
      </c>
      <c r="I190" s="130"/>
      <c r="J190" s="131">
        <f>ROUND(I190*H190,2)</f>
        <v>0</v>
      </c>
      <c r="K190" s="127" t="s">
        <v>133</v>
      </c>
      <c r="L190" s="30"/>
      <c r="M190" s="132" t="s">
        <v>19</v>
      </c>
      <c r="N190" s="133" t="s">
        <v>47</v>
      </c>
      <c r="P190" s="134">
        <f>O190*H190</f>
        <v>0</v>
      </c>
      <c r="Q190" s="134">
        <v>0</v>
      </c>
      <c r="R190" s="134">
        <f>Q190*H190</f>
        <v>0</v>
      </c>
      <c r="S190" s="134">
        <v>0</v>
      </c>
      <c r="T190" s="135">
        <f>S190*H190</f>
        <v>0</v>
      </c>
      <c r="AR190" s="136" t="s">
        <v>157</v>
      </c>
      <c r="AT190" s="136" t="s">
        <v>129</v>
      </c>
      <c r="AU190" s="136" t="s">
        <v>86</v>
      </c>
      <c r="AY190" s="15" t="s">
        <v>126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5" t="s">
        <v>84</v>
      </c>
      <c r="BK190" s="137">
        <f>ROUND(I190*H190,2)</f>
        <v>0</v>
      </c>
      <c r="BL190" s="15" t="s">
        <v>157</v>
      </c>
      <c r="BM190" s="136" t="s">
        <v>515</v>
      </c>
    </row>
    <row r="191" spans="2:65" s="1" customFormat="1" ht="11.25">
      <c r="B191" s="30"/>
      <c r="D191" s="138" t="s">
        <v>136</v>
      </c>
      <c r="F191" s="139" t="s">
        <v>351</v>
      </c>
      <c r="I191" s="140"/>
      <c r="L191" s="30"/>
      <c r="M191" s="141"/>
      <c r="T191" s="51"/>
      <c r="AT191" s="15" t="s">
        <v>136</v>
      </c>
      <c r="AU191" s="15" t="s">
        <v>86</v>
      </c>
    </row>
    <row r="192" spans="2:65" s="12" customFormat="1" ht="11.25">
      <c r="B192" s="152"/>
      <c r="D192" s="153" t="s">
        <v>143</v>
      </c>
      <c r="E192" s="154" t="s">
        <v>19</v>
      </c>
      <c r="F192" s="155" t="s">
        <v>516</v>
      </c>
      <c r="H192" s="156">
        <v>15</v>
      </c>
      <c r="I192" s="157"/>
      <c r="L192" s="152"/>
      <c r="M192" s="158"/>
      <c r="T192" s="159"/>
      <c r="AT192" s="154" t="s">
        <v>143</v>
      </c>
      <c r="AU192" s="154" t="s">
        <v>86</v>
      </c>
      <c r="AV192" s="12" t="s">
        <v>86</v>
      </c>
      <c r="AW192" s="12" t="s">
        <v>35</v>
      </c>
      <c r="AX192" s="12" t="s">
        <v>76</v>
      </c>
      <c r="AY192" s="154" t="s">
        <v>126</v>
      </c>
    </row>
    <row r="193" spans="2:65" s="1" customFormat="1" ht="21.75" customHeight="1">
      <c r="B193" s="30"/>
      <c r="C193" s="125" t="s">
        <v>358</v>
      </c>
      <c r="D193" s="125" t="s">
        <v>129</v>
      </c>
      <c r="E193" s="126" t="s">
        <v>354</v>
      </c>
      <c r="F193" s="127" t="s">
        <v>355</v>
      </c>
      <c r="G193" s="128" t="s">
        <v>228</v>
      </c>
      <c r="H193" s="129">
        <v>15</v>
      </c>
      <c r="I193" s="130"/>
      <c r="J193" s="131">
        <f>ROUND(I193*H193,2)</f>
        <v>0</v>
      </c>
      <c r="K193" s="127" t="s">
        <v>133</v>
      </c>
      <c r="L193" s="30"/>
      <c r="M193" s="132" t="s">
        <v>19</v>
      </c>
      <c r="N193" s="133" t="s">
        <v>47</v>
      </c>
      <c r="P193" s="134">
        <f>O193*H193</f>
        <v>0</v>
      </c>
      <c r="Q193" s="134">
        <v>9.0000000000000006E-5</v>
      </c>
      <c r="R193" s="134">
        <f>Q193*H193</f>
        <v>1.3500000000000001E-3</v>
      </c>
      <c r="S193" s="134">
        <v>0</v>
      </c>
      <c r="T193" s="135">
        <f>S193*H193</f>
        <v>0</v>
      </c>
      <c r="AR193" s="136" t="s">
        <v>157</v>
      </c>
      <c r="AT193" s="136" t="s">
        <v>129</v>
      </c>
      <c r="AU193" s="136" t="s">
        <v>86</v>
      </c>
      <c r="AY193" s="15" t="s">
        <v>126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5" t="s">
        <v>84</v>
      </c>
      <c r="BK193" s="137">
        <f>ROUND(I193*H193,2)</f>
        <v>0</v>
      </c>
      <c r="BL193" s="15" t="s">
        <v>157</v>
      </c>
      <c r="BM193" s="136" t="s">
        <v>517</v>
      </c>
    </row>
    <row r="194" spans="2:65" s="1" customFormat="1" ht="11.25">
      <c r="B194" s="30"/>
      <c r="D194" s="138" t="s">
        <v>136</v>
      </c>
      <c r="F194" s="139" t="s">
        <v>357</v>
      </c>
      <c r="I194" s="140"/>
      <c r="L194" s="30"/>
      <c r="M194" s="141"/>
      <c r="T194" s="51"/>
      <c r="AT194" s="15" t="s">
        <v>136</v>
      </c>
      <c r="AU194" s="15" t="s">
        <v>86</v>
      </c>
    </row>
    <row r="195" spans="2:65" s="12" customFormat="1" ht="11.25">
      <c r="B195" s="152"/>
      <c r="D195" s="153" t="s">
        <v>143</v>
      </c>
      <c r="E195" s="154" t="s">
        <v>19</v>
      </c>
      <c r="F195" s="155" t="s">
        <v>497</v>
      </c>
      <c r="H195" s="156">
        <v>15</v>
      </c>
      <c r="I195" s="157"/>
      <c r="L195" s="152"/>
      <c r="M195" s="158"/>
      <c r="T195" s="159"/>
      <c r="AT195" s="154" t="s">
        <v>143</v>
      </c>
      <c r="AU195" s="154" t="s">
        <v>86</v>
      </c>
      <c r="AV195" s="12" t="s">
        <v>86</v>
      </c>
      <c r="AW195" s="12" t="s">
        <v>35</v>
      </c>
      <c r="AX195" s="12" t="s">
        <v>76</v>
      </c>
      <c r="AY195" s="154" t="s">
        <v>126</v>
      </c>
    </row>
    <row r="196" spans="2:65" s="1" customFormat="1" ht="21.75" customHeight="1">
      <c r="B196" s="30"/>
      <c r="C196" s="125" t="s">
        <v>363</v>
      </c>
      <c r="D196" s="125" t="s">
        <v>129</v>
      </c>
      <c r="E196" s="126" t="s">
        <v>359</v>
      </c>
      <c r="F196" s="127" t="s">
        <v>360</v>
      </c>
      <c r="G196" s="128" t="s">
        <v>228</v>
      </c>
      <c r="H196" s="129">
        <v>17</v>
      </c>
      <c r="I196" s="130"/>
      <c r="J196" s="131">
        <f>ROUND(I196*H196,2)</f>
        <v>0</v>
      </c>
      <c r="K196" s="127" t="s">
        <v>133</v>
      </c>
      <c r="L196" s="30"/>
      <c r="M196" s="132" t="s">
        <v>19</v>
      </c>
      <c r="N196" s="133" t="s">
        <v>47</v>
      </c>
      <c r="P196" s="134">
        <f>O196*H196</f>
        <v>0</v>
      </c>
      <c r="Q196" s="134">
        <v>0</v>
      </c>
      <c r="R196" s="134">
        <f>Q196*H196</f>
        <v>0</v>
      </c>
      <c r="S196" s="134">
        <v>0</v>
      </c>
      <c r="T196" s="135">
        <f>S196*H196</f>
        <v>0</v>
      </c>
      <c r="AR196" s="136" t="s">
        <v>157</v>
      </c>
      <c r="AT196" s="136" t="s">
        <v>129</v>
      </c>
      <c r="AU196" s="136" t="s">
        <v>86</v>
      </c>
      <c r="AY196" s="15" t="s">
        <v>126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5" t="s">
        <v>84</v>
      </c>
      <c r="BK196" s="137">
        <f>ROUND(I196*H196,2)</f>
        <v>0</v>
      </c>
      <c r="BL196" s="15" t="s">
        <v>157</v>
      </c>
      <c r="BM196" s="136" t="s">
        <v>518</v>
      </c>
    </row>
    <row r="197" spans="2:65" s="1" customFormat="1" ht="11.25">
      <c r="B197" s="30"/>
      <c r="D197" s="138" t="s">
        <v>136</v>
      </c>
      <c r="F197" s="139" t="s">
        <v>362</v>
      </c>
      <c r="I197" s="140"/>
      <c r="L197" s="30"/>
      <c r="M197" s="141"/>
      <c r="T197" s="51"/>
      <c r="AT197" s="15" t="s">
        <v>136</v>
      </c>
      <c r="AU197" s="15" t="s">
        <v>86</v>
      </c>
    </row>
    <row r="198" spans="2:65" s="1" customFormat="1" ht="16.5" customHeight="1">
      <c r="B198" s="30"/>
      <c r="C198" s="142" t="s">
        <v>368</v>
      </c>
      <c r="D198" s="142" t="s">
        <v>138</v>
      </c>
      <c r="E198" s="143" t="s">
        <v>364</v>
      </c>
      <c r="F198" s="144" t="s">
        <v>365</v>
      </c>
      <c r="G198" s="145" t="s">
        <v>228</v>
      </c>
      <c r="H198" s="146">
        <v>18.7</v>
      </c>
      <c r="I198" s="147"/>
      <c r="J198" s="148">
        <f>ROUND(I198*H198,2)</f>
        <v>0</v>
      </c>
      <c r="K198" s="144" t="s">
        <v>133</v>
      </c>
      <c r="L198" s="149"/>
      <c r="M198" s="150" t="s">
        <v>19</v>
      </c>
      <c r="N198" s="151" t="s">
        <v>47</v>
      </c>
      <c r="P198" s="134">
        <f>O198*H198</f>
        <v>0</v>
      </c>
      <c r="Q198" s="134">
        <v>3.5E-4</v>
      </c>
      <c r="R198" s="134">
        <f>Q198*H198</f>
        <v>6.5449999999999996E-3</v>
      </c>
      <c r="S198" s="134">
        <v>0</v>
      </c>
      <c r="T198" s="135">
        <f>S198*H198</f>
        <v>0</v>
      </c>
      <c r="AR198" s="136" t="s">
        <v>163</v>
      </c>
      <c r="AT198" s="136" t="s">
        <v>138</v>
      </c>
      <c r="AU198" s="136" t="s">
        <v>86</v>
      </c>
      <c r="AY198" s="15" t="s">
        <v>126</v>
      </c>
      <c r="BE198" s="137">
        <f>IF(N198="základní",J198,0)</f>
        <v>0</v>
      </c>
      <c r="BF198" s="137">
        <f>IF(N198="snížená",J198,0)</f>
        <v>0</v>
      </c>
      <c r="BG198" s="137">
        <f>IF(N198="zákl. přenesená",J198,0)</f>
        <v>0</v>
      </c>
      <c r="BH198" s="137">
        <f>IF(N198="sníž. přenesená",J198,0)</f>
        <v>0</v>
      </c>
      <c r="BI198" s="137">
        <f>IF(N198="nulová",J198,0)</f>
        <v>0</v>
      </c>
      <c r="BJ198" s="15" t="s">
        <v>84</v>
      </c>
      <c r="BK198" s="137">
        <f>ROUND(I198*H198,2)</f>
        <v>0</v>
      </c>
      <c r="BL198" s="15" t="s">
        <v>157</v>
      </c>
      <c r="BM198" s="136" t="s">
        <v>519</v>
      </c>
    </row>
    <row r="199" spans="2:65" s="12" customFormat="1" ht="11.25">
      <c r="B199" s="152"/>
      <c r="D199" s="153" t="s">
        <v>143</v>
      </c>
      <c r="E199" s="154" t="s">
        <v>19</v>
      </c>
      <c r="F199" s="155" t="s">
        <v>481</v>
      </c>
      <c r="H199" s="156">
        <v>17</v>
      </c>
      <c r="I199" s="157"/>
      <c r="L199" s="152"/>
      <c r="M199" s="158"/>
      <c r="T199" s="159"/>
      <c r="AT199" s="154" t="s">
        <v>143</v>
      </c>
      <c r="AU199" s="154" t="s">
        <v>86</v>
      </c>
      <c r="AV199" s="12" t="s">
        <v>86</v>
      </c>
      <c r="AW199" s="12" t="s">
        <v>35</v>
      </c>
      <c r="AX199" s="12" t="s">
        <v>76</v>
      </c>
      <c r="AY199" s="154" t="s">
        <v>126</v>
      </c>
    </row>
    <row r="200" spans="2:65" s="12" customFormat="1" ht="11.25">
      <c r="B200" s="152"/>
      <c r="D200" s="153" t="s">
        <v>143</v>
      </c>
      <c r="F200" s="155" t="s">
        <v>520</v>
      </c>
      <c r="H200" s="156">
        <v>18.7</v>
      </c>
      <c r="I200" s="157"/>
      <c r="L200" s="152"/>
      <c r="M200" s="158"/>
      <c r="T200" s="159"/>
      <c r="AT200" s="154" t="s">
        <v>143</v>
      </c>
      <c r="AU200" s="154" t="s">
        <v>86</v>
      </c>
      <c r="AV200" s="12" t="s">
        <v>86</v>
      </c>
      <c r="AW200" s="12" t="s">
        <v>4</v>
      </c>
      <c r="AX200" s="12" t="s">
        <v>84</v>
      </c>
      <c r="AY200" s="154" t="s">
        <v>126</v>
      </c>
    </row>
    <row r="201" spans="2:65" s="1" customFormat="1" ht="24.2" customHeight="1">
      <c r="B201" s="30"/>
      <c r="C201" s="125" t="s">
        <v>374</v>
      </c>
      <c r="D201" s="125" t="s">
        <v>129</v>
      </c>
      <c r="E201" s="126" t="s">
        <v>521</v>
      </c>
      <c r="F201" s="127" t="s">
        <v>522</v>
      </c>
      <c r="G201" s="128" t="s">
        <v>275</v>
      </c>
      <c r="H201" s="129">
        <v>1.5</v>
      </c>
      <c r="I201" s="130"/>
      <c r="J201" s="131">
        <f>ROUND(I201*H201,2)</f>
        <v>0</v>
      </c>
      <c r="K201" s="127" t="s">
        <v>133</v>
      </c>
      <c r="L201" s="30"/>
      <c r="M201" s="132" t="s">
        <v>19</v>
      </c>
      <c r="N201" s="133" t="s">
        <v>47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157</v>
      </c>
      <c r="AT201" s="136" t="s">
        <v>129</v>
      </c>
      <c r="AU201" s="136" t="s">
        <v>86</v>
      </c>
      <c r="AY201" s="15" t="s">
        <v>126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5" t="s">
        <v>84</v>
      </c>
      <c r="BK201" s="137">
        <f>ROUND(I201*H201,2)</f>
        <v>0</v>
      </c>
      <c r="BL201" s="15" t="s">
        <v>157</v>
      </c>
      <c r="BM201" s="136" t="s">
        <v>523</v>
      </c>
    </row>
    <row r="202" spans="2:65" s="1" customFormat="1" ht="11.25">
      <c r="B202" s="30"/>
      <c r="D202" s="138" t="s">
        <v>136</v>
      </c>
      <c r="F202" s="139" t="s">
        <v>524</v>
      </c>
      <c r="I202" s="140"/>
      <c r="L202" s="30"/>
      <c r="M202" s="141"/>
      <c r="T202" s="51"/>
      <c r="AT202" s="15" t="s">
        <v>136</v>
      </c>
      <c r="AU202" s="15" t="s">
        <v>86</v>
      </c>
    </row>
    <row r="203" spans="2:65" s="12" customFormat="1" ht="11.25">
      <c r="B203" s="152"/>
      <c r="D203" s="153" t="s">
        <v>143</v>
      </c>
      <c r="E203" s="154" t="s">
        <v>19</v>
      </c>
      <c r="F203" s="155" t="s">
        <v>525</v>
      </c>
      <c r="H203" s="156">
        <v>1.5</v>
      </c>
      <c r="I203" s="157"/>
      <c r="L203" s="152"/>
      <c r="M203" s="158"/>
      <c r="T203" s="159"/>
      <c r="AT203" s="154" t="s">
        <v>143</v>
      </c>
      <c r="AU203" s="154" t="s">
        <v>86</v>
      </c>
      <c r="AV203" s="12" t="s">
        <v>86</v>
      </c>
      <c r="AW203" s="12" t="s">
        <v>35</v>
      </c>
      <c r="AX203" s="12" t="s">
        <v>76</v>
      </c>
      <c r="AY203" s="154" t="s">
        <v>126</v>
      </c>
    </row>
    <row r="204" spans="2:65" s="1" customFormat="1" ht="24.2" customHeight="1">
      <c r="B204" s="30"/>
      <c r="C204" s="125" t="s">
        <v>379</v>
      </c>
      <c r="D204" s="125" t="s">
        <v>129</v>
      </c>
      <c r="E204" s="126" t="s">
        <v>526</v>
      </c>
      <c r="F204" s="127" t="s">
        <v>527</v>
      </c>
      <c r="G204" s="128" t="s">
        <v>275</v>
      </c>
      <c r="H204" s="129">
        <v>1.5</v>
      </c>
      <c r="I204" s="130"/>
      <c r="J204" s="131">
        <f>ROUND(I204*H204,2)</f>
        <v>0</v>
      </c>
      <c r="K204" s="127" t="s">
        <v>133</v>
      </c>
      <c r="L204" s="30"/>
      <c r="M204" s="132" t="s">
        <v>19</v>
      </c>
      <c r="N204" s="133" t="s">
        <v>47</v>
      </c>
      <c r="P204" s="134">
        <f>O204*H204</f>
        <v>0</v>
      </c>
      <c r="Q204" s="134">
        <v>8.4250000000000005E-2</v>
      </c>
      <c r="R204" s="134">
        <f>Q204*H204</f>
        <v>0.12637500000000002</v>
      </c>
      <c r="S204" s="134">
        <v>0</v>
      </c>
      <c r="T204" s="135">
        <f>S204*H204</f>
        <v>0</v>
      </c>
      <c r="AR204" s="136" t="s">
        <v>157</v>
      </c>
      <c r="AT204" s="136" t="s">
        <v>129</v>
      </c>
      <c r="AU204" s="136" t="s">
        <v>86</v>
      </c>
      <c r="AY204" s="15" t="s">
        <v>126</v>
      </c>
      <c r="BE204" s="137">
        <f>IF(N204="základní",J204,0)</f>
        <v>0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5" t="s">
        <v>84</v>
      </c>
      <c r="BK204" s="137">
        <f>ROUND(I204*H204,2)</f>
        <v>0</v>
      </c>
      <c r="BL204" s="15" t="s">
        <v>157</v>
      </c>
      <c r="BM204" s="136" t="s">
        <v>528</v>
      </c>
    </row>
    <row r="205" spans="2:65" s="1" customFormat="1" ht="11.25">
      <c r="B205" s="30"/>
      <c r="D205" s="138" t="s">
        <v>136</v>
      </c>
      <c r="F205" s="139" t="s">
        <v>529</v>
      </c>
      <c r="I205" s="140"/>
      <c r="L205" s="30"/>
      <c r="M205" s="141"/>
      <c r="T205" s="51"/>
      <c r="AT205" s="15" t="s">
        <v>136</v>
      </c>
      <c r="AU205" s="15" t="s">
        <v>86</v>
      </c>
    </row>
    <row r="206" spans="2:65" s="12" customFormat="1" ht="11.25">
      <c r="B206" s="152"/>
      <c r="D206" s="153" t="s">
        <v>143</v>
      </c>
      <c r="E206" s="154" t="s">
        <v>19</v>
      </c>
      <c r="F206" s="155" t="s">
        <v>525</v>
      </c>
      <c r="H206" s="156">
        <v>1.5</v>
      </c>
      <c r="I206" s="157"/>
      <c r="L206" s="152"/>
      <c r="M206" s="158"/>
      <c r="T206" s="159"/>
      <c r="AT206" s="154" t="s">
        <v>143</v>
      </c>
      <c r="AU206" s="154" t="s">
        <v>86</v>
      </c>
      <c r="AV206" s="12" t="s">
        <v>86</v>
      </c>
      <c r="AW206" s="12" t="s">
        <v>35</v>
      </c>
      <c r="AX206" s="12" t="s">
        <v>76</v>
      </c>
      <c r="AY206" s="154" t="s">
        <v>126</v>
      </c>
    </row>
    <row r="207" spans="2:65" s="1" customFormat="1" ht="37.9" customHeight="1">
      <c r="B207" s="30"/>
      <c r="C207" s="125" t="s">
        <v>384</v>
      </c>
      <c r="D207" s="125" t="s">
        <v>129</v>
      </c>
      <c r="E207" s="126" t="s">
        <v>530</v>
      </c>
      <c r="F207" s="127" t="s">
        <v>531</v>
      </c>
      <c r="G207" s="128" t="s">
        <v>275</v>
      </c>
      <c r="H207" s="129">
        <v>1.5</v>
      </c>
      <c r="I207" s="130"/>
      <c r="J207" s="131">
        <f>ROUND(I207*H207,2)</f>
        <v>0</v>
      </c>
      <c r="K207" s="127" t="s">
        <v>133</v>
      </c>
      <c r="L207" s="30"/>
      <c r="M207" s="132" t="s">
        <v>19</v>
      </c>
      <c r="N207" s="133" t="s">
        <v>47</v>
      </c>
      <c r="P207" s="134">
        <f>O207*H207</f>
        <v>0</v>
      </c>
      <c r="Q207" s="134">
        <v>0</v>
      </c>
      <c r="R207" s="134">
        <f>Q207*H207</f>
        <v>0</v>
      </c>
      <c r="S207" s="134">
        <v>0</v>
      </c>
      <c r="T207" s="135">
        <f>S207*H207</f>
        <v>0</v>
      </c>
      <c r="AR207" s="136" t="s">
        <v>157</v>
      </c>
      <c r="AT207" s="136" t="s">
        <v>129</v>
      </c>
      <c r="AU207" s="136" t="s">
        <v>86</v>
      </c>
      <c r="AY207" s="15" t="s">
        <v>126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5" t="s">
        <v>84</v>
      </c>
      <c r="BK207" s="137">
        <f>ROUND(I207*H207,2)</f>
        <v>0</v>
      </c>
      <c r="BL207" s="15" t="s">
        <v>157</v>
      </c>
      <c r="BM207" s="136" t="s">
        <v>532</v>
      </c>
    </row>
    <row r="208" spans="2:65" s="1" customFormat="1" ht="11.25">
      <c r="B208" s="30"/>
      <c r="D208" s="138" t="s">
        <v>136</v>
      </c>
      <c r="F208" s="139" t="s">
        <v>533</v>
      </c>
      <c r="I208" s="140"/>
      <c r="L208" s="30"/>
      <c r="M208" s="141"/>
      <c r="T208" s="51"/>
      <c r="AT208" s="15" t="s">
        <v>136</v>
      </c>
      <c r="AU208" s="15" t="s">
        <v>86</v>
      </c>
    </row>
    <row r="209" spans="2:65" s="12" customFormat="1" ht="11.25">
      <c r="B209" s="152"/>
      <c r="D209" s="153" t="s">
        <v>143</v>
      </c>
      <c r="E209" s="154" t="s">
        <v>19</v>
      </c>
      <c r="F209" s="155" t="s">
        <v>525</v>
      </c>
      <c r="H209" s="156">
        <v>1.5</v>
      </c>
      <c r="I209" s="157"/>
      <c r="L209" s="152"/>
      <c r="M209" s="158"/>
      <c r="T209" s="159"/>
      <c r="AT209" s="154" t="s">
        <v>143</v>
      </c>
      <c r="AU209" s="154" t="s">
        <v>86</v>
      </c>
      <c r="AV209" s="12" t="s">
        <v>86</v>
      </c>
      <c r="AW209" s="12" t="s">
        <v>35</v>
      </c>
      <c r="AX209" s="12" t="s">
        <v>76</v>
      </c>
      <c r="AY209" s="154" t="s">
        <v>126</v>
      </c>
    </row>
    <row r="210" spans="2:65" s="1" customFormat="1" ht="24.2" customHeight="1">
      <c r="B210" s="30"/>
      <c r="C210" s="125" t="s">
        <v>389</v>
      </c>
      <c r="D210" s="125" t="s">
        <v>129</v>
      </c>
      <c r="E210" s="126" t="s">
        <v>534</v>
      </c>
      <c r="F210" s="127" t="s">
        <v>535</v>
      </c>
      <c r="G210" s="128" t="s">
        <v>275</v>
      </c>
      <c r="H210" s="129">
        <v>1.5</v>
      </c>
      <c r="I210" s="130"/>
      <c r="J210" s="131">
        <f>ROUND(I210*H210,2)</f>
        <v>0</v>
      </c>
      <c r="K210" s="127" t="s">
        <v>133</v>
      </c>
      <c r="L210" s="30"/>
      <c r="M210" s="132" t="s">
        <v>19</v>
      </c>
      <c r="N210" s="133" t="s">
        <v>47</v>
      </c>
      <c r="P210" s="134">
        <f>O210*H210</f>
        <v>0</v>
      </c>
      <c r="Q210" s="134">
        <v>0</v>
      </c>
      <c r="R210" s="134">
        <f>Q210*H210</f>
        <v>0</v>
      </c>
      <c r="S210" s="134">
        <v>0.28999999999999998</v>
      </c>
      <c r="T210" s="135">
        <f>S210*H210</f>
        <v>0.43499999999999994</v>
      </c>
      <c r="AR210" s="136" t="s">
        <v>157</v>
      </c>
      <c r="AT210" s="136" t="s">
        <v>129</v>
      </c>
      <c r="AU210" s="136" t="s">
        <v>86</v>
      </c>
      <c r="AY210" s="15" t="s">
        <v>126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5" t="s">
        <v>84</v>
      </c>
      <c r="BK210" s="137">
        <f>ROUND(I210*H210,2)</f>
        <v>0</v>
      </c>
      <c r="BL210" s="15" t="s">
        <v>157</v>
      </c>
      <c r="BM210" s="136" t="s">
        <v>536</v>
      </c>
    </row>
    <row r="211" spans="2:65" s="1" customFormat="1" ht="11.25">
      <c r="B211" s="30"/>
      <c r="D211" s="138" t="s">
        <v>136</v>
      </c>
      <c r="F211" s="139" t="s">
        <v>537</v>
      </c>
      <c r="I211" s="140"/>
      <c r="L211" s="30"/>
      <c r="M211" s="141"/>
      <c r="T211" s="51"/>
      <c r="AT211" s="15" t="s">
        <v>136</v>
      </c>
      <c r="AU211" s="15" t="s">
        <v>86</v>
      </c>
    </row>
    <row r="212" spans="2:65" s="12" customFormat="1" ht="11.25">
      <c r="B212" s="152"/>
      <c r="D212" s="153" t="s">
        <v>143</v>
      </c>
      <c r="E212" s="154" t="s">
        <v>19</v>
      </c>
      <c r="F212" s="155" t="s">
        <v>525</v>
      </c>
      <c r="H212" s="156">
        <v>1.5</v>
      </c>
      <c r="I212" s="157"/>
      <c r="L212" s="152"/>
      <c r="M212" s="158"/>
      <c r="T212" s="159"/>
      <c r="AT212" s="154" t="s">
        <v>143</v>
      </c>
      <c r="AU212" s="154" t="s">
        <v>86</v>
      </c>
      <c r="AV212" s="12" t="s">
        <v>86</v>
      </c>
      <c r="AW212" s="12" t="s">
        <v>35</v>
      </c>
      <c r="AX212" s="12" t="s">
        <v>76</v>
      </c>
      <c r="AY212" s="154" t="s">
        <v>126</v>
      </c>
    </row>
    <row r="213" spans="2:65" s="1" customFormat="1" ht="33" customHeight="1">
      <c r="B213" s="30"/>
      <c r="C213" s="125" t="s">
        <v>394</v>
      </c>
      <c r="D213" s="125" t="s">
        <v>129</v>
      </c>
      <c r="E213" s="126" t="s">
        <v>538</v>
      </c>
      <c r="F213" s="127" t="s">
        <v>539</v>
      </c>
      <c r="G213" s="128" t="s">
        <v>275</v>
      </c>
      <c r="H213" s="129">
        <v>1.5</v>
      </c>
      <c r="I213" s="130"/>
      <c r="J213" s="131">
        <f>ROUND(I213*H213,2)</f>
        <v>0</v>
      </c>
      <c r="K213" s="127" t="s">
        <v>133</v>
      </c>
      <c r="L213" s="30"/>
      <c r="M213" s="132" t="s">
        <v>19</v>
      </c>
      <c r="N213" s="133" t="s">
        <v>47</v>
      </c>
      <c r="P213" s="134">
        <f>O213*H213</f>
        <v>0</v>
      </c>
      <c r="Q213" s="134">
        <v>0</v>
      </c>
      <c r="R213" s="134">
        <f>Q213*H213</f>
        <v>0</v>
      </c>
      <c r="S213" s="134">
        <v>0.29499999999999998</v>
      </c>
      <c r="T213" s="135">
        <f>S213*H213</f>
        <v>0.4425</v>
      </c>
      <c r="AR213" s="136" t="s">
        <v>157</v>
      </c>
      <c r="AT213" s="136" t="s">
        <v>129</v>
      </c>
      <c r="AU213" s="136" t="s">
        <v>86</v>
      </c>
      <c r="AY213" s="15" t="s">
        <v>126</v>
      </c>
      <c r="BE213" s="137">
        <f>IF(N213="základní",J213,0)</f>
        <v>0</v>
      </c>
      <c r="BF213" s="137">
        <f>IF(N213="snížená",J213,0)</f>
        <v>0</v>
      </c>
      <c r="BG213" s="137">
        <f>IF(N213="zákl. přenesená",J213,0)</f>
        <v>0</v>
      </c>
      <c r="BH213" s="137">
        <f>IF(N213="sníž. přenesená",J213,0)</f>
        <v>0</v>
      </c>
      <c r="BI213" s="137">
        <f>IF(N213="nulová",J213,0)</f>
        <v>0</v>
      </c>
      <c r="BJ213" s="15" t="s">
        <v>84</v>
      </c>
      <c r="BK213" s="137">
        <f>ROUND(I213*H213,2)</f>
        <v>0</v>
      </c>
      <c r="BL213" s="15" t="s">
        <v>157</v>
      </c>
      <c r="BM213" s="136" t="s">
        <v>540</v>
      </c>
    </row>
    <row r="214" spans="2:65" s="1" customFormat="1" ht="11.25">
      <c r="B214" s="30"/>
      <c r="D214" s="138" t="s">
        <v>136</v>
      </c>
      <c r="F214" s="139" t="s">
        <v>541</v>
      </c>
      <c r="I214" s="140"/>
      <c r="L214" s="30"/>
      <c r="M214" s="141"/>
      <c r="T214" s="51"/>
      <c r="AT214" s="15" t="s">
        <v>136</v>
      </c>
      <c r="AU214" s="15" t="s">
        <v>86</v>
      </c>
    </row>
    <row r="215" spans="2:65" s="12" customFormat="1" ht="11.25">
      <c r="B215" s="152"/>
      <c r="D215" s="153" t="s">
        <v>143</v>
      </c>
      <c r="E215" s="154" t="s">
        <v>19</v>
      </c>
      <c r="F215" s="155" t="s">
        <v>525</v>
      </c>
      <c r="H215" s="156">
        <v>1.5</v>
      </c>
      <c r="I215" s="157"/>
      <c r="L215" s="152"/>
      <c r="M215" s="158"/>
      <c r="T215" s="159"/>
      <c r="AT215" s="154" t="s">
        <v>143</v>
      </c>
      <c r="AU215" s="154" t="s">
        <v>86</v>
      </c>
      <c r="AV215" s="12" t="s">
        <v>86</v>
      </c>
      <c r="AW215" s="12" t="s">
        <v>35</v>
      </c>
      <c r="AX215" s="12" t="s">
        <v>76</v>
      </c>
      <c r="AY215" s="154" t="s">
        <v>126</v>
      </c>
    </row>
    <row r="216" spans="2:65" s="1" customFormat="1" ht="16.5" customHeight="1">
      <c r="B216" s="30"/>
      <c r="C216" s="125" t="s">
        <v>400</v>
      </c>
      <c r="D216" s="125" t="s">
        <v>129</v>
      </c>
      <c r="E216" s="126" t="s">
        <v>420</v>
      </c>
      <c r="F216" s="127" t="s">
        <v>421</v>
      </c>
      <c r="G216" s="128" t="s">
        <v>331</v>
      </c>
      <c r="H216" s="129">
        <v>0.189</v>
      </c>
      <c r="I216" s="130"/>
      <c r="J216" s="131">
        <f>ROUND(I216*H216,2)</f>
        <v>0</v>
      </c>
      <c r="K216" s="127" t="s">
        <v>133</v>
      </c>
      <c r="L216" s="30"/>
      <c r="M216" s="132" t="s">
        <v>19</v>
      </c>
      <c r="N216" s="133" t="s">
        <v>47</v>
      </c>
      <c r="P216" s="134">
        <f>O216*H216</f>
        <v>0</v>
      </c>
      <c r="Q216" s="134">
        <v>0</v>
      </c>
      <c r="R216" s="134">
        <f>Q216*H216</f>
        <v>0</v>
      </c>
      <c r="S216" s="134">
        <v>0</v>
      </c>
      <c r="T216" s="135">
        <f>S216*H216</f>
        <v>0</v>
      </c>
      <c r="AR216" s="136" t="s">
        <v>157</v>
      </c>
      <c r="AT216" s="136" t="s">
        <v>129</v>
      </c>
      <c r="AU216" s="136" t="s">
        <v>86</v>
      </c>
      <c r="AY216" s="15" t="s">
        <v>126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5" t="s">
        <v>84</v>
      </c>
      <c r="BK216" s="137">
        <f>ROUND(I216*H216,2)</f>
        <v>0</v>
      </c>
      <c r="BL216" s="15" t="s">
        <v>157</v>
      </c>
      <c r="BM216" s="136" t="s">
        <v>542</v>
      </c>
    </row>
    <row r="217" spans="2:65" s="1" customFormat="1" ht="11.25">
      <c r="B217" s="30"/>
      <c r="D217" s="138" t="s">
        <v>136</v>
      </c>
      <c r="F217" s="139" t="s">
        <v>423</v>
      </c>
      <c r="I217" s="140"/>
      <c r="L217" s="30"/>
      <c r="M217" s="141"/>
      <c r="T217" s="51"/>
      <c r="AT217" s="15" t="s">
        <v>136</v>
      </c>
      <c r="AU217" s="15" t="s">
        <v>86</v>
      </c>
    </row>
    <row r="218" spans="2:65" s="11" customFormat="1" ht="25.9" customHeight="1">
      <c r="B218" s="113"/>
      <c r="D218" s="114" t="s">
        <v>75</v>
      </c>
      <c r="E218" s="115" t="s">
        <v>424</v>
      </c>
      <c r="F218" s="115" t="s">
        <v>425</v>
      </c>
      <c r="I218" s="116"/>
      <c r="J218" s="117">
        <f>BK218</f>
        <v>0</v>
      </c>
      <c r="L218" s="113"/>
      <c r="M218" s="118"/>
      <c r="P218" s="119">
        <f>P219+P223</f>
        <v>0</v>
      </c>
      <c r="R218" s="119">
        <f>R219+R223</f>
        <v>0</v>
      </c>
      <c r="T218" s="120">
        <f>T219+T223</f>
        <v>0</v>
      </c>
      <c r="AR218" s="114" t="s">
        <v>160</v>
      </c>
      <c r="AT218" s="121" t="s">
        <v>75</v>
      </c>
      <c r="AU218" s="121" t="s">
        <v>76</v>
      </c>
      <c r="AY218" s="114" t="s">
        <v>126</v>
      </c>
      <c r="BK218" s="122">
        <f>BK219+BK223</f>
        <v>0</v>
      </c>
    </row>
    <row r="219" spans="2:65" s="11" customFormat="1" ht="22.9" customHeight="1">
      <c r="B219" s="113"/>
      <c r="D219" s="114" t="s">
        <v>75</v>
      </c>
      <c r="E219" s="123" t="s">
        <v>426</v>
      </c>
      <c r="F219" s="123" t="s">
        <v>427</v>
      </c>
      <c r="I219" s="116"/>
      <c r="J219" s="124">
        <f>BK219</f>
        <v>0</v>
      </c>
      <c r="L219" s="113"/>
      <c r="M219" s="118"/>
      <c r="P219" s="119">
        <f>SUM(P220:P222)</f>
        <v>0</v>
      </c>
      <c r="R219" s="119">
        <f>SUM(R220:R222)</f>
        <v>0</v>
      </c>
      <c r="T219" s="120">
        <f>SUM(T220:T222)</f>
        <v>0</v>
      </c>
      <c r="AR219" s="114" t="s">
        <v>160</v>
      </c>
      <c r="AT219" s="121" t="s">
        <v>75</v>
      </c>
      <c r="AU219" s="121" t="s">
        <v>84</v>
      </c>
      <c r="AY219" s="114" t="s">
        <v>126</v>
      </c>
      <c r="BK219" s="122">
        <f>SUM(BK220:BK222)</f>
        <v>0</v>
      </c>
    </row>
    <row r="220" spans="2:65" s="1" customFormat="1" ht="16.5" customHeight="1">
      <c r="B220" s="30"/>
      <c r="C220" s="125" t="s">
        <v>405</v>
      </c>
      <c r="D220" s="125" t="s">
        <v>129</v>
      </c>
      <c r="E220" s="126" t="s">
        <v>429</v>
      </c>
      <c r="F220" s="127" t="s">
        <v>427</v>
      </c>
      <c r="G220" s="128" t="s">
        <v>246</v>
      </c>
      <c r="H220" s="129">
        <v>1</v>
      </c>
      <c r="I220" s="130"/>
      <c r="J220" s="131">
        <f>ROUND(I220*H220,2)</f>
        <v>0</v>
      </c>
      <c r="K220" s="127" t="s">
        <v>133</v>
      </c>
      <c r="L220" s="30"/>
      <c r="M220" s="132" t="s">
        <v>19</v>
      </c>
      <c r="N220" s="133" t="s">
        <v>47</v>
      </c>
      <c r="P220" s="134">
        <f>O220*H220</f>
        <v>0</v>
      </c>
      <c r="Q220" s="134">
        <v>0</v>
      </c>
      <c r="R220" s="134">
        <f>Q220*H220</f>
        <v>0</v>
      </c>
      <c r="S220" s="134">
        <v>0</v>
      </c>
      <c r="T220" s="135">
        <f>S220*H220</f>
        <v>0</v>
      </c>
      <c r="AR220" s="136" t="s">
        <v>430</v>
      </c>
      <c r="AT220" s="136" t="s">
        <v>129</v>
      </c>
      <c r="AU220" s="136" t="s">
        <v>86</v>
      </c>
      <c r="AY220" s="15" t="s">
        <v>126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5" t="s">
        <v>84</v>
      </c>
      <c r="BK220" s="137">
        <f>ROUND(I220*H220,2)</f>
        <v>0</v>
      </c>
      <c r="BL220" s="15" t="s">
        <v>430</v>
      </c>
      <c r="BM220" s="136" t="s">
        <v>543</v>
      </c>
    </row>
    <row r="221" spans="2:65" s="1" customFormat="1" ht="11.25">
      <c r="B221" s="30"/>
      <c r="D221" s="138" t="s">
        <v>136</v>
      </c>
      <c r="F221" s="139" t="s">
        <v>432</v>
      </c>
      <c r="I221" s="140"/>
      <c r="L221" s="30"/>
      <c r="M221" s="141"/>
      <c r="T221" s="51"/>
      <c r="AT221" s="15" t="s">
        <v>136</v>
      </c>
      <c r="AU221" s="15" t="s">
        <v>86</v>
      </c>
    </row>
    <row r="222" spans="2:65" s="1" customFormat="1" ht="107.25">
      <c r="B222" s="30"/>
      <c r="D222" s="153" t="s">
        <v>165</v>
      </c>
      <c r="F222" s="161" t="s">
        <v>433</v>
      </c>
      <c r="I222" s="140"/>
      <c r="L222" s="30"/>
      <c r="M222" s="141"/>
      <c r="T222" s="51"/>
      <c r="AT222" s="15" t="s">
        <v>165</v>
      </c>
      <c r="AU222" s="15" t="s">
        <v>86</v>
      </c>
    </row>
    <row r="223" spans="2:65" s="11" customFormat="1" ht="22.9" customHeight="1">
      <c r="B223" s="113"/>
      <c r="D223" s="114" t="s">
        <v>75</v>
      </c>
      <c r="E223" s="123" t="s">
        <v>434</v>
      </c>
      <c r="F223" s="123" t="s">
        <v>435</v>
      </c>
      <c r="I223" s="116"/>
      <c r="J223" s="124">
        <f>BK223</f>
        <v>0</v>
      </c>
      <c r="L223" s="113"/>
      <c r="M223" s="118"/>
      <c r="P223" s="119">
        <f>SUM(P224:P229)</f>
        <v>0</v>
      </c>
      <c r="R223" s="119">
        <f>SUM(R224:R229)</f>
        <v>0</v>
      </c>
      <c r="T223" s="120">
        <f>SUM(T224:T229)</f>
        <v>0</v>
      </c>
      <c r="AR223" s="114" t="s">
        <v>160</v>
      </c>
      <c r="AT223" s="121" t="s">
        <v>75</v>
      </c>
      <c r="AU223" s="121" t="s">
        <v>84</v>
      </c>
      <c r="AY223" s="114" t="s">
        <v>126</v>
      </c>
      <c r="BK223" s="122">
        <f>SUM(BK224:BK229)</f>
        <v>0</v>
      </c>
    </row>
    <row r="224" spans="2:65" s="1" customFormat="1" ht="16.5" customHeight="1">
      <c r="B224" s="30"/>
      <c r="C224" s="125" t="s">
        <v>411</v>
      </c>
      <c r="D224" s="125" t="s">
        <v>129</v>
      </c>
      <c r="E224" s="126" t="s">
        <v>437</v>
      </c>
      <c r="F224" s="127" t="s">
        <v>438</v>
      </c>
      <c r="G224" s="128" t="s">
        <v>246</v>
      </c>
      <c r="H224" s="129">
        <v>1</v>
      </c>
      <c r="I224" s="130"/>
      <c r="J224" s="131">
        <f>ROUND(I224*H224,2)</f>
        <v>0</v>
      </c>
      <c r="K224" s="127" t="s">
        <v>133</v>
      </c>
      <c r="L224" s="30"/>
      <c r="M224" s="132" t="s">
        <v>19</v>
      </c>
      <c r="N224" s="133" t="s">
        <v>47</v>
      </c>
      <c r="P224" s="134">
        <f>O224*H224</f>
        <v>0</v>
      </c>
      <c r="Q224" s="134">
        <v>0</v>
      </c>
      <c r="R224" s="134">
        <f>Q224*H224</f>
        <v>0</v>
      </c>
      <c r="S224" s="134">
        <v>0</v>
      </c>
      <c r="T224" s="135">
        <f>S224*H224</f>
        <v>0</v>
      </c>
      <c r="AR224" s="136" t="s">
        <v>430</v>
      </c>
      <c r="AT224" s="136" t="s">
        <v>129</v>
      </c>
      <c r="AU224" s="136" t="s">
        <v>86</v>
      </c>
      <c r="AY224" s="15" t="s">
        <v>126</v>
      </c>
      <c r="BE224" s="137">
        <f>IF(N224="základní",J224,0)</f>
        <v>0</v>
      </c>
      <c r="BF224" s="137">
        <f>IF(N224="snížená",J224,0)</f>
        <v>0</v>
      </c>
      <c r="BG224" s="137">
        <f>IF(N224="zákl. přenesená",J224,0)</f>
        <v>0</v>
      </c>
      <c r="BH224" s="137">
        <f>IF(N224="sníž. přenesená",J224,0)</f>
        <v>0</v>
      </c>
      <c r="BI224" s="137">
        <f>IF(N224="nulová",J224,0)</f>
        <v>0</v>
      </c>
      <c r="BJ224" s="15" t="s">
        <v>84</v>
      </c>
      <c r="BK224" s="137">
        <f>ROUND(I224*H224,2)</f>
        <v>0</v>
      </c>
      <c r="BL224" s="15" t="s">
        <v>430</v>
      </c>
      <c r="BM224" s="136" t="s">
        <v>544</v>
      </c>
    </row>
    <row r="225" spans="2:65" s="1" customFormat="1" ht="11.25">
      <c r="B225" s="30"/>
      <c r="D225" s="138" t="s">
        <v>136</v>
      </c>
      <c r="F225" s="139" t="s">
        <v>440</v>
      </c>
      <c r="I225" s="140"/>
      <c r="L225" s="30"/>
      <c r="M225" s="141"/>
      <c r="T225" s="51"/>
      <c r="AT225" s="15" t="s">
        <v>136</v>
      </c>
      <c r="AU225" s="15" t="s">
        <v>86</v>
      </c>
    </row>
    <row r="226" spans="2:65" s="1" customFormat="1" ht="29.25">
      <c r="B226" s="30"/>
      <c r="D226" s="153" t="s">
        <v>165</v>
      </c>
      <c r="F226" s="161" t="s">
        <v>441</v>
      </c>
      <c r="I226" s="140"/>
      <c r="L226" s="30"/>
      <c r="M226" s="141"/>
      <c r="T226" s="51"/>
      <c r="AT226" s="15" t="s">
        <v>165</v>
      </c>
      <c r="AU226" s="15" t="s">
        <v>86</v>
      </c>
    </row>
    <row r="227" spans="2:65" s="1" customFormat="1" ht="16.5" customHeight="1">
      <c r="B227" s="30"/>
      <c r="C227" s="125" t="s">
        <v>415</v>
      </c>
      <c r="D227" s="125" t="s">
        <v>129</v>
      </c>
      <c r="E227" s="126" t="s">
        <v>443</v>
      </c>
      <c r="F227" s="127" t="s">
        <v>444</v>
      </c>
      <c r="G227" s="128" t="s">
        <v>246</v>
      </c>
      <c r="H227" s="129">
        <v>1</v>
      </c>
      <c r="I227" s="130"/>
      <c r="J227" s="131">
        <f>ROUND(I227*H227,2)</f>
        <v>0</v>
      </c>
      <c r="K227" s="127" t="s">
        <v>133</v>
      </c>
      <c r="L227" s="30"/>
      <c r="M227" s="132" t="s">
        <v>19</v>
      </c>
      <c r="N227" s="133" t="s">
        <v>47</v>
      </c>
      <c r="P227" s="134">
        <f>O227*H227</f>
        <v>0</v>
      </c>
      <c r="Q227" s="134">
        <v>0</v>
      </c>
      <c r="R227" s="134">
        <f>Q227*H227</f>
        <v>0</v>
      </c>
      <c r="S227" s="134">
        <v>0</v>
      </c>
      <c r="T227" s="135">
        <f>S227*H227</f>
        <v>0</v>
      </c>
      <c r="AR227" s="136" t="s">
        <v>430</v>
      </c>
      <c r="AT227" s="136" t="s">
        <v>129</v>
      </c>
      <c r="AU227" s="136" t="s">
        <v>86</v>
      </c>
      <c r="AY227" s="15" t="s">
        <v>126</v>
      </c>
      <c r="BE227" s="137">
        <f>IF(N227="základní",J227,0)</f>
        <v>0</v>
      </c>
      <c r="BF227" s="137">
        <f>IF(N227="snížená",J227,0)</f>
        <v>0</v>
      </c>
      <c r="BG227" s="137">
        <f>IF(N227="zákl. přenesená",J227,0)</f>
        <v>0</v>
      </c>
      <c r="BH227" s="137">
        <f>IF(N227="sníž. přenesená",J227,0)</f>
        <v>0</v>
      </c>
      <c r="BI227" s="137">
        <f>IF(N227="nulová",J227,0)</f>
        <v>0</v>
      </c>
      <c r="BJ227" s="15" t="s">
        <v>84</v>
      </c>
      <c r="BK227" s="137">
        <f>ROUND(I227*H227,2)</f>
        <v>0</v>
      </c>
      <c r="BL227" s="15" t="s">
        <v>430</v>
      </c>
      <c r="BM227" s="136" t="s">
        <v>545</v>
      </c>
    </row>
    <row r="228" spans="2:65" s="1" customFormat="1" ht="11.25">
      <c r="B228" s="30"/>
      <c r="D228" s="138" t="s">
        <v>136</v>
      </c>
      <c r="F228" s="139" t="s">
        <v>446</v>
      </c>
      <c r="I228" s="140"/>
      <c r="L228" s="30"/>
      <c r="M228" s="141"/>
      <c r="T228" s="51"/>
      <c r="AT228" s="15" t="s">
        <v>136</v>
      </c>
      <c r="AU228" s="15" t="s">
        <v>86</v>
      </c>
    </row>
    <row r="229" spans="2:65" s="1" customFormat="1" ht="29.25">
      <c r="B229" s="30"/>
      <c r="D229" s="153" t="s">
        <v>165</v>
      </c>
      <c r="F229" s="161" t="s">
        <v>447</v>
      </c>
      <c r="I229" s="140"/>
      <c r="L229" s="30"/>
      <c r="M229" s="162"/>
      <c r="N229" s="163"/>
      <c r="O229" s="163"/>
      <c r="P229" s="163"/>
      <c r="Q229" s="163"/>
      <c r="R229" s="163"/>
      <c r="S229" s="163"/>
      <c r="T229" s="164"/>
      <c r="AT229" s="15" t="s">
        <v>165</v>
      </c>
      <c r="AU229" s="15" t="s">
        <v>86</v>
      </c>
    </row>
    <row r="230" spans="2:65" s="1" customFormat="1" ht="6.95" customHeight="1">
      <c r="B230" s="39"/>
      <c r="C230" s="40"/>
      <c r="D230" s="40"/>
      <c r="E230" s="40"/>
      <c r="F230" s="40"/>
      <c r="G230" s="40"/>
      <c r="H230" s="40"/>
      <c r="I230" s="40"/>
      <c r="J230" s="40"/>
      <c r="K230" s="40"/>
      <c r="L230" s="30"/>
    </row>
  </sheetData>
  <sheetProtection algorithmName="SHA-512" hashValue="7vQvLjBxli/jyGcY61iZ7zD+hdd9Crz33zmoHMsY2BIsE7PiziRY58pFNKvoHVZHDvdJakOs3RK0NtqPgJvmVQ==" saltValue="SNE3KPQPqD5eZJhIQizpqARea85j4HKP1E8YgyRyk8qY+pfYH7Geup1pHeHJ9fBACnCzPcEuU2R1lwdEexIhmA==" spinCount="100000" sheet="1" objects="1" scenarios="1" formatColumns="0" formatRows="0" autoFilter="0"/>
  <autoFilter ref="C86:K229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200-000000000000}"/>
    <hyperlink ref="F95" r:id="rId2" xr:uid="{00000000-0004-0000-0200-000001000000}"/>
    <hyperlink ref="F99" r:id="rId3" xr:uid="{00000000-0004-0000-0200-000002000000}"/>
    <hyperlink ref="F104" r:id="rId4" xr:uid="{00000000-0004-0000-0200-000003000000}"/>
    <hyperlink ref="F108" r:id="rId5" xr:uid="{00000000-0004-0000-0200-000004000000}"/>
    <hyperlink ref="F112" r:id="rId6" xr:uid="{00000000-0004-0000-0200-000005000000}"/>
    <hyperlink ref="F116" r:id="rId7" xr:uid="{00000000-0004-0000-0200-000006000000}"/>
    <hyperlink ref="F120" r:id="rId8" xr:uid="{00000000-0004-0000-0200-000007000000}"/>
    <hyperlink ref="F124" r:id="rId9" xr:uid="{00000000-0004-0000-0200-000008000000}"/>
    <hyperlink ref="F130" r:id="rId10" xr:uid="{00000000-0004-0000-0200-000009000000}"/>
    <hyperlink ref="F134" r:id="rId11" xr:uid="{00000000-0004-0000-0200-00000A000000}"/>
    <hyperlink ref="F140" r:id="rId12" xr:uid="{00000000-0004-0000-0200-00000B000000}"/>
    <hyperlink ref="F142" r:id="rId13" xr:uid="{00000000-0004-0000-0200-00000C000000}"/>
    <hyperlink ref="F144" r:id="rId14" xr:uid="{00000000-0004-0000-0200-00000D000000}"/>
    <hyperlink ref="F149" r:id="rId15" xr:uid="{00000000-0004-0000-0200-00000E000000}"/>
    <hyperlink ref="F155" r:id="rId16" xr:uid="{00000000-0004-0000-0200-00000F000000}"/>
    <hyperlink ref="F158" r:id="rId17" xr:uid="{00000000-0004-0000-0200-000010000000}"/>
    <hyperlink ref="F160" r:id="rId18" xr:uid="{00000000-0004-0000-0200-000011000000}"/>
    <hyperlink ref="F163" r:id="rId19" xr:uid="{00000000-0004-0000-0200-000012000000}"/>
    <hyperlink ref="F166" r:id="rId20" xr:uid="{00000000-0004-0000-0200-000013000000}"/>
    <hyperlink ref="F169" r:id="rId21" xr:uid="{00000000-0004-0000-0200-000014000000}"/>
    <hyperlink ref="F172" r:id="rId22" xr:uid="{00000000-0004-0000-0200-000015000000}"/>
    <hyperlink ref="F175" r:id="rId23" xr:uid="{00000000-0004-0000-0200-000016000000}"/>
    <hyperlink ref="F178" r:id="rId24" xr:uid="{00000000-0004-0000-0200-000017000000}"/>
    <hyperlink ref="F181" r:id="rId25" xr:uid="{00000000-0004-0000-0200-000018000000}"/>
    <hyperlink ref="F185" r:id="rId26" xr:uid="{00000000-0004-0000-0200-000019000000}"/>
    <hyperlink ref="F188" r:id="rId27" xr:uid="{00000000-0004-0000-0200-00001A000000}"/>
    <hyperlink ref="F191" r:id="rId28" xr:uid="{00000000-0004-0000-0200-00001B000000}"/>
    <hyperlink ref="F194" r:id="rId29" xr:uid="{00000000-0004-0000-0200-00001C000000}"/>
    <hyperlink ref="F197" r:id="rId30" xr:uid="{00000000-0004-0000-0200-00001D000000}"/>
    <hyperlink ref="F202" r:id="rId31" xr:uid="{00000000-0004-0000-0200-00001E000000}"/>
    <hyperlink ref="F205" r:id="rId32" xr:uid="{00000000-0004-0000-0200-00001F000000}"/>
    <hyperlink ref="F208" r:id="rId33" xr:uid="{00000000-0004-0000-0200-000020000000}"/>
    <hyperlink ref="F211" r:id="rId34" xr:uid="{00000000-0004-0000-0200-000021000000}"/>
    <hyperlink ref="F214" r:id="rId35" xr:uid="{00000000-0004-0000-0200-000022000000}"/>
    <hyperlink ref="F217" r:id="rId36" xr:uid="{00000000-0004-0000-0200-000023000000}"/>
    <hyperlink ref="F221" r:id="rId37" xr:uid="{00000000-0004-0000-0200-000024000000}"/>
    <hyperlink ref="F225" r:id="rId38" xr:uid="{00000000-0004-0000-0200-000025000000}"/>
    <hyperlink ref="F228" r:id="rId39" xr:uid="{00000000-0004-0000-0200-000026000000}"/>
  </hyperlinks>
  <pageMargins left="0.39374999999999999" right="0.39374999999999999" top="0.39374999999999999" bottom="0.39374999999999999" header="0" footer="0"/>
  <pageSetup paperSize="9" scale="58" fitToHeight="100" orientation="portrait" blackAndWhite="1" r:id="rId40"/>
  <headerFooter>
    <oddFooter>&amp;CStrana &amp;P z &amp;N</oddFooter>
  </headerFooter>
  <drawing r:id="rId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26"/>
  <sheetViews>
    <sheetView showGridLines="0" workbookViewId="0">
      <selection activeCell="H45" sqref="H4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5" t="s">
        <v>92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96</v>
      </c>
      <c r="L4" s="18"/>
      <c r="M4" s="83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81" t="str">
        <f>'Rekapitulace stavby'!K6</f>
        <v>Oranžový přechod pro chodce na p.p.č.1130, 5261/1, 4400/400 a 4252/1, Ústí nad Labem</v>
      </c>
      <c r="F7" s="282"/>
      <c r="G7" s="282"/>
      <c r="H7" s="282"/>
      <c r="L7" s="18"/>
    </row>
    <row r="8" spans="2:46" s="1" customFormat="1" ht="12" customHeight="1">
      <c r="B8" s="30"/>
      <c r="D8" s="25" t="s">
        <v>97</v>
      </c>
      <c r="L8" s="30"/>
    </row>
    <row r="9" spans="2:46" s="1" customFormat="1" ht="16.5" customHeight="1">
      <c r="B9" s="30"/>
      <c r="E9" s="244" t="s">
        <v>546</v>
      </c>
      <c r="F9" s="283"/>
      <c r="G9" s="283"/>
      <c r="H9" s="28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customHeight="1">
      <c r="B12" s="30"/>
      <c r="D12" s="25" t="s">
        <v>21</v>
      </c>
      <c r="F12" s="23" t="s">
        <v>22</v>
      </c>
      <c r="I12" s="25" t="s">
        <v>23</v>
      </c>
      <c r="J12" s="47" t="str">
        <f>'Rekapitulace stavby'!AN8</f>
        <v>27. 11. 2023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25</v>
      </c>
      <c r="I14" s="25" t="s">
        <v>26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>Statutární město Ústí n.L.</v>
      </c>
      <c r="I15" s="25" t="s">
        <v>28</v>
      </c>
      <c r="J15" s="23" t="str">
        <f>IF('Rekapitulace stavby'!AN11="","",'Rekapitulace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84" t="str">
        <f>'Rekapitulace stavby'!E14</f>
        <v>Vyplň údaj</v>
      </c>
      <c r="F18" s="265"/>
      <c r="G18" s="265"/>
      <c r="H18" s="265"/>
      <c r="I18" s="25" t="s">
        <v>28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26</v>
      </c>
      <c r="J20" s="23" t="str">
        <f>IF('Rekapitulace stavby'!AN16="","",'Rekapitulace stavby'!AN16)</f>
        <v>25423126</v>
      </c>
      <c r="L20" s="30"/>
    </row>
    <row r="21" spans="2:12" s="1" customFormat="1" ht="18" customHeight="1">
      <c r="B21" s="30"/>
      <c r="E21" s="23" t="str">
        <f>IF('Rekapitulace stavby'!E17="","",'Rekapitulace stavby'!E17)</f>
        <v>PS projekty s.r.o. Teplice</v>
      </c>
      <c r="I21" s="25" t="s">
        <v>28</v>
      </c>
      <c r="J21" s="23" t="str">
        <f>IF('Rekapitulace stavby'!AN17="","",'Rekapitulace stavby'!AN17)</f>
        <v>CZ25423126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36</v>
      </c>
      <c r="I23" s="25" t="s">
        <v>26</v>
      </c>
      <c r="J23" s="23" t="s">
        <v>37</v>
      </c>
      <c r="L23" s="30"/>
    </row>
    <row r="24" spans="2:12" s="1" customFormat="1" ht="18" customHeight="1">
      <c r="B24" s="30"/>
      <c r="E24" s="23" t="s">
        <v>38</v>
      </c>
      <c r="I24" s="25" t="s">
        <v>28</v>
      </c>
      <c r="J24" s="23" t="s">
        <v>39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40</v>
      </c>
      <c r="L26" s="30"/>
    </row>
    <row r="27" spans="2:12" s="7" customFormat="1" ht="16.5" customHeight="1">
      <c r="B27" s="84"/>
      <c r="E27" s="270" t="s">
        <v>19</v>
      </c>
      <c r="F27" s="270"/>
      <c r="G27" s="270"/>
      <c r="H27" s="270"/>
      <c r="L27" s="84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5" t="s">
        <v>42</v>
      </c>
      <c r="J30" s="61">
        <f>ROUND(J85,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44</v>
      </c>
      <c r="I32" s="33" t="s">
        <v>43</v>
      </c>
      <c r="J32" s="33" t="s">
        <v>45</v>
      </c>
      <c r="L32" s="30"/>
    </row>
    <row r="33" spans="2:12" s="1" customFormat="1" ht="14.45" customHeight="1">
      <c r="B33" s="30"/>
      <c r="D33" s="50" t="s">
        <v>46</v>
      </c>
      <c r="E33" s="25" t="s">
        <v>47</v>
      </c>
      <c r="F33" s="86">
        <f>ROUND((SUM(BE85:BE225)),  2)</f>
        <v>0</v>
      </c>
      <c r="I33" s="87">
        <v>0.21</v>
      </c>
      <c r="J33" s="86">
        <f>ROUND(((SUM(BE85:BE225))*I33),  2)</f>
        <v>0</v>
      </c>
      <c r="L33" s="30"/>
    </row>
    <row r="34" spans="2:12" s="1" customFormat="1" ht="14.45" customHeight="1">
      <c r="B34" s="30"/>
      <c r="E34" s="25" t="s">
        <v>48</v>
      </c>
      <c r="F34" s="86">
        <f>ROUND((SUM(BF85:BF225)),  2)</f>
        <v>0</v>
      </c>
      <c r="I34" s="87">
        <v>0.15</v>
      </c>
      <c r="J34" s="86">
        <f>ROUND(((SUM(BF85:BF225))*I34),  2)</f>
        <v>0</v>
      </c>
      <c r="L34" s="30"/>
    </row>
    <row r="35" spans="2:12" s="1" customFormat="1" ht="14.45" hidden="1" customHeight="1">
      <c r="B35" s="30"/>
      <c r="E35" s="25" t="s">
        <v>49</v>
      </c>
      <c r="F35" s="86">
        <f>ROUND((SUM(BG85:BG225)),  2)</f>
        <v>0</v>
      </c>
      <c r="I35" s="87">
        <v>0.21</v>
      </c>
      <c r="J35" s="86">
        <f>0</f>
        <v>0</v>
      </c>
      <c r="L35" s="30"/>
    </row>
    <row r="36" spans="2:12" s="1" customFormat="1" ht="14.45" hidden="1" customHeight="1">
      <c r="B36" s="30"/>
      <c r="E36" s="25" t="s">
        <v>50</v>
      </c>
      <c r="F36" s="86">
        <f>ROUND((SUM(BH85:BH225)),  2)</f>
        <v>0</v>
      </c>
      <c r="I36" s="87">
        <v>0.15</v>
      </c>
      <c r="J36" s="86">
        <f>0</f>
        <v>0</v>
      </c>
      <c r="L36" s="30"/>
    </row>
    <row r="37" spans="2:12" s="1" customFormat="1" ht="14.45" hidden="1" customHeight="1">
      <c r="B37" s="30"/>
      <c r="E37" s="25" t="s">
        <v>51</v>
      </c>
      <c r="F37" s="86">
        <f>ROUND((SUM(BI85:BI225)),  2)</f>
        <v>0</v>
      </c>
      <c r="I37" s="87">
        <v>0</v>
      </c>
      <c r="J37" s="86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8"/>
      <c r="D39" s="89" t="s">
        <v>52</v>
      </c>
      <c r="E39" s="52"/>
      <c r="F39" s="52"/>
      <c r="G39" s="90" t="s">
        <v>53</v>
      </c>
      <c r="H39" s="91" t="s">
        <v>54</v>
      </c>
      <c r="I39" s="52"/>
      <c r="J39" s="92">
        <f>SUM(J30:J37)</f>
        <v>0</v>
      </c>
      <c r="K39" s="93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19" t="s">
        <v>99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81" t="str">
        <f>E7</f>
        <v>Oranžový přechod pro chodce na p.p.č.1130, 5261/1, 4400/400 a 4252/1, Ústí nad Labem</v>
      </c>
      <c r="F48" s="282"/>
      <c r="G48" s="282"/>
      <c r="H48" s="282"/>
      <c r="L48" s="30"/>
    </row>
    <row r="49" spans="2:47" s="1" customFormat="1" ht="12" customHeight="1">
      <c r="B49" s="30"/>
      <c r="C49" s="25" t="s">
        <v>97</v>
      </c>
      <c r="L49" s="30"/>
    </row>
    <row r="50" spans="2:47" s="1" customFormat="1" ht="16.5" customHeight="1">
      <c r="B50" s="30"/>
      <c r="E50" s="244" t="str">
        <f>E9</f>
        <v>IO 203 - VO stožáry, ulice Stříbrnická</v>
      </c>
      <c r="F50" s="283"/>
      <c r="G50" s="283"/>
      <c r="H50" s="283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>Ústí nad Labem</v>
      </c>
      <c r="I52" s="25" t="s">
        <v>23</v>
      </c>
      <c r="J52" s="47" t="str">
        <f>IF(J12="","",J12)</f>
        <v>27. 11. 2023</v>
      </c>
      <c r="L52" s="30"/>
    </row>
    <row r="53" spans="2:47" s="1" customFormat="1" ht="6.95" customHeight="1">
      <c r="B53" s="30"/>
      <c r="L53" s="30"/>
    </row>
    <row r="54" spans="2:47" s="1" customFormat="1" ht="25.7" customHeight="1">
      <c r="B54" s="30"/>
      <c r="C54" s="25" t="s">
        <v>25</v>
      </c>
      <c r="F54" s="23" t="str">
        <f>E15</f>
        <v>Statutární město Ústí n.L.</v>
      </c>
      <c r="I54" s="25" t="s">
        <v>31</v>
      </c>
      <c r="J54" s="28" t="str">
        <f>E21</f>
        <v>PS projekty s.r.o. Teplice</v>
      </c>
      <c r="L54" s="30"/>
    </row>
    <row r="55" spans="2:47" s="1" customFormat="1" ht="40.15" customHeight="1">
      <c r="B55" s="30"/>
      <c r="C55" s="25" t="s">
        <v>29</v>
      </c>
      <c r="F55" s="23" t="str">
        <f>IF(E18="","",E18)</f>
        <v>Vyplň údaj</v>
      </c>
      <c r="I55" s="25" t="s">
        <v>36</v>
      </c>
      <c r="J55" s="28" t="str">
        <f>E24</f>
        <v>STAVINVEST KMS s.r.o., Studentská 285/22, Bílina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4" t="s">
        <v>100</v>
      </c>
      <c r="D57" s="88"/>
      <c r="E57" s="88"/>
      <c r="F57" s="88"/>
      <c r="G57" s="88"/>
      <c r="H57" s="88"/>
      <c r="I57" s="88"/>
      <c r="J57" s="95" t="s">
        <v>101</v>
      </c>
      <c r="K57" s="88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6" t="s">
        <v>74</v>
      </c>
      <c r="J59" s="61">
        <f>J85</f>
        <v>0</v>
      </c>
      <c r="L59" s="30"/>
      <c r="AU59" s="15" t="s">
        <v>102</v>
      </c>
    </row>
    <row r="60" spans="2:47" s="8" customFormat="1" ht="24.95" customHeight="1">
      <c r="B60" s="97"/>
      <c r="D60" s="98" t="s">
        <v>105</v>
      </c>
      <c r="E60" s="99"/>
      <c r="F60" s="99"/>
      <c r="G60" s="99"/>
      <c r="H60" s="99"/>
      <c r="I60" s="99"/>
      <c r="J60" s="100">
        <f>J86</f>
        <v>0</v>
      </c>
      <c r="L60" s="97"/>
    </row>
    <row r="61" spans="2:47" s="9" customFormat="1" ht="19.899999999999999" customHeight="1">
      <c r="B61" s="101"/>
      <c r="D61" s="102" t="s">
        <v>106</v>
      </c>
      <c r="E61" s="103"/>
      <c r="F61" s="103"/>
      <c r="G61" s="103"/>
      <c r="H61" s="103"/>
      <c r="I61" s="103"/>
      <c r="J61" s="104">
        <f>J87</f>
        <v>0</v>
      </c>
      <c r="L61" s="101"/>
    </row>
    <row r="62" spans="2:47" s="9" customFormat="1" ht="19.899999999999999" customHeight="1">
      <c r="B62" s="101"/>
      <c r="D62" s="102" t="s">
        <v>107</v>
      </c>
      <c r="E62" s="103"/>
      <c r="F62" s="103"/>
      <c r="G62" s="103"/>
      <c r="H62" s="103"/>
      <c r="I62" s="103"/>
      <c r="J62" s="104">
        <f>J146</f>
        <v>0</v>
      </c>
      <c r="L62" s="101"/>
    </row>
    <row r="63" spans="2:47" s="8" customFormat="1" ht="24.95" customHeight="1">
      <c r="B63" s="97"/>
      <c r="D63" s="98" t="s">
        <v>108</v>
      </c>
      <c r="E63" s="99"/>
      <c r="F63" s="99"/>
      <c r="G63" s="99"/>
      <c r="H63" s="99"/>
      <c r="I63" s="99"/>
      <c r="J63" s="100">
        <f>J214</f>
        <v>0</v>
      </c>
      <c r="L63" s="97"/>
    </row>
    <row r="64" spans="2:47" s="9" customFormat="1" ht="19.899999999999999" customHeight="1">
      <c r="B64" s="101"/>
      <c r="D64" s="102" t="s">
        <v>109</v>
      </c>
      <c r="E64" s="103"/>
      <c r="F64" s="103"/>
      <c r="G64" s="103"/>
      <c r="H64" s="103"/>
      <c r="I64" s="103"/>
      <c r="J64" s="104">
        <f>J215</f>
        <v>0</v>
      </c>
      <c r="L64" s="101"/>
    </row>
    <row r="65" spans="2:12" s="9" customFormat="1" ht="19.899999999999999" customHeight="1">
      <c r="B65" s="101"/>
      <c r="D65" s="102" t="s">
        <v>110</v>
      </c>
      <c r="E65" s="103"/>
      <c r="F65" s="103"/>
      <c r="G65" s="103"/>
      <c r="H65" s="103"/>
      <c r="I65" s="103"/>
      <c r="J65" s="104">
        <f>J219</f>
        <v>0</v>
      </c>
      <c r="L65" s="101"/>
    </row>
    <row r="66" spans="2:12" s="1" customFormat="1" ht="21.75" customHeight="1">
      <c r="B66" s="30"/>
      <c r="L66" s="30"/>
    </row>
    <row r="67" spans="2:12" s="1" customFormat="1" ht="6.95" customHeight="1"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30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0"/>
    </row>
    <row r="72" spans="2:12" s="1" customFormat="1" ht="24.95" customHeight="1">
      <c r="B72" s="30"/>
      <c r="C72" s="19" t="s">
        <v>111</v>
      </c>
      <c r="L72" s="30"/>
    </row>
    <row r="73" spans="2:12" s="1" customFormat="1" ht="6.95" customHeight="1">
      <c r="B73" s="30"/>
      <c r="L73" s="30"/>
    </row>
    <row r="74" spans="2:12" s="1" customFormat="1" ht="12" customHeight="1">
      <c r="B74" s="30"/>
      <c r="C74" s="25" t="s">
        <v>16</v>
      </c>
      <c r="L74" s="30"/>
    </row>
    <row r="75" spans="2:12" s="1" customFormat="1" ht="16.5" customHeight="1">
      <c r="B75" s="30"/>
      <c r="E75" s="281" t="str">
        <f>E7</f>
        <v>Oranžový přechod pro chodce na p.p.č.1130, 5261/1, 4400/400 a 4252/1, Ústí nad Labem</v>
      </c>
      <c r="F75" s="282"/>
      <c r="G75" s="282"/>
      <c r="H75" s="282"/>
      <c r="L75" s="30"/>
    </row>
    <row r="76" spans="2:12" s="1" customFormat="1" ht="12" customHeight="1">
      <c r="B76" s="30"/>
      <c r="C76" s="25" t="s">
        <v>97</v>
      </c>
      <c r="L76" s="30"/>
    </row>
    <row r="77" spans="2:12" s="1" customFormat="1" ht="16.5" customHeight="1">
      <c r="B77" s="30"/>
      <c r="E77" s="244" t="str">
        <f>E9</f>
        <v>IO 203 - VO stožáry, ulice Stříbrnická</v>
      </c>
      <c r="F77" s="283"/>
      <c r="G77" s="283"/>
      <c r="H77" s="283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21</v>
      </c>
      <c r="F79" s="23" t="str">
        <f>F12</f>
        <v>Ústí nad Labem</v>
      </c>
      <c r="I79" s="25" t="s">
        <v>23</v>
      </c>
      <c r="J79" s="47" t="str">
        <f>IF(J12="","",J12)</f>
        <v>27. 11. 2023</v>
      </c>
      <c r="L79" s="30"/>
    </row>
    <row r="80" spans="2:12" s="1" customFormat="1" ht="6.95" customHeight="1">
      <c r="B80" s="30"/>
      <c r="L80" s="30"/>
    </row>
    <row r="81" spans="2:65" s="1" customFormat="1" ht="25.7" customHeight="1">
      <c r="B81" s="30"/>
      <c r="C81" s="25" t="s">
        <v>25</v>
      </c>
      <c r="F81" s="23" t="str">
        <f>E15</f>
        <v>Statutární město Ústí n.L.</v>
      </c>
      <c r="I81" s="25" t="s">
        <v>31</v>
      </c>
      <c r="J81" s="28" t="str">
        <f>E21</f>
        <v>PS projekty s.r.o. Teplice</v>
      </c>
      <c r="L81" s="30"/>
    </row>
    <row r="82" spans="2:65" s="1" customFormat="1" ht="40.15" customHeight="1">
      <c r="B82" s="30"/>
      <c r="C82" s="25" t="s">
        <v>29</v>
      </c>
      <c r="F82" s="23" t="str">
        <f>IF(E18="","",E18)</f>
        <v>Vyplň údaj</v>
      </c>
      <c r="I82" s="25" t="s">
        <v>36</v>
      </c>
      <c r="J82" s="28" t="str">
        <f>E24</f>
        <v>STAVINVEST KMS s.r.o., Studentská 285/22, Bílina</v>
      </c>
      <c r="L82" s="30"/>
    </row>
    <row r="83" spans="2:65" s="1" customFormat="1" ht="10.35" customHeight="1">
      <c r="B83" s="30"/>
      <c r="L83" s="30"/>
    </row>
    <row r="84" spans="2:65" s="10" customFormat="1" ht="29.25" customHeight="1">
      <c r="B84" s="105"/>
      <c r="C84" s="106" t="s">
        <v>112</v>
      </c>
      <c r="D84" s="107" t="s">
        <v>61</v>
      </c>
      <c r="E84" s="107" t="s">
        <v>57</v>
      </c>
      <c r="F84" s="107" t="s">
        <v>58</v>
      </c>
      <c r="G84" s="107" t="s">
        <v>113</v>
      </c>
      <c r="H84" s="107" t="s">
        <v>114</v>
      </c>
      <c r="I84" s="107" t="s">
        <v>115</v>
      </c>
      <c r="J84" s="107" t="s">
        <v>101</v>
      </c>
      <c r="K84" s="108" t="s">
        <v>116</v>
      </c>
      <c r="L84" s="105"/>
      <c r="M84" s="54" t="s">
        <v>19</v>
      </c>
      <c r="N84" s="55" t="s">
        <v>46</v>
      </c>
      <c r="O84" s="55" t="s">
        <v>117</v>
      </c>
      <c r="P84" s="55" t="s">
        <v>118</v>
      </c>
      <c r="Q84" s="55" t="s">
        <v>119</v>
      </c>
      <c r="R84" s="55" t="s">
        <v>120</v>
      </c>
      <c r="S84" s="55" t="s">
        <v>121</v>
      </c>
      <c r="T84" s="56" t="s">
        <v>122</v>
      </c>
    </row>
    <row r="85" spans="2:65" s="1" customFormat="1" ht="22.9" customHeight="1">
      <c r="B85" s="30"/>
      <c r="C85" s="59" t="s">
        <v>123</v>
      </c>
      <c r="J85" s="109">
        <f>BK85</f>
        <v>0</v>
      </c>
      <c r="L85" s="30"/>
      <c r="M85" s="57"/>
      <c r="N85" s="48"/>
      <c r="O85" s="48"/>
      <c r="P85" s="110">
        <f>P86+P214</f>
        <v>0</v>
      </c>
      <c r="Q85" s="48"/>
      <c r="R85" s="110">
        <f>R86+R214</f>
        <v>0.21959200000000001</v>
      </c>
      <c r="S85" s="48"/>
      <c r="T85" s="111">
        <f>T86+T214</f>
        <v>1.1200000000000001</v>
      </c>
      <c r="AT85" s="15" t="s">
        <v>75</v>
      </c>
      <c r="AU85" s="15" t="s">
        <v>102</v>
      </c>
      <c r="BK85" s="112">
        <f>BK86+BK214</f>
        <v>0</v>
      </c>
    </row>
    <row r="86" spans="2:65" s="11" customFormat="1" ht="25.9" customHeight="1">
      <c r="B86" s="113"/>
      <c r="D86" s="114" t="s">
        <v>75</v>
      </c>
      <c r="E86" s="115" t="s">
        <v>138</v>
      </c>
      <c r="F86" s="115" t="s">
        <v>151</v>
      </c>
      <c r="I86" s="116"/>
      <c r="J86" s="117">
        <f>BK86</f>
        <v>0</v>
      </c>
      <c r="L86" s="113"/>
      <c r="M86" s="118"/>
      <c r="P86" s="119">
        <f>P87+P146</f>
        <v>0</v>
      </c>
      <c r="R86" s="119">
        <f>R87+R146</f>
        <v>0.21959200000000001</v>
      </c>
      <c r="T86" s="120">
        <f>T87+T146</f>
        <v>1.1200000000000001</v>
      </c>
      <c r="AR86" s="114" t="s">
        <v>145</v>
      </c>
      <c r="AT86" s="121" t="s">
        <v>75</v>
      </c>
      <c r="AU86" s="121" t="s">
        <v>76</v>
      </c>
      <c r="AY86" s="114" t="s">
        <v>126</v>
      </c>
      <c r="BK86" s="122">
        <f>BK87+BK146</f>
        <v>0</v>
      </c>
    </row>
    <row r="87" spans="2:65" s="11" customFormat="1" ht="22.9" customHeight="1">
      <c r="B87" s="113"/>
      <c r="D87" s="114" t="s">
        <v>75</v>
      </c>
      <c r="E87" s="123" t="s">
        <v>152</v>
      </c>
      <c r="F87" s="123" t="s">
        <v>153</v>
      </c>
      <c r="I87" s="116"/>
      <c r="J87" s="124">
        <f>BK87</f>
        <v>0</v>
      </c>
      <c r="L87" s="113"/>
      <c r="M87" s="118"/>
      <c r="P87" s="119">
        <f>SUM(P88:P145)</f>
        <v>0</v>
      </c>
      <c r="R87" s="119">
        <f>SUM(R88:R145)</f>
        <v>0.21324700000000002</v>
      </c>
      <c r="T87" s="120">
        <f>SUM(T88:T145)</f>
        <v>0</v>
      </c>
      <c r="AR87" s="114" t="s">
        <v>145</v>
      </c>
      <c r="AT87" s="121" t="s">
        <v>75</v>
      </c>
      <c r="AU87" s="121" t="s">
        <v>84</v>
      </c>
      <c r="AY87" s="114" t="s">
        <v>126</v>
      </c>
      <c r="BK87" s="122">
        <f>SUM(BK88:BK145)</f>
        <v>0</v>
      </c>
    </row>
    <row r="88" spans="2:65" s="1" customFormat="1" ht="24.2" customHeight="1">
      <c r="B88" s="30"/>
      <c r="C88" s="125" t="s">
        <v>84</v>
      </c>
      <c r="D88" s="125" t="s">
        <v>129</v>
      </c>
      <c r="E88" s="126" t="s">
        <v>155</v>
      </c>
      <c r="F88" s="127" t="s">
        <v>156</v>
      </c>
      <c r="G88" s="128" t="s">
        <v>132</v>
      </c>
      <c r="H88" s="129">
        <v>2</v>
      </c>
      <c r="I88" s="130"/>
      <c r="J88" s="131">
        <f>ROUND(I88*H88,2)</f>
        <v>0</v>
      </c>
      <c r="K88" s="127" t="s">
        <v>133</v>
      </c>
      <c r="L88" s="30"/>
      <c r="M88" s="132" t="s">
        <v>19</v>
      </c>
      <c r="N88" s="133" t="s">
        <v>47</v>
      </c>
      <c r="P88" s="134">
        <f>O88*H88</f>
        <v>0</v>
      </c>
      <c r="Q88" s="134">
        <v>0</v>
      </c>
      <c r="R88" s="134">
        <f>Q88*H88</f>
        <v>0</v>
      </c>
      <c r="S88" s="134">
        <v>0</v>
      </c>
      <c r="T88" s="135">
        <f>S88*H88</f>
        <v>0</v>
      </c>
      <c r="AR88" s="136" t="s">
        <v>157</v>
      </c>
      <c r="AT88" s="136" t="s">
        <v>129</v>
      </c>
      <c r="AU88" s="136" t="s">
        <v>86</v>
      </c>
      <c r="AY88" s="15" t="s">
        <v>126</v>
      </c>
      <c r="BE88" s="137">
        <f>IF(N88="základní",J88,0)</f>
        <v>0</v>
      </c>
      <c r="BF88" s="137">
        <f>IF(N88="snížená",J88,0)</f>
        <v>0</v>
      </c>
      <c r="BG88" s="137">
        <f>IF(N88="zákl. přenesená",J88,0)</f>
        <v>0</v>
      </c>
      <c r="BH88" s="137">
        <f>IF(N88="sníž. přenesená",J88,0)</f>
        <v>0</v>
      </c>
      <c r="BI88" s="137">
        <f>IF(N88="nulová",J88,0)</f>
        <v>0</v>
      </c>
      <c r="BJ88" s="15" t="s">
        <v>84</v>
      </c>
      <c r="BK88" s="137">
        <f>ROUND(I88*H88,2)</f>
        <v>0</v>
      </c>
      <c r="BL88" s="15" t="s">
        <v>157</v>
      </c>
      <c r="BM88" s="136" t="s">
        <v>547</v>
      </c>
    </row>
    <row r="89" spans="2:65" s="1" customFormat="1" ht="11.25">
      <c r="B89" s="30"/>
      <c r="D89" s="138" t="s">
        <v>136</v>
      </c>
      <c r="F89" s="139" t="s">
        <v>159</v>
      </c>
      <c r="I89" s="140"/>
      <c r="L89" s="30"/>
      <c r="M89" s="141"/>
      <c r="T89" s="51"/>
      <c r="AT89" s="15" t="s">
        <v>136</v>
      </c>
      <c r="AU89" s="15" t="s">
        <v>86</v>
      </c>
    </row>
    <row r="90" spans="2:65" s="1" customFormat="1" ht="16.5" customHeight="1">
      <c r="B90" s="30"/>
      <c r="C90" s="142" t="s">
        <v>86</v>
      </c>
      <c r="D90" s="142" t="s">
        <v>138</v>
      </c>
      <c r="E90" s="143" t="s">
        <v>161</v>
      </c>
      <c r="F90" s="144" t="s">
        <v>162</v>
      </c>
      <c r="G90" s="145" t="s">
        <v>132</v>
      </c>
      <c r="H90" s="146">
        <v>2</v>
      </c>
      <c r="I90" s="147"/>
      <c r="J90" s="148">
        <f>ROUND(I90*H90,2)</f>
        <v>0</v>
      </c>
      <c r="K90" s="144" t="s">
        <v>19</v>
      </c>
      <c r="L90" s="149"/>
      <c r="M90" s="150" t="s">
        <v>19</v>
      </c>
      <c r="N90" s="151" t="s">
        <v>47</v>
      </c>
      <c r="P90" s="134">
        <f>O90*H90</f>
        <v>0</v>
      </c>
      <c r="Q90" s="134">
        <v>0</v>
      </c>
      <c r="R90" s="134">
        <f>Q90*H90</f>
        <v>0</v>
      </c>
      <c r="S90" s="134">
        <v>0</v>
      </c>
      <c r="T90" s="135">
        <f>S90*H90</f>
        <v>0</v>
      </c>
      <c r="AR90" s="136" t="s">
        <v>163</v>
      </c>
      <c r="AT90" s="136" t="s">
        <v>138</v>
      </c>
      <c r="AU90" s="136" t="s">
        <v>86</v>
      </c>
      <c r="AY90" s="15" t="s">
        <v>126</v>
      </c>
      <c r="BE90" s="137">
        <f>IF(N90="základní",J90,0)</f>
        <v>0</v>
      </c>
      <c r="BF90" s="137">
        <f>IF(N90="snížená",J90,0)</f>
        <v>0</v>
      </c>
      <c r="BG90" s="137">
        <f>IF(N90="zákl. přenesená",J90,0)</f>
        <v>0</v>
      </c>
      <c r="BH90" s="137">
        <f>IF(N90="sníž. přenesená",J90,0)</f>
        <v>0</v>
      </c>
      <c r="BI90" s="137">
        <f>IF(N90="nulová",J90,0)</f>
        <v>0</v>
      </c>
      <c r="BJ90" s="15" t="s">
        <v>84</v>
      </c>
      <c r="BK90" s="137">
        <f>ROUND(I90*H90,2)</f>
        <v>0</v>
      </c>
      <c r="BL90" s="15" t="s">
        <v>157</v>
      </c>
      <c r="BM90" s="136" t="s">
        <v>548</v>
      </c>
    </row>
    <row r="91" spans="2:65" s="1" customFormat="1" ht="19.5">
      <c r="B91" s="30"/>
      <c r="D91" s="153" t="s">
        <v>165</v>
      </c>
      <c r="F91" s="161" t="s">
        <v>166</v>
      </c>
      <c r="I91" s="140"/>
      <c r="L91" s="30"/>
      <c r="M91" s="141"/>
      <c r="T91" s="51"/>
      <c r="AT91" s="15" t="s">
        <v>165</v>
      </c>
      <c r="AU91" s="15" t="s">
        <v>86</v>
      </c>
    </row>
    <row r="92" spans="2:65" s="12" customFormat="1" ht="11.25">
      <c r="B92" s="152"/>
      <c r="D92" s="153" t="s">
        <v>143</v>
      </c>
      <c r="E92" s="154" t="s">
        <v>19</v>
      </c>
      <c r="F92" s="155" t="s">
        <v>167</v>
      </c>
      <c r="H92" s="156">
        <v>2</v>
      </c>
      <c r="I92" s="157"/>
      <c r="L92" s="152"/>
      <c r="M92" s="158"/>
      <c r="T92" s="159"/>
      <c r="AT92" s="154" t="s">
        <v>143</v>
      </c>
      <c r="AU92" s="154" t="s">
        <v>86</v>
      </c>
      <c r="AV92" s="12" t="s">
        <v>86</v>
      </c>
      <c r="AW92" s="12" t="s">
        <v>35</v>
      </c>
      <c r="AX92" s="12" t="s">
        <v>76</v>
      </c>
      <c r="AY92" s="154" t="s">
        <v>126</v>
      </c>
    </row>
    <row r="93" spans="2:65" s="1" customFormat="1" ht="24.2" customHeight="1">
      <c r="B93" s="30"/>
      <c r="C93" s="125" t="s">
        <v>145</v>
      </c>
      <c r="D93" s="125" t="s">
        <v>129</v>
      </c>
      <c r="E93" s="126" t="s">
        <v>169</v>
      </c>
      <c r="F93" s="127" t="s">
        <v>170</v>
      </c>
      <c r="G93" s="128" t="s">
        <v>132</v>
      </c>
      <c r="H93" s="129">
        <v>2</v>
      </c>
      <c r="I93" s="130"/>
      <c r="J93" s="131">
        <f>ROUND(I93*H93,2)</f>
        <v>0</v>
      </c>
      <c r="K93" s="127" t="s">
        <v>133</v>
      </c>
      <c r="L93" s="30"/>
      <c r="M93" s="132" t="s">
        <v>19</v>
      </c>
      <c r="N93" s="133" t="s">
        <v>47</v>
      </c>
      <c r="P93" s="134">
        <f>O93*H93</f>
        <v>0</v>
      </c>
      <c r="Q93" s="134">
        <v>0</v>
      </c>
      <c r="R93" s="134">
        <f>Q93*H93</f>
        <v>0</v>
      </c>
      <c r="S93" s="134">
        <v>0</v>
      </c>
      <c r="T93" s="135">
        <f>S93*H93</f>
        <v>0</v>
      </c>
      <c r="AR93" s="136" t="s">
        <v>157</v>
      </c>
      <c r="AT93" s="136" t="s">
        <v>129</v>
      </c>
      <c r="AU93" s="136" t="s">
        <v>86</v>
      </c>
      <c r="AY93" s="15" t="s">
        <v>126</v>
      </c>
      <c r="BE93" s="137">
        <f>IF(N93="základní",J93,0)</f>
        <v>0</v>
      </c>
      <c r="BF93" s="137">
        <f>IF(N93="snížená",J93,0)</f>
        <v>0</v>
      </c>
      <c r="BG93" s="137">
        <f>IF(N93="zákl. přenesená",J93,0)</f>
        <v>0</v>
      </c>
      <c r="BH93" s="137">
        <f>IF(N93="sníž. přenesená",J93,0)</f>
        <v>0</v>
      </c>
      <c r="BI93" s="137">
        <f>IF(N93="nulová",J93,0)</f>
        <v>0</v>
      </c>
      <c r="BJ93" s="15" t="s">
        <v>84</v>
      </c>
      <c r="BK93" s="137">
        <f>ROUND(I93*H93,2)</f>
        <v>0</v>
      </c>
      <c r="BL93" s="15" t="s">
        <v>157</v>
      </c>
      <c r="BM93" s="136" t="s">
        <v>549</v>
      </c>
    </row>
    <row r="94" spans="2:65" s="1" customFormat="1" ht="11.25">
      <c r="B94" s="30"/>
      <c r="D94" s="138" t="s">
        <v>136</v>
      </c>
      <c r="F94" s="139" t="s">
        <v>172</v>
      </c>
      <c r="I94" s="140"/>
      <c r="L94" s="30"/>
      <c r="M94" s="141"/>
      <c r="T94" s="51"/>
      <c r="AT94" s="15" t="s">
        <v>136</v>
      </c>
      <c r="AU94" s="15" t="s">
        <v>86</v>
      </c>
    </row>
    <row r="95" spans="2:65" s="1" customFormat="1" ht="16.5" customHeight="1">
      <c r="B95" s="30"/>
      <c r="C95" s="142" t="s">
        <v>154</v>
      </c>
      <c r="D95" s="142" t="s">
        <v>138</v>
      </c>
      <c r="E95" s="143" t="s">
        <v>174</v>
      </c>
      <c r="F95" s="144" t="s">
        <v>175</v>
      </c>
      <c r="G95" s="145" t="s">
        <v>132</v>
      </c>
      <c r="H95" s="146">
        <v>2</v>
      </c>
      <c r="I95" s="147"/>
      <c r="J95" s="148">
        <f>ROUND(I95*H95,2)</f>
        <v>0</v>
      </c>
      <c r="K95" s="144" t="s">
        <v>19</v>
      </c>
      <c r="L95" s="149"/>
      <c r="M95" s="150" t="s">
        <v>19</v>
      </c>
      <c r="N95" s="151" t="s">
        <v>47</v>
      </c>
      <c r="P95" s="134">
        <f>O95*H95</f>
        <v>0</v>
      </c>
      <c r="Q95" s="134">
        <v>0</v>
      </c>
      <c r="R95" s="134">
        <f>Q95*H95</f>
        <v>0</v>
      </c>
      <c r="S95" s="134">
        <v>0</v>
      </c>
      <c r="T95" s="135">
        <f>S95*H95</f>
        <v>0</v>
      </c>
      <c r="AR95" s="136" t="s">
        <v>163</v>
      </c>
      <c r="AT95" s="136" t="s">
        <v>138</v>
      </c>
      <c r="AU95" s="136" t="s">
        <v>86</v>
      </c>
      <c r="AY95" s="15" t="s">
        <v>126</v>
      </c>
      <c r="BE95" s="137">
        <f>IF(N95="základní",J95,0)</f>
        <v>0</v>
      </c>
      <c r="BF95" s="137">
        <f>IF(N95="snížená",J95,0)</f>
        <v>0</v>
      </c>
      <c r="BG95" s="137">
        <f>IF(N95="zákl. přenesená",J95,0)</f>
        <v>0</v>
      </c>
      <c r="BH95" s="137">
        <f>IF(N95="sníž. přenesená",J95,0)</f>
        <v>0</v>
      </c>
      <c r="BI95" s="137">
        <f>IF(N95="nulová",J95,0)</f>
        <v>0</v>
      </c>
      <c r="BJ95" s="15" t="s">
        <v>84</v>
      </c>
      <c r="BK95" s="137">
        <f>ROUND(I95*H95,2)</f>
        <v>0</v>
      </c>
      <c r="BL95" s="15" t="s">
        <v>157</v>
      </c>
      <c r="BM95" s="136" t="s">
        <v>550</v>
      </c>
    </row>
    <row r="96" spans="2:65" s="12" customFormat="1" ht="11.25">
      <c r="B96" s="152"/>
      <c r="D96" s="153" t="s">
        <v>143</v>
      </c>
      <c r="E96" s="154" t="s">
        <v>19</v>
      </c>
      <c r="F96" s="155" t="s">
        <v>167</v>
      </c>
      <c r="H96" s="156">
        <v>2</v>
      </c>
      <c r="I96" s="157"/>
      <c r="L96" s="152"/>
      <c r="M96" s="158"/>
      <c r="T96" s="159"/>
      <c r="AT96" s="154" t="s">
        <v>143</v>
      </c>
      <c r="AU96" s="154" t="s">
        <v>86</v>
      </c>
      <c r="AV96" s="12" t="s">
        <v>86</v>
      </c>
      <c r="AW96" s="12" t="s">
        <v>35</v>
      </c>
      <c r="AX96" s="12" t="s">
        <v>76</v>
      </c>
      <c r="AY96" s="154" t="s">
        <v>126</v>
      </c>
    </row>
    <row r="97" spans="2:65" s="1" customFormat="1" ht="16.5" customHeight="1">
      <c r="B97" s="30"/>
      <c r="C97" s="125" t="s">
        <v>160</v>
      </c>
      <c r="D97" s="125" t="s">
        <v>129</v>
      </c>
      <c r="E97" s="126" t="s">
        <v>178</v>
      </c>
      <c r="F97" s="127" t="s">
        <v>179</v>
      </c>
      <c r="G97" s="128" t="s">
        <v>132</v>
      </c>
      <c r="H97" s="129">
        <v>2</v>
      </c>
      <c r="I97" s="130"/>
      <c r="J97" s="131">
        <f>ROUND(I97*H97,2)</f>
        <v>0</v>
      </c>
      <c r="K97" s="127" t="s">
        <v>133</v>
      </c>
      <c r="L97" s="30"/>
      <c r="M97" s="132" t="s">
        <v>19</v>
      </c>
      <c r="N97" s="133" t="s">
        <v>47</v>
      </c>
      <c r="P97" s="134">
        <f>O97*H97</f>
        <v>0</v>
      </c>
      <c r="Q97" s="134">
        <v>0</v>
      </c>
      <c r="R97" s="134">
        <f>Q97*H97</f>
        <v>0</v>
      </c>
      <c r="S97" s="134">
        <v>0</v>
      </c>
      <c r="T97" s="135">
        <f>S97*H97</f>
        <v>0</v>
      </c>
      <c r="AR97" s="136" t="s">
        <v>157</v>
      </c>
      <c r="AT97" s="136" t="s">
        <v>129</v>
      </c>
      <c r="AU97" s="136" t="s">
        <v>86</v>
      </c>
      <c r="AY97" s="15" t="s">
        <v>126</v>
      </c>
      <c r="BE97" s="137">
        <f>IF(N97="základní",J97,0)</f>
        <v>0</v>
      </c>
      <c r="BF97" s="137">
        <f>IF(N97="snížená",J97,0)</f>
        <v>0</v>
      </c>
      <c r="BG97" s="137">
        <f>IF(N97="zákl. přenesená",J97,0)</f>
        <v>0</v>
      </c>
      <c r="BH97" s="137">
        <f>IF(N97="sníž. přenesená",J97,0)</f>
        <v>0</v>
      </c>
      <c r="BI97" s="137">
        <f>IF(N97="nulová",J97,0)</f>
        <v>0</v>
      </c>
      <c r="BJ97" s="15" t="s">
        <v>84</v>
      </c>
      <c r="BK97" s="137">
        <f>ROUND(I97*H97,2)</f>
        <v>0</v>
      </c>
      <c r="BL97" s="15" t="s">
        <v>157</v>
      </c>
      <c r="BM97" s="136" t="s">
        <v>551</v>
      </c>
    </row>
    <row r="98" spans="2:65" s="1" customFormat="1" ht="11.25">
      <c r="B98" s="30"/>
      <c r="D98" s="138" t="s">
        <v>136</v>
      </c>
      <c r="F98" s="139" t="s">
        <v>181</v>
      </c>
      <c r="I98" s="140"/>
      <c r="L98" s="30"/>
      <c r="M98" s="141"/>
      <c r="T98" s="51"/>
      <c r="AT98" s="15" t="s">
        <v>136</v>
      </c>
      <c r="AU98" s="15" t="s">
        <v>86</v>
      </c>
    </row>
    <row r="99" spans="2:65" s="1" customFormat="1" ht="16.5" customHeight="1">
      <c r="B99" s="30"/>
      <c r="C99" s="142" t="s">
        <v>168</v>
      </c>
      <c r="D99" s="142" t="s">
        <v>138</v>
      </c>
      <c r="E99" s="143" t="s">
        <v>183</v>
      </c>
      <c r="F99" s="144" t="s">
        <v>184</v>
      </c>
      <c r="G99" s="145" t="s">
        <v>132</v>
      </c>
      <c r="H99" s="146">
        <v>2</v>
      </c>
      <c r="I99" s="147"/>
      <c r="J99" s="148">
        <f>ROUND(I99*H99,2)</f>
        <v>0</v>
      </c>
      <c r="K99" s="144" t="s">
        <v>19</v>
      </c>
      <c r="L99" s="149"/>
      <c r="M99" s="150" t="s">
        <v>19</v>
      </c>
      <c r="N99" s="151" t="s">
        <v>47</v>
      </c>
      <c r="P99" s="134">
        <f>O99*H99</f>
        <v>0</v>
      </c>
      <c r="Q99" s="134">
        <v>0</v>
      </c>
      <c r="R99" s="134">
        <f>Q99*H99</f>
        <v>0</v>
      </c>
      <c r="S99" s="134">
        <v>0</v>
      </c>
      <c r="T99" s="135">
        <f>S99*H99</f>
        <v>0</v>
      </c>
      <c r="AR99" s="136" t="s">
        <v>163</v>
      </c>
      <c r="AT99" s="136" t="s">
        <v>138</v>
      </c>
      <c r="AU99" s="136" t="s">
        <v>86</v>
      </c>
      <c r="AY99" s="15" t="s">
        <v>126</v>
      </c>
      <c r="BE99" s="137">
        <f>IF(N99="základní",J99,0)</f>
        <v>0</v>
      </c>
      <c r="BF99" s="137">
        <f>IF(N99="snížená",J99,0)</f>
        <v>0</v>
      </c>
      <c r="BG99" s="137">
        <f>IF(N99="zákl. přenesená",J99,0)</f>
        <v>0</v>
      </c>
      <c r="BH99" s="137">
        <f>IF(N99="sníž. přenesená",J99,0)</f>
        <v>0</v>
      </c>
      <c r="BI99" s="137">
        <f>IF(N99="nulová",J99,0)</f>
        <v>0</v>
      </c>
      <c r="BJ99" s="15" t="s">
        <v>84</v>
      </c>
      <c r="BK99" s="137">
        <f>ROUND(I99*H99,2)</f>
        <v>0</v>
      </c>
      <c r="BL99" s="15" t="s">
        <v>157</v>
      </c>
      <c r="BM99" s="136" t="s">
        <v>552</v>
      </c>
    </row>
    <row r="100" spans="2:65" s="12" customFormat="1" ht="11.25">
      <c r="B100" s="152"/>
      <c r="D100" s="153" t="s">
        <v>143</v>
      </c>
      <c r="E100" s="154" t="s">
        <v>19</v>
      </c>
      <c r="F100" s="155" t="s">
        <v>167</v>
      </c>
      <c r="H100" s="156">
        <v>2</v>
      </c>
      <c r="I100" s="157"/>
      <c r="L100" s="152"/>
      <c r="M100" s="158"/>
      <c r="T100" s="159"/>
      <c r="AT100" s="154" t="s">
        <v>143</v>
      </c>
      <c r="AU100" s="154" t="s">
        <v>86</v>
      </c>
      <c r="AV100" s="12" t="s">
        <v>86</v>
      </c>
      <c r="AW100" s="12" t="s">
        <v>35</v>
      </c>
      <c r="AX100" s="12" t="s">
        <v>76</v>
      </c>
      <c r="AY100" s="154" t="s">
        <v>126</v>
      </c>
    </row>
    <row r="101" spans="2:65" s="1" customFormat="1" ht="16.5" customHeight="1">
      <c r="B101" s="30"/>
      <c r="C101" s="125" t="s">
        <v>173</v>
      </c>
      <c r="D101" s="125" t="s">
        <v>129</v>
      </c>
      <c r="E101" s="126" t="s">
        <v>187</v>
      </c>
      <c r="F101" s="127" t="s">
        <v>188</v>
      </c>
      <c r="G101" s="128" t="s">
        <v>132</v>
      </c>
      <c r="H101" s="129">
        <v>3</v>
      </c>
      <c r="I101" s="130"/>
      <c r="J101" s="131">
        <f>ROUND(I101*H101,2)</f>
        <v>0</v>
      </c>
      <c r="K101" s="127" t="s">
        <v>133</v>
      </c>
      <c r="L101" s="30"/>
      <c r="M101" s="132" t="s">
        <v>19</v>
      </c>
      <c r="N101" s="133" t="s">
        <v>47</v>
      </c>
      <c r="P101" s="134">
        <f>O101*H101</f>
        <v>0</v>
      </c>
      <c r="Q101" s="134">
        <v>0</v>
      </c>
      <c r="R101" s="134">
        <f>Q101*H101</f>
        <v>0</v>
      </c>
      <c r="S101" s="134">
        <v>0</v>
      </c>
      <c r="T101" s="135">
        <f>S101*H101</f>
        <v>0</v>
      </c>
      <c r="AR101" s="136" t="s">
        <v>157</v>
      </c>
      <c r="AT101" s="136" t="s">
        <v>129</v>
      </c>
      <c r="AU101" s="136" t="s">
        <v>86</v>
      </c>
      <c r="AY101" s="15" t="s">
        <v>126</v>
      </c>
      <c r="BE101" s="137">
        <f>IF(N101="základní",J101,0)</f>
        <v>0</v>
      </c>
      <c r="BF101" s="137">
        <f>IF(N101="snížená",J101,0)</f>
        <v>0</v>
      </c>
      <c r="BG101" s="137">
        <f>IF(N101="zákl. přenesená",J101,0)</f>
        <v>0</v>
      </c>
      <c r="BH101" s="137">
        <f>IF(N101="sníž. přenesená",J101,0)</f>
        <v>0</v>
      </c>
      <c r="BI101" s="137">
        <f>IF(N101="nulová",J101,0)</f>
        <v>0</v>
      </c>
      <c r="BJ101" s="15" t="s">
        <v>84</v>
      </c>
      <c r="BK101" s="137">
        <f>ROUND(I101*H101,2)</f>
        <v>0</v>
      </c>
      <c r="BL101" s="15" t="s">
        <v>157</v>
      </c>
      <c r="BM101" s="136" t="s">
        <v>553</v>
      </c>
    </row>
    <row r="102" spans="2:65" s="1" customFormat="1" ht="11.25">
      <c r="B102" s="30"/>
      <c r="D102" s="138" t="s">
        <v>136</v>
      </c>
      <c r="F102" s="139" t="s">
        <v>190</v>
      </c>
      <c r="I102" s="140"/>
      <c r="L102" s="30"/>
      <c r="M102" s="141"/>
      <c r="T102" s="51"/>
      <c r="AT102" s="15" t="s">
        <v>136</v>
      </c>
      <c r="AU102" s="15" t="s">
        <v>86</v>
      </c>
    </row>
    <row r="103" spans="2:65" s="12" customFormat="1" ht="11.25">
      <c r="B103" s="152"/>
      <c r="D103" s="153" t="s">
        <v>143</v>
      </c>
      <c r="E103" s="154" t="s">
        <v>19</v>
      </c>
      <c r="F103" s="155" t="s">
        <v>554</v>
      </c>
      <c r="H103" s="156">
        <v>2</v>
      </c>
      <c r="I103" s="157"/>
      <c r="L103" s="152"/>
      <c r="M103" s="158"/>
      <c r="T103" s="159"/>
      <c r="AT103" s="154" t="s">
        <v>143</v>
      </c>
      <c r="AU103" s="154" t="s">
        <v>86</v>
      </c>
      <c r="AV103" s="12" t="s">
        <v>86</v>
      </c>
      <c r="AW103" s="12" t="s">
        <v>35</v>
      </c>
      <c r="AX103" s="12" t="s">
        <v>76</v>
      </c>
      <c r="AY103" s="154" t="s">
        <v>126</v>
      </c>
    </row>
    <row r="104" spans="2:65" s="12" customFormat="1" ht="11.25">
      <c r="B104" s="152"/>
      <c r="D104" s="153" t="s">
        <v>143</v>
      </c>
      <c r="E104" s="154" t="s">
        <v>19</v>
      </c>
      <c r="F104" s="155" t="s">
        <v>555</v>
      </c>
      <c r="H104" s="156">
        <v>1</v>
      </c>
      <c r="I104" s="157"/>
      <c r="L104" s="152"/>
      <c r="M104" s="158"/>
      <c r="T104" s="159"/>
      <c r="AT104" s="154" t="s">
        <v>143</v>
      </c>
      <c r="AU104" s="154" t="s">
        <v>86</v>
      </c>
      <c r="AV104" s="12" t="s">
        <v>86</v>
      </c>
      <c r="AW104" s="12" t="s">
        <v>35</v>
      </c>
      <c r="AX104" s="12" t="s">
        <v>76</v>
      </c>
      <c r="AY104" s="154" t="s">
        <v>126</v>
      </c>
    </row>
    <row r="105" spans="2:65" s="1" customFormat="1" ht="21.75" customHeight="1">
      <c r="B105" s="30"/>
      <c r="C105" s="142" t="s">
        <v>177</v>
      </c>
      <c r="D105" s="142" t="s">
        <v>138</v>
      </c>
      <c r="E105" s="143" t="s">
        <v>556</v>
      </c>
      <c r="F105" s="144" t="s">
        <v>557</v>
      </c>
      <c r="G105" s="145" t="s">
        <v>132</v>
      </c>
      <c r="H105" s="146">
        <v>2</v>
      </c>
      <c r="I105" s="147"/>
      <c r="J105" s="148">
        <f>ROUND(I105*H105,2)</f>
        <v>0</v>
      </c>
      <c r="K105" s="144" t="s">
        <v>19</v>
      </c>
      <c r="L105" s="149"/>
      <c r="M105" s="150" t="s">
        <v>19</v>
      </c>
      <c r="N105" s="151" t="s">
        <v>47</v>
      </c>
      <c r="P105" s="134">
        <f>O105*H105</f>
        <v>0</v>
      </c>
      <c r="Q105" s="134">
        <v>3.3E-3</v>
      </c>
      <c r="R105" s="134">
        <f>Q105*H105</f>
        <v>6.6E-3</v>
      </c>
      <c r="S105" s="134">
        <v>0</v>
      </c>
      <c r="T105" s="135">
        <f>S105*H105</f>
        <v>0</v>
      </c>
      <c r="AR105" s="136" t="s">
        <v>194</v>
      </c>
      <c r="AT105" s="136" t="s">
        <v>138</v>
      </c>
      <c r="AU105" s="136" t="s">
        <v>86</v>
      </c>
      <c r="AY105" s="15" t="s">
        <v>126</v>
      </c>
      <c r="BE105" s="137">
        <f>IF(N105="základní",J105,0)</f>
        <v>0</v>
      </c>
      <c r="BF105" s="137">
        <f>IF(N105="snížená",J105,0)</f>
        <v>0</v>
      </c>
      <c r="BG105" s="137">
        <f>IF(N105="zákl. přenesená",J105,0)</f>
        <v>0</v>
      </c>
      <c r="BH105" s="137">
        <f>IF(N105="sníž. přenesená",J105,0)</f>
        <v>0</v>
      </c>
      <c r="BI105" s="137">
        <f>IF(N105="nulová",J105,0)</f>
        <v>0</v>
      </c>
      <c r="BJ105" s="15" t="s">
        <v>84</v>
      </c>
      <c r="BK105" s="137">
        <f>ROUND(I105*H105,2)</f>
        <v>0</v>
      </c>
      <c r="BL105" s="15" t="s">
        <v>194</v>
      </c>
      <c r="BM105" s="136" t="s">
        <v>558</v>
      </c>
    </row>
    <row r="106" spans="2:65" s="12" customFormat="1" ht="11.25">
      <c r="B106" s="152"/>
      <c r="D106" s="153" t="s">
        <v>143</v>
      </c>
      <c r="E106" s="154" t="s">
        <v>19</v>
      </c>
      <c r="F106" s="155" t="s">
        <v>167</v>
      </c>
      <c r="H106" s="156">
        <v>2</v>
      </c>
      <c r="I106" s="157"/>
      <c r="L106" s="152"/>
      <c r="M106" s="158"/>
      <c r="T106" s="159"/>
      <c r="AT106" s="154" t="s">
        <v>143</v>
      </c>
      <c r="AU106" s="154" t="s">
        <v>86</v>
      </c>
      <c r="AV106" s="12" t="s">
        <v>86</v>
      </c>
      <c r="AW106" s="12" t="s">
        <v>35</v>
      </c>
      <c r="AX106" s="12" t="s">
        <v>76</v>
      </c>
      <c r="AY106" s="154" t="s">
        <v>126</v>
      </c>
    </row>
    <row r="107" spans="2:65" s="1" customFormat="1" ht="16.5" customHeight="1">
      <c r="B107" s="30"/>
      <c r="C107" s="125" t="s">
        <v>182</v>
      </c>
      <c r="D107" s="125" t="s">
        <v>129</v>
      </c>
      <c r="E107" s="126" t="s">
        <v>197</v>
      </c>
      <c r="F107" s="127" t="s">
        <v>198</v>
      </c>
      <c r="G107" s="128" t="s">
        <v>132</v>
      </c>
      <c r="H107" s="129">
        <v>2</v>
      </c>
      <c r="I107" s="130"/>
      <c r="J107" s="131">
        <f>ROUND(I107*H107,2)</f>
        <v>0</v>
      </c>
      <c r="K107" s="127" t="s">
        <v>133</v>
      </c>
      <c r="L107" s="30"/>
      <c r="M107" s="132" t="s">
        <v>19</v>
      </c>
      <c r="N107" s="133" t="s">
        <v>47</v>
      </c>
      <c r="P107" s="134">
        <f>O107*H107</f>
        <v>0</v>
      </c>
      <c r="Q107" s="134">
        <v>0</v>
      </c>
      <c r="R107" s="134">
        <f>Q107*H107</f>
        <v>0</v>
      </c>
      <c r="S107" s="134">
        <v>0</v>
      </c>
      <c r="T107" s="135">
        <f>S107*H107</f>
        <v>0</v>
      </c>
      <c r="AR107" s="136" t="s">
        <v>157</v>
      </c>
      <c r="AT107" s="136" t="s">
        <v>129</v>
      </c>
      <c r="AU107" s="136" t="s">
        <v>86</v>
      </c>
      <c r="AY107" s="15" t="s">
        <v>126</v>
      </c>
      <c r="BE107" s="137">
        <f>IF(N107="základní",J107,0)</f>
        <v>0</v>
      </c>
      <c r="BF107" s="137">
        <f>IF(N107="snížená",J107,0)</f>
        <v>0</v>
      </c>
      <c r="BG107" s="137">
        <f>IF(N107="zákl. přenesená",J107,0)</f>
        <v>0</v>
      </c>
      <c r="BH107" s="137">
        <f>IF(N107="sníž. přenesená",J107,0)</f>
        <v>0</v>
      </c>
      <c r="BI107" s="137">
        <f>IF(N107="nulová",J107,0)</f>
        <v>0</v>
      </c>
      <c r="BJ107" s="15" t="s">
        <v>84</v>
      </c>
      <c r="BK107" s="137">
        <f>ROUND(I107*H107,2)</f>
        <v>0</v>
      </c>
      <c r="BL107" s="15" t="s">
        <v>157</v>
      </c>
      <c r="BM107" s="136" t="s">
        <v>559</v>
      </c>
    </row>
    <row r="108" spans="2:65" s="1" customFormat="1" ht="11.25">
      <c r="B108" s="30"/>
      <c r="D108" s="138" t="s">
        <v>136</v>
      </c>
      <c r="F108" s="139" t="s">
        <v>200</v>
      </c>
      <c r="I108" s="140"/>
      <c r="L108" s="30"/>
      <c r="M108" s="141"/>
      <c r="T108" s="51"/>
      <c r="AT108" s="15" t="s">
        <v>136</v>
      </c>
      <c r="AU108" s="15" t="s">
        <v>86</v>
      </c>
    </row>
    <row r="109" spans="2:65" s="1" customFormat="1" ht="21.75" customHeight="1">
      <c r="B109" s="30"/>
      <c r="C109" s="142" t="s">
        <v>186</v>
      </c>
      <c r="D109" s="142" t="s">
        <v>138</v>
      </c>
      <c r="E109" s="143" t="s">
        <v>560</v>
      </c>
      <c r="F109" s="144" t="s">
        <v>561</v>
      </c>
      <c r="G109" s="145" t="s">
        <v>132</v>
      </c>
      <c r="H109" s="146">
        <v>1</v>
      </c>
      <c r="I109" s="147"/>
      <c r="J109" s="148">
        <f>ROUND(I109*H109,2)</f>
        <v>0</v>
      </c>
      <c r="K109" s="144" t="s">
        <v>19</v>
      </c>
      <c r="L109" s="149"/>
      <c r="M109" s="150" t="s">
        <v>19</v>
      </c>
      <c r="N109" s="151" t="s">
        <v>47</v>
      </c>
      <c r="P109" s="134">
        <f>O109*H109</f>
        <v>0</v>
      </c>
      <c r="Q109" s="134">
        <v>9.1999999999999998E-2</v>
      </c>
      <c r="R109" s="134">
        <f>Q109*H109</f>
        <v>9.1999999999999998E-2</v>
      </c>
      <c r="S109" s="134">
        <v>0</v>
      </c>
      <c r="T109" s="135">
        <f>S109*H109</f>
        <v>0</v>
      </c>
      <c r="AR109" s="136" t="s">
        <v>194</v>
      </c>
      <c r="AT109" s="136" t="s">
        <v>138</v>
      </c>
      <c r="AU109" s="136" t="s">
        <v>86</v>
      </c>
      <c r="AY109" s="15" t="s">
        <v>126</v>
      </c>
      <c r="BE109" s="137">
        <f>IF(N109="základní",J109,0)</f>
        <v>0</v>
      </c>
      <c r="BF109" s="137">
        <f>IF(N109="snížená",J109,0)</f>
        <v>0</v>
      </c>
      <c r="BG109" s="137">
        <f>IF(N109="zákl. přenesená",J109,0)</f>
        <v>0</v>
      </c>
      <c r="BH109" s="137">
        <f>IF(N109="sníž. přenesená",J109,0)</f>
        <v>0</v>
      </c>
      <c r="BI109" s="137">
        <f>IF(N109="nulová",J109,0)</f>
        <v>0</v>
      </c>
      <c r="BJ109" s="15" t="s">
        <v>84</v>
      </c>
      <c r="BK109" s="137">
        <f>ROUND(I109*H109,2)</f>
        <v>0</v>
      </c>
      <c r="BL109" s="15" t="s">
        <v>194</v>
      </c>
      <c r="BM109" s="136" t="s">
        <v>562</v>
      </c>
    </row>
    <row r="110" spans="2:65" s="12" customFormat="1" ht="11.25">
      <c r="B110" s="152"/>
      <c r="D110" s="153" t="s">
        <v>143</v>
      </c>
      <c r="E110" s="154" t="s">
        <v>19</v>
      </c>
      <c r="F110" s="155" t="s">
        <v>144</v>
      </c>
      <c r="H110" s="156">
        <v>1</v>
      </c>
      <c r="I110" s="157"/>
      <c r="L110" s="152"/>
      <c r="M110" s="158"/>
      <c r="T110" s="159"/>
      <c r="AT110" s="154" t="s">
        <v>143</v>
      </c>
      <c r="AU110" s="154" t="s">
        <v>86</v>
      </c>
      <c r="AV110" s="12" t="s">
        <v>86</v>
      </c>
      <c r="AW110" s="12" t="s">
        <v>35</v>
      </c>
      <c r="AX110" s="12" t="s">
        <v>76</v>
      </c>
      <c r="AY110" s="154" t="s">
        <v>126</v>
      </c>
    </row>
    <row r="111" spans="2:65" s="1" customFormat="1" ht="24.2" customHeight="1">
      <c r="B111" s="30"/>
      <c r="C111" s="142" t="s">
        <v>191</v>
      </c>
      <c r="D111" s="142" t="s">
        <v>138</v>
      </c>
      <c r="E111" s="143" t="s">
        <v>563</v>
      </c>
      <c r="F111" s="144" t="s">
        <v>564</v>
      </c>
      <c r="G111" s="145" t="s">
        <v>132</v>
      </c>
      <c r="H111" s="146">
        <v>1</v>
      </c>
      <c r="I111" s="147"/>
      <c r="J111" s="148">
        <f>ROUND(I111*H111,2)</f>
        <v>0</v>
      </c>
      <c r="K111" s="144" t="s">
        <v>19</v>
      </c>
      <c r="L111" s="149"/>
      <c r="M111" s="150" t="s">
        <v>19</v>
      </c>
      <c r="N111" s="151" t="s">
        <v>47</v>
      </c>
      <c r="P111" s="134">
        <f>O111*H111</f>
        <v>0</v>
      </c>
      <c r="Q111" s="134">
        <v>9.1999999999999998E-2</v>
      </c>
      <c r="R111" s="134">
        <f>Q111*H111</f>
        <v>9.1999999999999998E-2</v>
      </c>
      <c r="S111" s="134">
        <v>0</v>
      </c>
      <c r="T111" s="135">
        <f>S111*H111</f>
        <v>0</v>
      </c>
      <c r="AR111" s="136" t="s">
        <v>194</v>
      </c>
      <c r="AT111" s="136" t="s">
        <v>138</v>
      </c>
      <c r="AU111" s="136" t="s">
        <v>86</v>
      </c>
      <c r="AY111" s="15" t="s">
        <v>126</v>
      </c>
      <c r="BE111" s="137">
        <f>IF(N111="základní",J111,0)</f>
        <v>0</v>
      </c>
      <c r="BF111" s="137">
        <f>IF(N111="snížená",J111,0)</f>
        <v>0</v>
      </c>
      <c r="BG111" s="137">
        <f>IF(N111="zákl. přenesená",J111,0)</f>
        <v>0</v>
      </c>
      <c r="BH111" s="137">
        <f>IF(N111="sníž. přenesená",J111,0)</f>
        <v>0</v>
      </c>
      <c r="BI111" s="137">
        <f>IF(N111="nulová",J111,0)</f>
        <v>0</v>
      </c>
      <c r="BJ111" s="15" t="s">
        <v>84</v>
      </c>
      <c r="BK111" s="137">
        <f>ROUND(I111*H111,2)</f>
        <v>0</v>
      </c>
      <c r="BL111" s="15" t="s">
        <v>194</v>
      </c>
      <c r="BM111" s="136" t="s">
        <v>565</v>
      </c>
    </row>
    <row r="112" spans="2:65" s="12" customFormat="1" ht="11.25">
      <c r="B112" s="152"/>
      <c r="D112" s="153" t="s">
        <v>143</v>
      </c>
      <c r="E112" s="154" t="s">
        <v>19</v>
      </c>
      <c r="F112" s="155" t="s">
        <v>144</v>
      </c>
      <c r="H112" s="156">
        <v>1</v>
      </c>
      <c r="I112" s="157"/>
      <c r="L112" s="152"/>
      <c r="M112" s="158"/>
      <c r="T112" s="159"/>
      <c r="AT112" s="154" t="s">
        <v>143</v>
      </c>
      <c r="AU112" s="154" t="s">
        <v>86</v>
      </c>
      <c r="AV112" s="12" t="s">
        <v>86</v>
      </c>
      <c r="AW112" s="12" t="s">
        <v>35</v>
      </c>
      <c r="AX112" s="12" t="s">
        <v>76</v>
      </c>
      <c r="AY112" s="154" t="s">
        <v>126</v>
      </c>
    </row>
    <row r="113" spans="2:65" s="1" customFormat="1" ht="16.5" customHeight="1">
      <c r="B113" s="30"/>
      <c r="C113" s="125" t="s">
        <v>196</v>
      </c>
      <c r="D113" s="125" t="s">
        <v>129</v>
      </c>
      <c r="E113" s="126" t="s">
        <v>206</v>
      </c>
      <c r="F113" s="127" t="s">
        <v>207</v>
      </c>
      <c r="G113" s="128" t="s">
        <v>132</v>
      </c>
      <c r="H113" s="129">
        <v>2</v>
      </c>
      <c r="I113" s="130"/>
      <c r="J113" s="131">
        <f>ROUND(I113*H113,2)</f>
        <v>0</v>
      </c>
      <c r="K113" s="127" t="s">
        <v>133</v>
      </c>
      <c r="L113" s="30"/>
      <c r="M113" s="132" t="s">
        <v>19</v>
      </c>
      <c r="N113" s="133" t="s">
        <v>47</v>
      </c>
      <c r="P113" s="134">
        <f>O113*H113</f>
        <v>0</v>
      </c>
      <c r="Q113" s="134">
        <v>0</v>
      </c>
      <c r="R113" s="134">
        <f>Q113*H113</f>
        <v>0</v>
      </c>
      <c r="S113" s="134">
        <v>0</v>
      </c>
      <c r="T113" s="135">
        <f>S113*H113</f>
        <v>0</v>
      </c>
      <c r="AR113" s="136" t="s">
        <v>157</v>
      </c>
      <c r="AT113" s="136" t="s">
        <v>129</v>
      </c>
      <c r="AU113" s="136" t="s">
        <v>86</v>
      </c>
      <c r="AY113" s="15" t="s">
        <v>126</v>
      </c>
      <c r="BE113" s="137">
        <f>IF(N113="základní",J113,0)</f>
        <v>0</v>
      </c>
      <c r="BF113" s="137">
        <f>IF(N113="snížená",J113,0)</f>
        <v>0</v>
      </c>
      <c r="BG113" s="137">
        <f>IF(N113="zákl. přenesená",J113,0)</f>
        <v>0</v>
      </c>
      <c r="BH113" s="137">
        <f>IF(N113="sníž. přenesená",J113,0)</f>
        <v>0</v>
      </c>
      <c r="BI113" s="137">
        <f>IF(N113="nulová",J113,0)</f>
        <v>0</v>
      </c>
      <c r="BJ113" s="15" t="s">
        <v>84</v>
      </c>
      <c r="BK113" s="137">
        <f>ROUND(I113*H113,2)</f>
        <v>0</v>
      </c>
      <c r="BL113" s="15" t="s">
        <v>157</v>
      </c>
      <c r="BM113" s="136" t="s">
        <v>566</v>
      </c>
    </row>
    <row r="114" spans="2:65" s="1" customFormat="1" ht="11.25">
      <c r="B114" s="30"/>
      <c r="D114" s="138" t="s">
        <v>136</v>
      </c>
      <c r="F114" s="139" t="s">
        <v>209</v>
      </c>
      <c r="I114" s="140"/>
      <c r="L114" s="30"/>
      <c r="M114" s="141"/>
      <c r="T114" s="51"/>
      <c r="AT114" s="15" t="s">
        <v>136</v>
      </c>
      <c r="AU114" s="15" t="s">
        <v>86</v>
      </c>
    </row>
    <row r="115" spans="2:65" s="1" customFormat="1" ht="16.5" customHeight="1">
      <c r="B115" s="30"/>
      <c r="C115" s="142" t="s">
        <v>201</v>
      </c>
      <c r="D115" s="142" t="s">
        <v>138</v>
      </c>
      <c r="E115" s="143" t="s">
        <v>567</v>
      </c>
      <c r="F115" s="144" t="s">
        <v>568</v>
      </c>
      <c r="G115" s="145" t="s">
        <v>132</v>
      </c>
      <c r="H115" s="146">
        <v>1</v>
      </c>
      <c r="I115" s="147"/>
      <c r="J115" s="148">
        <f>ROUND(I115*H115,2)</f>
        <v>0</v>
      </c>
      <c r="K115" s="144" t="s">
        <v>19</v>
      </c>
      <c r="L115" s="149"/>
      <c r="M115" s="150" t="s">
        <v>19</v>
      </c>
      <c r="N115" s="151" t="s">
        <v>47</v>
      </c>
      <c r="P115" s="134">
        <f>O115*H115</f>
        <v>0</v>
      </c>
      <c r="Q115" s="134">
        <v>0</v>
      </c>
      <c r="R115" s="134">
        <f>Q115*H115</f>
        <v>0</v>
      </c>
      <c r="S115" s="134">
        <v>0</v>
      </c>
      <c r="T115" s="135">
        <f>S115*H115</f>
        <v>0</v>
      </c>
      <c r="AR115" s="136" t="s">
        <v>163</v>
      </c>
      <c r="AT115" s="136" t="s">
        <v>138</v>
      </c>
      <c r="AU115" s="136" t="s">
        <v>86</v>
      </c>
      <c r="AY115" s="15" t="s">
        <v>126</v>
      </c>
      <c r="BE115" s="137">
        <f>IF(N115="základní",J115,0)</f>
        <v>0</v>
      </c>
      <c r="BF115" s="137">
        <f>IF(N115="snížená",J115,0)</f>
        <v>0</v>
      </c>
      <c r="BG115" s="137">
        <f>IF(N115="zákl. přenesená",J115,0)</f>
        <v>0</v>
      </c>
      <c r="BH115" s="137">
        <f>IF(N115="sníž. přenesená",J115,0)</f>
        <v>0</v>
      </c>
      <c r="BI115" s="137">
        <f>IF(N115="nulová",J115,0)</f>
        <v>0</v>
      </c>
      <c r="BJ115" s="15" t="s">
        <v>84</v>
      </c>
      <c r="BK115" s="137">
        <f>ROUND(I115*H115,2)</f>
        <v>0</v>
      </c>
      <c r="BL115" s="15" t="s">
        <v>157</v>
      </c>
      <c r="BM115" s="136" t="s">
        <v>569</v>
      </c>
    </row>
    <row r="116" spans="2:65" s="12" customFormat="1" ht="11.25">
      <c r="B116" s="152"/>
      <c r="D116" s="153" t="s">
        <v>143</v>
      </c>
      <c r="E116" s="154" t="s">
        <v>19</v>
      </c>
      <c r="F116" s="155" t="s">
        <v>144</v>
      </c>
      <c r="H116" s="156">
        <v>1</v>
      </c>
      <c r="I116" s="157"/>
      <c r="L116" s="152"/>
      <c r="M116" s="158"/>
      <c r="T116" s="159"/>
      <c r="AT116" s="154" t="s">
        <v>143</v>
      </c>
      <c r="AU116" s="154" t="s">
        <v>86</v>
      </c>
      <c r="AV116" s="12" t="s">
        <v>86</v>
      </c>
      <c r="AW116" s="12" t="s">
        <v>35</v>
      </c>
      <c r="AX116" s="12" t="s">
        <v>76</v>
      </c>
      <c r="AY116" s="154" t="s">
        <v>126</v>
      </c>
    </row>
    <row r="117" spans="2:65" s="1" customFormat="1" ht="16.5" customHeight="1">
      <c r="B117" s="30"/>
      <c r="C117" s="142" t="s">
        <v>205</v>
      </c>
      <c r="D117" s="142" t="s">
        <v>138</v>
      </c>
      <c r="E117" s="143" t="s">
        <v>570</v>
      </c>
      <c r="F117" s="144" t="s">
        <v>571</v>
      </c>
      <c r="G117" s="145" t="s">
        <v>132</v>
      </c>
      <c r="H117" s="146">
        <v>1</v>
      </c>
      <c r="I117" s="147"/>
      <c r="J117" s="148">
        <f>ROUND(I117*H117,2)</f>
        <v>0</v>
      </c>
      <c r="K117" s="144" t="s">
        <v>19</v>
      </c>
      <c r="L117" s="149"/>
      <c r="M117" s="150" t="s">
        <v>19</v>
      </c>
      <c r="N117" s="151" t="s">
        <v>47</v>
      </c>
      <c r="P117" s="134">
        <f>O117*H117</f>
        <v>0</v>
      </c>
      <c r="Q117" s="134">
        <v>0</v>
      </c>
      <c r="R117" s="134">
        <f>Q117*H117</f>
        <v>0</v>
      </c>
      <c r="S117" s="134">
        <v>0</v>
      </c>
      <c r="T117" s="135">
        <f>S117*H117</f>
        <v>0</v>
      </c>
      <c r="AR117" s="136" t="s">
        <v>163</v>
      </c>
      <c r="AT117" s="136" t="s">
        <v>138</v>
      </c>
      <c r="AU117" s="136" t="s">
        <v>86</v>
      </c>
      <c r="AY117" s="15" t="s">
        <v>126</v>
      </c>
      <c r="BE117" s="137">
        <f>IF(N117="základní",J117,0)</f>
        <v>0</v>
      </c>
      <c r="BF117" s="137">
        <f>IF(N117="snížená",J117,0)</f>
        <v>0</v>
      </c>
      <c r="BG117" s="137">
        <f>IF(N117="zákl. přenesená",J117,0)</f>
        <v>0</v>
      </c>
      <c r="BH117" s="137">
        <f>IF(N117="sníž. přenesená",J117,0)</f>
        <v>0</v>
      </c>
      <c r="BI117" s="137">
        <f>IF(N117="nulová",J117,0)</f>
        <v>0</v>
      </c>
      <c r="BJ117" s="15" t="s">
        <v>84</v>
      </c>
      <c r="BK117" s="137">
        <f>ROUND(I117*H117,2)</f>
        <v>0</v>
      </c>
      <c r="BL117" s="15" t="s">
        <v>157</v>
      </c>
      <c r="BM117" s="136" t="s">
        <v>572</v>
      </c>
    </row>
    <row r="118" spans="2:65" s="12" customFormat="1" ht="11.25">
      <c r="B118" s="152"/>
      <c r="D118" s="153" t="s">
        <v>143</v>
      </c>
      <c r="E118" s="154" t="s">
        <v>19</v>
      </c>
      <c r="F118" s="155" t="s">
        <v>144</v>
      </c>
      <c r="H118" s="156">
        <v>1</v>
      </c>
      <c r="I118" s="157"/>
      <c r="L118" s="152"/>
      <c r="M118" s="158"/>
      <c r="T118" s="159"/>
      <c r="AT118" s="154" t="s">
        <v>143</v>
      </c>
      <c r="AU118" s="154" t="s">
        <v>86</v>
      </c>
      <c r="AV118" s="12" t="s">
        <v>86</v>
      </c>
      <c r="AW118" s="12" t="s">
        <v>35</v>
      </c>
      <c r="AX118" s="12" t="s">
        <v>76</v>
      </c>
      <c r="AY118" s="154" t="s">
        <v>126</v>
      </c>
    </row>
    <row r="119" spans="2:65" s="1" customFormat="1" ht="16.5" customHeight="1">
      <c r="B119" s="30"/>
      <c r="C119" s="125" t="s">
        <v>8</v>
      </c>
      <c r="D119" s="125" t="s">
        <v>129</v>
      </c>
      <c r="E119" s="126" t="s">
        <v>217</v>
      </c>
      <c r="F119" s="127" t="s">
        <v>218</v>
      </c>
      <c r="G119" s="128" t="s">
        <v>132</v>
      </c>
      <c r="H119" s="129">
        <v>2</v>
      </c>
      <c r="I119" s="130"/>
      <c r="J119" s="131">
        <f>ROUND(I119*H119,2)</f>
        <v>0</v>
      </c>
      <c r="K119" s="127" t="s">
        <v>133</v>
      </c>
      <c r="L119" s="30"/>
      <c r="M119" s="132" t="s">
        <v>19</v>
      </c>
      <c r="N119" s="133" t="s">
        <v>47</v>
      </c>
      <c r="P119" s="134">
        <f>O119*H119</f>
        <v>0</v>
      </c>
      <c r="Q119" s="134">
        <v>0</v>
      </c>
      <c r="R119" s="134">
        <f>Q119*H119</f>
        <v>0</v>
      </c>
      <c r="S119" s="134">
        <v>0</v>
      </c>
      <c r="T119" s="135">
        <f>S119*H119</f>
        <v>0</v>
      </c>
      <c r="AR119" s="136" t="s">
        <v>157</v>
      </c>
      <c r="AT119" s="136" t="s">
        <v>129</v>
      </c>
      <c r="AU119" s="136" t="s">
        <v>86</v>
      </c>
      <c r="AY119" s="15" t="s">
        <v>126</v>
      </c>
      <c r="BE119" s="137">
        <f>IF(N119="základní",J119,0)</f>
        <v>0</v>
      </c>
      <c r="BF119" s="137">
        <f>IF(N119="snížená",J119,0)</f>
        <v>0</v>
      </c>
      <c r="BG119" s="137">
        <f>IF(N119="zákl. přenesená",J119,0)</f>
        <v>0</v>
      </c>
      <c r="BH119" s="137">
        <f>IF(N119="sníž. přenesená",J119,0)</f>
        <v>0</v>
      </c>
      <c r="BI119" s="137">
        <f>IF(N119="nulová",J119,0)</f>
        <v>0</v>
      </c>
      <c r="BJ119" s="15" t="s">
        <v>84</v>
      </c>
      <c r="BK119" s="137">
        <f>ROUND(I119*H119,2)</f>
        <v>0</v>
      </c>
      <c r="BL119" s="15" t="s">
        <v>157</v>
      </c>
      <c r="BM119" s="136" t="s">
        <v>573</v>
      </c>
    </row>
    <row r="120" spans="2:65" s="1" customFormat="1" ht="11.25">
      <c r="B120" s="30"/>
      <c r="D120" s="138" t="s">
        <v>136</v>
      </c>
      <c r="F120" s="139" t="s">
        <v>220</v>
      </c>
      <c r="I120" s="140"/>
      <c r="L120" s="30"/>
      <c r="M120" s="141"/>
      <c r="T120" s="51"/>
      <c r="AT120" s="15" t="s">
        <v>136</v>
      </c>
      <c r="AU120" s="15" t="s">
        <v>86</v>
      </c>
    </row>
    <row r="121" spans="2:65" s="1" customFormat="1" ht="16.5" customHeight="1">
      <c r="B121" s="30"/>
      <c r="C121" s="142" t="s">
        <v>134</v>
      </c>
      <c r="D121" s="142" t="s">
        <v>138</v>
      </c>
      <c r="E121" s="143" t="s">
        <v>222</v>
      </c>
      <c r="F121" s="144" t="s">
        <v>223</v>
      </c>
      <c r="G121" s="145" t="s">
        <v>132</v>
      </c>
      <c r="H121" s="146">
        <v>2</v>
      </c>
      <c r="I121" s="147"/>
      <c r="J121" s="148">
        <f>ROUND(I121*H121,2)</f>
        <v>0</v>
      </c>
      <c r="K121" s="144" t="s">
        <v>133</v>
      </c>
      <c r="L121" s="149"/>
      <c r="M121" s="150" t="s">
        <v>19</v>
      </c>
      <c r="N121" s="151" t="s">
        <v>47</v>
      </c>
      <c r="P121" s="134">
        <f>O121*H121</f>
        <v>0</v>
      </c>
      <c r="Q121" s="134">
        <v>5.0000000000000001E-4</v>
      </c>
      <c r="R121" s="134">
        <f>Q121*H121</f>
        <v>1E-3</v>
      </c>
      <c r="S121" s="134">
        <v>0</v>
      </c>
      <c r="T121" s="135">
        <f>S121*H121</f>
        <v>0</v>
      </c>
      <c r="AR121" s="136" t="s">
        <v>194</v>
      </c>
      <c r="AT121" s="136" t="s">
        <v>138</v>
      </c>
      <c r="AU121" s="136" t="s">
        <v>86</v>
      </c>
      <c r="AY121" s="15" t="s">
        <v>126</v>
      </c>
      <c r="BE121" s="137">
        <f>IF(N121="základní",J121,0)</f>
        <v>0</v>
      </c>
      <c r="BF121" s="137">
        <f>IF(N121="snížená",J121,0)</f>
        <v>0</v>
      </c>
      <c r="BG121" s="137">
        <f>IF(N121="zákl. přenesená",J121,0)</f>
        <v>0</v>
      </c>
      <c r="BH121" s="137">
        <f>IF(N121="sníž. přenesená",J121,0)</f>
        <v>0</v>
      </c>
      <c r="BI121" s="137">
        <f>IF(N121="nulová",J121,0)</f>
        <v>0</v>
      </c>
      <c r="BJ121" s="15" t="s">
        <v>84</v>
      </c>
      <c r="BK121" s="137">
        <f>ROUND(I121*H121,2)</f>
        <v>0</v>
      </c>
      <c r="BL121" s="15" t="s">
        <v>194</v>
      </c>
      <c r="BM121" s="136" t="s">
        <v>574</v>
      </c>
    </row>
    <row r="122" spans="2:65" s="12" customFormat="1" ht="11.25">
      <c r="B122" s="152"/>
      <c r="D122" s="153" t="s">
        <v>143</v>
      </c>
      <c r="E122" s="154" t="s">
        <v>19</v>
      </c>
      <c r="F122" s="155" t="s">
        <v>167</v>
      </c>
      <c r="H122" s="156">
        <v>2</v>
      </c>
      <c r="I122" s="157"/>
      <c r="L122" s="152"/>
      <c r="M122" s="158"/>
      <c r="T122" s="159"/>
      <c r="AT122" s="154" t="s">
        <v>143</v>
      </c>
      <c r="AU122" s="154" t="s">
        <v>86</v>
      </c>
      <c r="AV122" s="12" t="s">
        <v>86</v>
      </c>
      <c r="AW122" s="12" t="s">
        <v>35</v>
      </c>
      <c r="AX122" s="12" t="s">
        <v>76</v>
      </c>
      <c r="AY122" s="154" t="s">
        <v>126</v>
      </c>
    </row>
    <row r="123" spans="2:65" s="1" customFormat="1" ht="24.2" customHeight="1">
      <c r="B123" s="30"/>
      <c r="C123" s="125" t="s">
        <v>216</v>
      </c>
      <c r="D123" s="125" t="s">
        <v>129</v>
      </c>
      <c r="E123" s="126" t="s">
        <v>226</v>
      </c>
      <c r="F123" s="127" t="s">
        <v>227</v>
      </c>
      <c r="G123" s="128" t="s">
        <v>228</v>
      </c>
      <c r="H123" s="129">
        <v>11</v>
      </c>
      <c r="I123" s="130"/>
      <c r="J123" s="131">
        <f>ROUND(I123*H123,2)</f>
        <v>0</v>
      </c>
      <c r="K123" s="127" t="s">
        <v>133</v>
      </c>
      <c r="L123" s="30"/>
      <c r="M123" s="132" t="s">
        <v>19</v>
      </c>
      <c r="N123" s="133" t="s">
        <v>47</v>
      </c>
      <c r="P123" s="134">
        <f>O123*H123</f>
        <v>0</v>
      </c>
      <c r="Q123" s="134">
        <v>0</v>
      </c>
      <c r="R123" s="134">
        <f>Q123*H123</f>
        <v>0</v>
      </c>
      <c r="S123" s="134">
        <v>0</v>
      </c>
      <c r="T123" s="135">
        <f>S123*H123</f>
        <v>0</v>
      </c>
      <c r="AR123" s="136" t="s">
        <v>157</v>
      </c>
      <c r="AT123" s="136" t="s">
        <v>129</v>
      </c>
      <c r="AU123" s="136" t="s">
        <v>86</v>
      </c>
      <c r="AY123" s="15" t="s">
        <v>126</v>
      </c>
      <c r="BE123" s="137">
        <f>IF(N123="základní",J123,0)</f>
        <v>0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5" t="s">
        <v>84</v>
      </c>
      <c r="BK123" s="137">
        <f>ROUND(I123*H123,2)</f>
        <v>0</v>
      </c>
      <c r="BL123" s="15" t="s">
        <v>157</v>
      </c>
      <c r="BM123" s="136" t="s">
        <v>575</v>
      </c>
    </row>
    <row r="124" spans="2:65" s="1" customFormat="1" ht="11.25">
      <c r="B124" s="30"/>
      <c r="D124" s="138" t="s">
        <v>136</v>
      </c>
      <c r="F124" s="139" t="s">
        <v>230</v>
      </c>
      <c r="I124" s="140"/>
      <c r="L124" s="30"/>
      <c r="M124" s="141"/>
      <c r="T124" s="51"/>
      <c r="AT124" s="15" t="s">
        <v>136</v>
      </c>
      <c r="AU124" s="15" t="s">
        <v>86</v>
      </c>
    </row>
    <row r="125" spans="2:65" s="12" customFormat="1" ht="11.25">
      <c r="B125" s="152"/>
      <c r="D125" s="153" t="s">
        <v>143</v>
      </c>
      <c r="E125" s="154" t="s">
        <v>19</v>
      </c>
      <c r="F125" s="155" t="s">
        <v>576</v>
      </c>
      <c r="H125" s="156">
        <v>11</v>
      </c>
      <c r="I125" s="157"/>
      <c r="L125" s="152"/>
      <c r="M125" s="158"/>
      <c r="T125" s="159"/>
      <c r="AT125" s="154" t="s">
        <v>143</v>
      </c>
      <c r="AU125" s="154" t="s">
        <v>86</v>
      </c>
      <c r="AV125" s="12" t="s">
        <v>86</v>
      </c>
      <c r="AW125" s="12" t="s">
        <v>35</v>
      </c>
      <c r="AX125" s="12" t="s">
        <v>76</v>
      </c>
      <c r="AY125" s="154" t="s">
        <v>126</v>
      </c>
    </row>
    <row r="126" spans="2:65" s="1" customFormat="1" ht="16.5" customHeight="1">
      <c r="B126" s="30"/>
      <c r="C126" s="142" t="s">
        <v>221</v>
      </c>
      <c r="D126" s="142" t="s">
        <v>138</v>
      </c>
      <c r="E126" s="143" t="s">
        <v>233</v>
      </c>
      <c r="F126" s="144" t="s">
        <v>234</v>
      </c>
      <c r="G126" s="145" t="s">
        <v>235</v>
      </c>
      <c r="H126" s="146">
        <v>7.5019999999999998</v>
      </c>
      <c r="I126" s="147"/>
      <c r="J126" s="148">
        <f>ROUND(I126*H126,2)</f>
        <v>0</v>
      </c>
      <c r="K126" s="144" t="s">
        <v>133</v>
      </c>
      <c r="L126" s="149"/>
      <c r="M126" s="150" t="s">
        <v>19</v>
      </c>
      <c r="N126" s="151" t="s">
        <v>47</v>
      </c>
      <c r="P126" s="134">
        <f>O126*H126</f>
        <v>0</v>
      </c>
      <c r="Q126" s="134">
        <v>1E-3</v>
      </c>
      <c r="R126" s="134">
        <f>Q126*H126</f>
        <v>7.502E-3</v>
      </c>
      <c r="S126" s="134">
        <v>0</v>
      </c>
      <c r="T126" s="135">
        <f>S126*H126</f>
        <v>0</v>
      </c>
      <c r="AR126" s="136" t="s">
        <v>194</v>
      </c>
      <c r="AT126" s="136" t="s">
        <v>138</v>
      </c>
      <c r="AU126" s="136" t="s">
        <v>86</v>
      </c>
      <c r="AY126" s="15" t="s">
        <v>126</v>
      </c>
      <c r="BE126" s="137">
        <f>IF(N126="základní",J126,0)</f>
        <v>0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5" t="s">
        <v>84</v>
      </c>
      <c r="BK126" s="137">
        <f>ROUND(I126*H126,2)</f>
        <v>0</v>
      </c>
      <c r="BL126" s="15" t="s">
        <v>194</v>
      </c>
      <c r="BM126" s="136" t="s">
        <v>577</v>
      </c>
    </row>
    <row r="127" spans="2:65" s="12" customFormat="1" ht="11.25">
      <c r="B127" s="152"/>
      <c r="D127" s="153" t="s">
        <v>143</v>
      </c>
      <c r="E127" s="154" t="s">
        <v>19</v>
      </c>
      <c r="F127" s="155" t="s">
        <v>578</v>
      </c>
      <c r="H127" s="156">
        <v>6.82</v>
      </c>
      <c r="I127" s="157"/>
      <c r="L127" s="152"/>
      <c r="M127" s="158"/>
      <c r="T127" s="159"/>
      <c r="AT127" s="154" t="s">
        <v>143</v>
      </c>
      <c r="AU127" s="154" t="s">
        <v>86</v>
      </c>
      <c r="AV127" s="12" t="s">
        <v>86</v>
      </c>
      <c r="AW127" s="12" t="s">
        <v>35</v>
      </c>
      <c r="AX127" s="12" t="s">
        <v>84</v>
      </c>
      <c r="AY127" s="154" t="s">
        <v>126</v>
      </c>
    </row>
    <row r="128" spans="2:65" s="12" customFormat="1" ht="11.25">
      <c r="B128" s="152"/>
      <c r="D128" s="153" t="s">
        <v>143</v>
      </c>
      <c r="F128" s="155" t="s">
        <v>579</v>
      </c>
      <c r="H128" s="156">
        <v>7.5019999999999998</v>
      </c>
      <c r="I128" s="157"/>
      <c r="L128" s="152"/>
      <c r="M128" s="158"/>
      <c r="T128" s="159"/>
      <c r="AT128" s="154" t="s">
        <v>143</v>
      </c>
      <c r="AU128" s="154" t="s">
        <v>86</v>
      </c>
      <c r="AV128" s="12" t="s">
        <v>86</v>
      </c>
      <c r="AW128" s="12" t="s">
        <v>4</v>
      </c>
      <c r="AX128" s="12" t="s">
        <v>84</v>
      </c>
      <c r="AY128" s="154" t="s">
        <v>126</v>
      </c>
    </row>
    <row r="129" spans="2:65" s="1" customFormat="1" ht="24.2" customHeight="1">
      <c r="B129" s="30"/>
      <c r="C129" s="125" t="s">
        <v>225</v>
      </c>
      <c r="D129" s="125" t="s">
        <v>129</v>
      </c>
      <c r="E129" s="126" t="s">
        <v>239</v>
      </c>
      <c r="F129" s="127" t="s">
        <v>240</v>
      </c>
      <c r="G129" s="128" t="s">
        <v>132</v>
      </c>
      <c r="H129" s="129">
        <v>1</v>
      </c>
      <c r="I129" s="130"/>
      <c r="J129" s="131">
        <f>ROUND(I129*H129,2)</f>
        <v>0</v>
      </c>
      <c r="K129" s="127" t="s">
        <v>133</v>
      </c>
      <c r="L129" s="30"/>
      <c r="M129" s="132" t="s">
        <v>19</v>
      </c>
      <c r="N129" s="133" t="s">
        <v>47</v>
      </c>
      <c r="P129" s="134">
        <f>O129*H129</f>
        <v>0</v>
      </c>
      <c r="Q129" s="134">
        <v>0</v>
      </c>
      <c r="R129" s="134">
        <f>Q129*H129</f>
        <v>0</v>
      </c>
      <c r="S129" s="134">
        <v>0</v>
      </c>
      <c r="T129" s="135">
        <f>S129*H129</f>
        <v>0</v>
      </c>
      <c r="AR129" s="136" t="s">
        <v>157</v>
      </c>
      <c r="AT129" s="136" t="s">
        <v>129</v>
      </c>
      <c r="AU129" s="136" t="s">
        <v>86</v>
      </c>
      <c r="AY129" s="15" t="s">
        <v>126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5" t="s">
        <v>84</v>
      </c>
      <c r="BK129" s="137">
        <f>ROUND(I129*H129,2)</f>
        <v>0</v>
      </c>
      <c r="BL129" s="15" t="s">
        <v>157</v>
      </c>
      <c r="BM129" s="136" t="s">
        <v>580</v>
      </c>
    </row>
    <row r="130" spans="2:65" s="1" customFormat="1" ht="11.25">
      <c r="B130" s="30"/>
      <c r="D130" s="138" t="s">
        <v>136</v>
      </c>
      <c r="F130" s="139" t="s">
        <v>242</v>
      </c>
      <c r="I130" s="140"/>
      <c r="L130" s="30"/>
      <c r="M130" s="141"/>
      <c r="T130" s="51"/>
      <c r="AT130" s="15" t="s">
        <v>136</v>
      </c>
      <c r="AU130" s="15" t="s">
        <v>86</v>
      </c>
    </row>
    <row r="131" spans="2:65" s="1" customFormat="1" ht="16.5" customHeight="1">
      <c r="B131" s="30"/>
      <c r="C131" s="125" t="s">
        <v>232</v>
      </c>
      <c r="D131" s="125" t="s">
        <v>129</v>
      </c>
      <c r="E131" s="126" t="s">
        <v>244</v>
      </c>
      <c r="F131" s="127" t="s">
        <v>245</v>
      </c>
      <c r="G131" s="128" t="s">
        <v>246</v>
      </c>
      <c r="H131" s="129">
        <v>2</v>
      </c>
      <c r="I131" s="130"/>
      <c r="J131" s="131">
        <f>ROUND(I131*H131,2)</f>
        <v>0</v>
      </c>
      <c r="K131" s="127" t="s">
        <v>133</v>
      </c>
      <c r="L131" s="30"/>
      <c r="M131" s="132" t="s">
        <v>19</v>
      </c>
      <c r="N131" s="133" t="s">
        <v>47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157</v>
      </c>
      <c r="AT131" s="136" t="s">
        <v>129</v>
      </c>
      <c r="AU131" s="136" t="s">
        <v>86</v>
      </c>
      <c r="AY131" s="15" t="s">
        <v>126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5" t="s">
        <v>84</v>
      </c>
      <c r="BK131" s="137">
        <f>ROUND(I131*H131,2)</f>
        <v>0</v>
      </c>
      <c r="BL131" s="15" t="s">
        <v>157</v>
      </c>
      <c r="BM131" s="136" t="s">
        <v>581</v>
      </c>
    </row>
    <row r="132" spans="2:65" s="1" customFormat="1" ht="11.25">
      <c r="B132" s="30"/>
      <c r="D132" s="138" t="s">
        <v>136</v>
      </c>
      <c r="F132" s="139" t="s">
        <v>248</v>
      </c>
      <c r="I132" s="140"/>
      <c r="L132" s="30"/>
      <c r="M132" s="141"/>
      <c r="T132" s="51"/>
      <c r="AT132" s="15" t="s">
        <v>136</v>
      </c>
      <c r="AU132" s="15" t="s">
        <v>86</v>
      </c>
    </row>
    <row r="133" spans="2:65" s="1" customFormat="1" ht="24.2" customHeight="1">
      <c r="B133" s="30"/>
      <c r="C133" s="125" t="s">
        <v>7</v>
      </c>
      <c r="D133" s="125" t="s">
        <v>129</v>
      </c>
      <c r="E133" s="126" t="s">
        <v>250</v>
      </c>
      <c r="F133" s="127" t="s">
        <v>251</v>
      </c>
      <c r="G133" s="128" t="s">
        <v>228</v>
      </c>
      <c r="H133" s="129">
        <v>20</v>
      </c>
      <c r="I133" s="130"/>
      <c r="J133" s="131">
        <f>ROUND(I133*H133,2)</f>
        <v>0</v>
      </c>
      <c r="K133" s="127" t="s">
        <v>133</v>
      </c>
      <c r="L133" s="30"/>
      <c r="M133" s="132" t="s">
        <v>19</v>
      </c>
      <c r="N133" s="133" t="s">
        <v>47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157</v>
      </c>
      <c r="AT133" s="136" t="s">
        <v>129</v>
      </c>
      <c r="AU133" s="136" t="s">
        <v>86</v>
      </c>
      <c r="AY133" s="15" t="s">
        <v>126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5" t="s">
        <v>84</v>
      </c>
      <c r="BK133" s="137">
        <f>ROUND(I133*H133,2)</f>
        <v>0</v>
      </c>
      <c r="BL133" s="15" t="s">
        <v>157</v>
      </c>
      <c r="BM133" s="136" t="s">
        <v>582</v>
      </c>
    </row>
    <row r="134" spans="2:65" s="1" customFormat="1" ht="11.25">
      <c r="B134" s="30"/>
      <c r="D134" s="138" t="s">
        <v>136</v>
      </c>
      <c r="F134" s="139" t="s">
        <v>253</v>
      </c>
      <c r="I134" s="140"/>
      <c r="L134" s="30"/>
      <c r="M134" s="141"/>
      <c r="T134" s="51"/>
      <c r="AT134" s="15" t="s">
        <v>136</v>
      </c>
      <c r="AU134" s="15" t="s">
        <v>86</v>
      </c>
    </row>
    <row r="135" spans="2:65" s="1" customFormat="1" ht="16.5" customHeight="1">
      <c r="B135" s="30"/>
      <c r="C135" s="142" t="s">
        <v>243</v>
      </c>
      <c r="D135" s="142" t="s">
        <v>138</v>
      </c>
      <c r="E135" s="143" t="s">
        <v>255</v>
      </c>
      <c r="F135" s="144" t="s">
        <v>256</v>
      </c>
      <c r="G135" s="145" t="s">
        <v>228</v>
      </c>
      <c r="H135" s="146">
        <v>23</v>
      </c>
      <c r="I135" s="147"/>
      <c r="J135" s="148">
        <f>ROUND(I135*H135,2)</f>
        <v>0</v>
      </c>
      <c r="K135" s="144" t="s">
        <v>133</v>
      </c>
      <c r="L135" s="149"/>
      <c r="M135" s="150" t="s">
        <v>19</v>
      </c>
      <c r="N135" s="151" t="s">
        <v>47</v>
      </c>
      <c r="P135" s="134">
        <f>O135*H135</f>
        <v>0</v>
      </c>
      <c r="Q135" s="134">
        <v>1.2E-4</v>
      </c>
      <c r="R135" s="134">
        <f>Q135*H135</f>
        <v>2.7599999999999999E-3</v>
      </c>
      <c r="S135" s="134">
        <v>0</v>
      </c>
      <c r="T135" s="135">
        <f>S135*H135</f>
        <v>0</v>
      </c>
      <c r="AR135" s="136" t="s">
        <v>194</v>
      </c>
      <c r="AT135" s="136" t="s">
        <v>138</v>
      </c>
      <c r="AU135" s="136" t="s">
        <v>86</v>
      </c>
      <c r="AY135" s="15" t="s">
        <v>126</v>
      </c>
      <c r="BE135" s="137">
        <f>IF(N135="základní",J135,0)</f>
        <v>0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5" t="s">
        <v>84</v>
      </c>
      <c r="BK135" s="137">
        <f>ROUND(I135*H135,2)</f>
        <v>0</v>
      </c>
      <c r="BL135" s="15" t="s">
        <v>194</v>
      </c>
      <c r="BM135" s="136" t="s">
        <v>583</v>
      </c>
    </row>
    <row r="136" spans="2:65" s="12" customFormat="1" ht="11.25">
      <c r="B136" s="152"/>
      <c r="D136" s="153" t="s">
        <v>143</v>
      </c>
      <c r="E136" s="154" t="s">
        <v>19</v>
      </c>
      <c r="F136" s="155" t="s">
        <v>258</v>
      </c>
      <c r="H136" s="156">
        <v>20</v>
      </c>
      <c r="I136" s="157"/>
      <c r="L136" s="152"/>
      <c r="M136" s="158"/>
      <c r="T136" s="159"/>
      <c r="AT136" s="154" t="s">
        <v>143</v>
      </c>
      <c r="AU136" s="154" t="s">
        <v>86</v>
      </c>
      <c r="AV136" s="12" t="s">
        <v>86</v>
      </c>
      <c r="AW136" s="12" t="s">
        <v>35</v>
      </c>
      <c r="AX136" s="12" t="s">
        <v>76</v>
      </c>
      <c r="AY136" s="154" t="s">
        <v>126</v>
      </c>
    </row>
    <row r="137" spans="2:65" s="12" customFormat="1" ht="11.25">
      <c r="B137" s="152"/>
      <c r="D137" s="153" t="s">
        <v>143</v>
      </c>
      <c r="F137" s="155" t="s">
        <v>259</v>
      </c>
      <c r="H137" s="156">
        <v>23</v>
      </c>
      <c r="I137" s="157"/>
      <c r="L137" s="152"/>
      <c r="M137" s="158"/>
      <c r="T137" s="159"/>
      <c r="AT137" s="154" t="s">
        <v>143</v>
      </c>
      <c r="AU137" s="154" t="s">
        <v>86</v>
      </c>
      <c r="AV137" s="12" t="s">
        <v>86</v>
      </c>
      <c r="AW137" s="12" t="s">
        <v>4</v>
      </c>
      <c r="AX137" s="12" t="s">
        <v>84</v>
      </c>
      <c r="AY137" s="154" t="s">
        <v>126</v>
      </c>
    </row>
    <row r="138" spans="2:65" s="1" customFormat="1" ht="24.2" customHeight="1">
      <c r="B138" s="30"/>
      <c r="C138" s="125" t="s">
        <v>249</v>
      </c>
      <c r="D138" s="125" t="s">
        <v>129</v>
      </c>
      <c r="E138" s="126" t="s">
        <v>261</v>
      </c>
      <c r="F138" s="127" t="s">
        <v>262</v>
      </c>
      <c r="G138" s="128" t="s">
        <v>228</v>
      </c>
      <c r="H138" s="129">
        <v>11</v>
      </c>
      <c r="I138" s="130"/>
      <c r="J138" s="131">
        <f>ROUND(I138*H138,2)</f>
        <v>0</v>
      </c>
      <c r="K138" s="127" t="s">
        <v>133</v>
      </c>
      <c r="L138" s="30"/>
      <c r="M138" s="132" t="s">
        <v>19</v>
      </c>
      <c r="N138" s="133" t="s">
        <v>47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157</v>
      </c>
      <c r="AT138" s="136" t="s">
        <v>129</v>
      </c>
      <c r="AU138" s="136" t="s">
        <v>86</v>
      </c>
      <c r="AY138" s="15" t="s">
        <v>126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5" t="s">
        <v>84</v>
      </c>
      <c r="BK138" s="137">
        <f>ROUND(I138*H138,2)</f>
        <v>0</v>
      </c>
      <c r="BL138" s="15" t="s">
        <v>157</v>
      </c>
      <c r="BM138" s="136" t="s">
        <v>584</v>
      </c>
    </row>
    <row r="139" spans="2:65" s="1" customFormat="1" ht="11.25">
      <c r="B139" s="30"/>
      <c r="D139" s="138" t="s">
        <v>136</v>
      </c>
      <c r="F139" s="139" t="s">
        <v>264</v>
      </c>
      <c r="I139" s="140"/>
      <c r="L139" s="30"/>
      <c r="M139" s="141"/>
      <c r="T139" s="51"/>
      <c r="AT139" s="15" t="s">
        <v>136</v>
      </c>
      <c r="AU139" s="15" t="s">
        <v>86</v>
      </c>
    </row>
    <row r="140" spans="2:65" s="1" customFormat="1" ht="16.5" customHeight="1">
      <c r="B140" s="30"/>
      <c r="C140" s="142" t="s">
        <v>254</v>
      </c>
      <c r="D140" s="142" t="s">
        <v>138</v>
      </c>
      <c r="E140" s="143" t="s">
        <v>266</v>
      </c>
      <c r="F140" s="144" t="s">
        <v>267</v>
      </c>
      <c r="G140" s="145" t="s">
        <v>228</v>
      </c>
      <c r="H140" s="146">
        <v>12.65</v>
      </c>
      <c r="I140" s="147"/>
      <c r="J140" s="148">
        <f>ROUND(I140*H140,2)</f>
        <v>0</v>
      </c>
      <c r="K140" s="144" t="s">
        <v>133</v>
      </c>
      <c r="L140" s="149"/>
      <c r="M140" s="150" t="s">
        <v>19</v>
      </c>
      <c r="N140" s="151" t="s">
        <v>47</v>
      </c>
      <c r="P140" s="134">
        <f>O140*H140</f>
        <v>0</v>
      </c>
      <c r="Q140" s="134">
        <v>8.9999999999999998E-4</v>
      </c>
      <c r="R140" s="134">
        <f>Q140*H140</f>
        <v>1.1384999999999999E-2</v>
      </c>
      <c r="S140" s="134">
        <v>0</v>
      </c>
      <c r="T140" s="135">
        <f>S140*H140</f>
        <v>0</v>
      </c>
      <c r="AR140" s="136" t="s">
        <v>194</v>
      </c>
      <c r="AT140" s="136" t="s">
        <v>138</v>
      </c>
      <c r="AU140" s="136" t="s">
        <v>86</v>
      </c>
      <c r="AY140" s="15" t="s">
        <v>126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5" t="s">
        <v>84</v>
      </c>
      <c r="BK140" s="137">
        <f>ROUND(I140*H140,2)</f>
        <v>0</v>
      </c>
      <c r="BL140" s="15" t="s">
        <v>194</v>
      </c>
      <c r="BM140" s="136" t="s">
        <v>585</v>
      </c>
    </row>
    <row r="141" spans="2:65" s="12" customFormat="1" ht="11.25">
      <c r="B141" s="152"/>
      <c r="D141" s="153" t="s">
        <v>143</v>
      </c>
      <c r="E141" s="154" t="s">
        <v>19</v>
      </c>
      <c r="F141" s="155" t="s">
        <v>576</v>
      </c>
      <c r="H141" s="156">
        <v>11</v>
      </c>
      <c r="I141" s="157"/>
      <c r="L141" s="152"/>
      <c r="M141" s="158"/>
      <c r="T141" s="159"/>
      <c r="AT141" s="154" t="s">
        <v>143</v>
      </c>
      <c r="AU141" s="154" t="s">
        <v>86</v>
      </c>
      <c r="AV141" s="12" t="s">
        <v>86</v>
      </c>
      <c r="AW141" s="12" t="s">
        <v>35</v>
      </c>
      <c r="AX141" s="12" t="s">
        <v>76</v>
      </c>
      <c r="AY141" s="154" t="s">
        <v>126</v>
      </c>
    </row>
    <row r="142" spans="2:65" s="12" customFormat="1" ht="11.25">
      <c r="B142" s="152"/>
      <c r="D142" s="153" t="s">
        <v>143</v>
      </c>
      <c r="F142" s="155" t="s">
        <v>586</v>
      </c>
      <c r="H142" s="156">
        <v>12.65</v>
      </c>
      <c r="I142" s="157"/>
      <c r="L142" s="152"/>
      <c r="M142" s="158"/>
      <c r="T142" s="159"/>
      <c r="AT142" s="154" t="s">
        <v>143</v>
      </c>
      <c r="AU142" s="154" t="s">
        <v>86</v>
      </c>
      <c r="AV142" s="12" t="s">
        <v>86</v>
      </c>
      <c r="AW142" s="12" t="s">
        <v>4</v>
      </c>
      <c r="AX142" s="12" t="s">
        <v>84</v>
      </c>
      <c r="AY142" s="154" t="s">
        <v>126</v>
      </c>
    </row>
    <row r="143" spans="2:65" s="1" customFormat="1" ht="16.5" customHeight="1">
      <c r="B143" s="30"/>
      <c r="C143" s="125" t="s">
        <v>260</v>
      </c>
      <c r="D143" s="125" t="s">
        <v>129</v>
      </c>
      <c r="E143" s="126" t="s">
        <v>587</v>
      </c>
      <c r="F143" s="127" t="s">
        <v>588</v>
      </c>
      <c r="G143" s="128" t="s">
        <v>132</v>
      </c>
      <c r="H143" s="129">
        <v>1</v>
      </c>
      <c r="I143" s="130"/>
      <c r="J143" s="131">
        <f>ROUND(I143*H143,2)</f>
        <v>0</v>
      </c>
      <c r="K143" s="127" t="s">
        <v>133</v>
      </c>
      <c r="L143" s="30"/>
      <c r="M143" s="132" t="s">
        <v>19</v>
      </c>
      <c r="N143" s="133" t="s">
        <v>47</v>
      </c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157</v>
      </c>
      <c r="AT143" s="136" t="s">
        <v>129</v>
      </c>
      <c r="AU143" s="136" t="s">
        <v>86</v>
      </c>
      <c r="AY143" s="15" t="s">
        <v>126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5" t="s">
        <v>84</v>
      </c>
      <c r="BK143" s="137">
        <f>ROUND(I143*H143,2)</f>
        <v>0</v>
      </c>
      <c r="BL143" s="15" t="s">
        <v>157</v>
      </c>
      <c r="BM143" s="136" t="s">
        <v>589</v>
      </c>
    </row>
    <row r="144" spans="2:65" s="1" customFormat="1" ht="11.25">
      <c r="B144" s="30"/>
      <c r="D144" s="138" t="s">
        <v>136</v>
      </c>
      <c r="F144" s="139" t="s">
        <v>590</v>
      </c>
      <c r="I144" s="140"/>
      <c r="L144" s="30"/>
      <c r="M144" s="141"/>
      <c r="T144" s="51"/>
      <c r="AT144" s="15" t="s">
        <v>136</v>
      </c>
      <c r="AU144" s="15" t="s">
        <v>86</v>
      </c>
    </row>
    <row r="145" spans="2:65" s="12" customFormat="1" ht="11.25">
      <c r="B145" s="152"/>
      <c r="D145" s="153" t="s">
        <v>143</v>
      </c>
      <c r="E145" s="154" t="s">
        <v>19</v>
      </c>
      <c r="F145" s="155" t="s">
        <v>144</v>
      </c>
      <c r="H145" s="156">
        <v>1</v>
      </c>
      <c r="I145" s="157"/>
      <c r="L145" s="152"/>
      <c r="M145" s="158"/>
      <c r="T145" s="159"/>
      <c r="AT145" s="154" t="s">
        <v>143</v>
      </c>
      <c r="AU145" s="154" t="s">
        <v>86</v>
      </c>
      <c r="AV145" s="12" t="s">
        <v>86</v>
      </c>
      <c r="AW145" s="12" t="s">
        <v>35</v>
      </c>
      <c r="AX145" s="12" t="s">
        <v>76</v>
      </c>
      <c r="AY145" s="154" t="s">
        <v>126</v>
      </c>
    </row>
    <row r="146" spans="2:65" s="11" customFormat="1" ht="22.9" customHeight="1">
      <c r="B146" s="113"/>
      <c r="D146" s="114" t="s">
        <v>75</v>
      </c>
      <c r="E146" s="123" t="s">
        <v>270</v>
      </c>
      <c r="F146" s="123" t="s">
        <v>271</v>
      </c>
      <c r="I146" s="116"/>
      <c r="J146" s="124">
        <f>BK146</f>
        <v>0</v>
      </c>
      <c r="L146" s="113"/>
      <c r="M146" s="118"/>
      <c r="P146" s="119">
        <f>SUM(P147:P213)</f>
        <v>0</v>
      </c>
      <c r="R146" s="119">
        <f>SUM(R147:R213)</f>
        <v>6.3449999999999999E-3</v>
      </c>
      <c r="T146" s="120">
        <f>SUM(T147:T213)</f>
        <v>1.1200000000000001</v>
      </c>
      <c r="AR146" s="114" t="s">
        <v>145</v>
      </c>
      <c r="AT146" s="121" t="s">
        <v>75</v>
      </c>
      <c r="AU146" s="121" t="s">
        <v>84</v>
      </c>
      <c r="AY146" s="114" t="s">
        <v>126</v>
      </c>
      <c r="BK146" s="122">
        <f>SUM(BK147:BK213)</f>
        <v>0</v>
      </c>
    </row>
    <row r="147" spans="2:65" s="1" customFormat="1" ht="16.5" customHeight="1">
      <c r="B147" s="30"/>
      <c r="C147" s="125" t="s">
        <v>265</v>
      </c>
      <c r="D147" s="125" t="s">
        <v>129</v>
      </c>
      <c r="E147" s="126" t="s">
        <v>285</v>
      </c>
      <c r="F147" s="127" t="s">
        <v>286</v>
      </c>
      <c r="G147" s="128" t="s">
        <v>132</v>
      </c>
      <c r="H147" s="129">
        <v>2</v>
      </c>
      <c r="I147" s="130"/>
      <c r="J147" s="131">
        <f>ROUND(I147*H147,2)</f>
        <v>0</v>
      </c>
      <c r="K147" s="127" t="s">
        <v>133</v>
      </c>
      <c r="L147" s="30"/>
      <c r="M147" s="132" t="s">
        <v>19</v>
      </c>
      <c r="N147" s="133" t="s">
        <v>47</v>
      </c>
      <c r="P147" s="134">
        <f>O147*H147</f>
        <v>0</v>
      </c>
      <c r="Q147" s="134">
        <v>6.4999999999999997E-4</v>
      </c>
      <c r="R147" s="134">
        <f>Q147*H147</f>
        <v>1.2999999999999999E-3</v>
      </c>
      <c r="S147" s="134">
        <v>0</v>
      </c>
      <c r="T147" s="135">
        <f>S147*H147</f>
        <v>0</v>
      </c>
      <c r="AR147" s="136" t="s">
        <v>157</v>
      </c>
      <c r="AT147" s="136" t="s">
        <v>129</v>
      </c>
      <c r="AU147" s="136" t="s">
        <v>86</v>
      </c>
      <c r="AY147" s="15" t="s">
        <v>126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5" t="s">
        <v>84</v>
      </c>
      <c r="BK147" s="137">
        <f>ROUND(I147*H147,2)</f>
        <v>0</v>
      </c>
      <c r="BL147" s="15" t="s">
        <v>157</v>
      </c>
      <c r="BM147" s="136" t="s">
        <v>591</v>
      </c>
    </row>
    <row r="148" spans="2:65" s="1" customFormat="1" ht="11.25">
      <c r="B148" s="30"/>
      <c r="D148" s="138" t="s">
        <v>136</v>
      </c>
      <c r="F148" s="139" t="s">
        <v>288</v>
      </c>
      <c r="I148" s="140"/>
      <c r="L148" s="30"/>
      <c r="M148" s="141"/>
      <c r="T148" s="51"/>
      <c r="AT148" s="15" t="s">
        <v>136</v>
      </c>
      <c r="AU148" s="15" t="s">
        <v>86</v>
      </c>
    </row>
    <row r="149" spans="2:65" s="12" customFormat="1" ht="11.25">
      <c r="B149" s="152"/>
      <c r="D149" s="153" t="s">
        <v>143</v>
      </c>
      <c r="E149" s="154" t="s">
        <v>19</v>
      </c>
      <c r="F149" s="155" t="s">
        <v>167</v>
      </c>
      <c r="H149" s="156">
        <v>2</v>
      </c>
      <c r="I149" s="157"/>
      <c r="L149" s="152"/>
      <c r="M149" s="158"/>
      <c r="T149" s="159"/>
      <c r="AT149" s="154" t="s">
        <v>143</v>
      </c>
      <c r="AU149" s="154" t="s">
        <v>86</v>
      </c>
      <c r="AV149" s="12" t="s">
        <v>86</v>
      </c>
      <c r="AW149" s="12" t="s">
        <v>35</v>
      </c>
      <c r="AX149" s="12" t="s">
        <v>76</v>
      </c>
      <c r="AY149" s="154" t="s">
        <v>126</v>
      </c>
    </row>
    <row r="150" spans="2:65" s="1" customFormat="1" ht="16.5" customHeight="1">
      <c r="B150" s="30"/>
      <c r="C150" s="125" t="s">
        <v>272</v>
      </c>
      <c r="D150" s="125" t="s">
        <v>129</v>
      </c>
      <c r="E150" s="126" t="s">
        <v>290</v>
      </c>
      <c r="F150" s="127" t="s">
        <v>291</v>
      </c>
      <c r="G150" s="128" t="s">
        <v>132</v>
      </c>
      <c r="H150" s="129">
        <v>2</v>
      </c>
      <c r="I150" s="130"/>
      <c r="J150" s="131">
        <f>ROUND(I150*H150,2)</f>
        <v>0</v>
      </c>
      <c r="K150" s="127" t="s">
        <v>133</v>
      </c>
      <c r="L150" s="30"/>
      <c r="M150" s="132" t="s">
        <v>19</v>
      </c>
      <c r="N150" s="133" t="s">
        <v>47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157</v>
      </c>
      <c r="AT150" s="136" t="s">
        <v>129</v>
      </c>
      <c r="AU150" s="136" t="s">
        <v>86</v>
      </c>
      <c r="AY150" s="15" t="s">
        <v>126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5" t="s">
        <v>84</v>
      </c>
      <c r="BK150" s="137">
        <f>ROUND(I150*H150,2)</f>
        <v>0</v>
      </c>
      <c r="BL150" s="15" t="s">
        <v>157</v>
      </c>
      <c r="BM150" s="136" t="s">
        <v>592</v>
      </c>
    </row>
    <row r="151" spans="2:65" s="1" customFormat="1" ht="11.25">
      <c r="B151" s="30"/>
      <c r="D151" s="138" t="s">
        <v>136</v>
      </c>
      <c r="F151" s="139" t="s">
        <v>293</v>
      </c>
      <c r="I151" s="140"/>
      <c r="L151" s="30"/>
      <c r="M151" s="141"/>
      <c r="T151" s="51"/>
      <c r="AT151" s="15" t="s">
        <v>136</v>
      </c>
      <c r="AU151" s="15" t="s">
        <v>86</v>
      </c>
    </row>
    <row r="152" spans="2:65" s="1" customFormat="1" ht="33" customHeight="1">
      <c r="B152" s="30"/>
      <c r="C152" s="125" t="s">
        <v>279</v>
      </c>
      <c r="D152" s="125" t="s">
        <v>129</v>
      </c>
      <c r="E152" s="126" t="s">
        <v>295</v>
      </c>
      <c r="F152" s="127" t="s">
        <v>296</v>
      </c>
      <c r="G152" s="128" t="s">
        <v>297</v>
      </c>
      <c r="H152" s="129">
        <v>1.371</v>
      </c>
      <c r="I152" s="130"/>
      <c r="J152" s="131">
        <f>ROUND(I152*H152,2)</f>
        <v>0</v>
      </c>
      <c r="K152" s="127" t="s">
        <v>133</v>
      </c>
      <c r="L152" s="30"/>
      <c r="M152" s="132" t="s">
        <v>19</v>
      </c>
      <c r="N152" s="133" t="s">
        <v>47</v>
      </c>
      <c r="P152" s="134">
        <f>O152*H152</f>
        <v>0</v>
      </c>
      <c r="Q152" s="134">
        <v>0</v>
      </c>
      <c r="R152" s="134">
        <f>Q152*H152</f>
        <v>0</v>
      </c>
      <c r="S152" s="134">
        <v>0</v>
      </c>
      <c r="T152" s="135">
        <f>S152*H152</f>
        <v>0</v>
      </c>
      <c r="AR152" s="136" t="s">
        <v>157</v>
      </c>
      <c r="AT152" s="136" t="s">
        <v>129</v>
      </c>
      <c r="AU152" s="136" t="s">
        <v>86</v>
      </c>
      <c r="AY152" s="15" t="s">
        <v>126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5" t="s">
        <v>84</v>
      </c>
      <c r="BK152" s="137">
        <f>ROUND(I152*H152,2)</f>
        <v>0</v>
      </c>
      <c r="BL152" s="15" t="s">
        <v>157</v>
      </c>
      <c r="BM152" s="136" t="s">
        <v>593</v>
      </c>
    </row>
    <row r="153" spans="2:65" s="1" customFormat="1" ht="11.25">
      <c r="B153" s="30"/>
      <c r="D153" s="138" t="s">
        <v>136</v>
      </c>
      <c r="F153" s="139" t="s">
        <v>299</v>
      </c>
      <c r="I153" s="140"/>
      <c r="L153" s="30"/>
      <c r="M153" s="141"/>
      <c r="T153" s="51"/>
      <c r="AT153" s="15" t="s">
        <v>136</v>
      </c>
      <c r="AU153" s="15" t="s">
        <v>86</v>
      </c>
    </row>
    <row r="154" spans="2:65" s="12" customFormat="1" ht="11.25">
      <c r="B154" s="152"/>
      <c r="D154" s="153" t="s">
        <v>143</v>
      </c>
      <c r="E154" s="154" t="s">
        <v>19</v>
      </c>
      <c r="F154" s="155" t="s">
        <v>594</v>
      </c>
      <c r="H154" s="156">
        <v>0.53900000000000003</v>
      </c>
      <c r="I154" s="157"/>
      <c r="L154" s="152"/>
      <c r="M154" s="158"/>
      <c r="T154" s="159"/>
      <c r="AT154" s="154" t="s">
        <v>143</v>
      </c>
      <c r="AU154" s="154" t="s">
        <v>86</v>
      </c>
      <c r="AV154" s="12" t="s">
        <v>86</v>
      </c>
      <c r="AW154" s="12" t="s">
        <v>35</v>
      </c>
      <c r="AX154" s="12" t="s">
        <v>76</v>
      </c>
      <c r="AY154" s="154" t="s">
        <v>126</v>
      </c>
    </row>
    <row r="155" spans="2:65" s="12" customFormat="1" ht="11.25">
      <c r="B155" s="152"/>
      <c r="D155" s="153" t="s">
        <v>143</v>
      </c>
      <c r="E155" s="154" t="s">
        <v>19</v>
      </c>
      <c r="F155" s="155" t="s">
        <v>595</v>
      </c>
      <c r="H155" s="156">
        <v>0.83199999999999996</v>
      </c>
      <c r="I155" s="157"/>
      <c r="L155" s="152"/>
      <c r="M155" s="158"/>
      <c r="T155" s="159"/>
      <c r="AT155" s="154" t="s">
        <v>143</v>
      </c>
      <c r="AU155" s="154" t="s">
        <v>86</v>
      </c>
      <c r="AV155" s="12" t="s">
        <v>86</v>
      </c>
      <c r="AW155" s="12" t="s">
        <v>35</v>
      </c>
      <c r="AX155" s="12" t="s">
        <v>76</v>
      </c>
      <c r="AY155" s="154" t="s">
        <v>126</v>
      </c>
    </row>
    <row r="156" spans="2:65" s="1" customFormat="1" ht="37.9" customHeight="1">
      <c r="B156" s="30"/>
      <c r="C156" s="125" t="s">
        <v>284</v>
      </c>
      <c r="D156" s="125" t="s">
        <v>129</v>
      </c>
      <c r="E156" s="126" t="s">
        <v>301</v>
      </c>
      <c r="F156" s="127" t="s">
        <v>302</v>
      </c>
      <c r="G156" s="128" t="s">
        <v>228</v>
      </c>
      <c r="H156" s="129">
        <v>9</v>
      </c>
      <c r="I156" s="130"/>
      <c r="J156" s="131">
        <f>ROUND(I156*H156,2)</f>
        <v>0</v>
      </c>
      <c r="K156" s="127" t="s">
        <v>133</v>
      </c>
      <c r="L156" s="30"/>
      <c r="M156" s="132" t="s">
        <v>19</v>
      </c>
      <c r="N156" s="133" t="s">
        <v>47</v>
      </c>
      <c r="P156" s="134">
        <f>O156*H156</f>
        <v>0</v>
      </c>
      <c r="Q156" s="134">
        <v>0</v>
      </c>
      <c r="R156" s="134">
        <f>Q156*H156</f>
        <v>0</v>
      </c>
      <c r="S156" s="134">
        <v>0</v>
      </c>
      <c r="T156" s="135">
        <f>S156*H156</f>
        <v>0</v>
      </c>
      <c r="AR156" s="136" t="s">
        <v>157</v>
      </c>
      <c r="AT156" s="136" t="s">
        <v>129</v>
      </c>
      <c r="AU156" s="136" t="s">
        <v>86</v>
      </c>
      <c r="AY156" s="15" t="s">
        <v>126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5" t="s">
        <v>84</v>
      </c>
      <c r="BK156" s="137">
        <f>ROUND(I156*H156,2)</f>
        <v>0</v>
      </c>
      <c r="BL156" s="15" t="s">
        <v>157</v>
      </c>
      <c r="BM156" s="136" t="s">
        <v>596</v>
      </c>
    </row>
    <row r="157" spans="2:65" s="1" customFormat="1" ht="11.25">
      <c r="B157" s="30"/>
      <c r="D157" s="138" t="s">
        <v>136</v>
      </c>
      <c r="F157" s="139" t="s">
        <v>304</v>
      </c>
      <c r="I157" s="140"/>
      <c r="L157" s="30"/>
      <c r="M157" s="141"/>
      <c r="T157" s="51"/>
      <c r="AT157" s="15" t="s">
        <v>136</v>
      </c>
      <c r="AU157" s="15" t="s">
        <v>86</v>
      </c>
    </row>
    <row r="158" spans="2:65" s="12" customFormat="1" ht="11.25">
      <c r="B158" s="152"/>
      <c r="D158" s="153" t="s">
        <v>143</v>
      </c>
      <c r="E158" s="154" t="s">
        <v>19</v>
      </c>
      <c r="F158" s="155" t="s">
        <v>597</v>
      </c>
      <c r="H158" s="156">
        <v>9</v>
      </c>
      <c r="I158" s="157"/>
      <c r="L158" s="152"/>
      <c r="M158" s="158"/>
      <c r="T158" s="159"/>
      <c r="AT158" s="154" t="s">
        <v>143</v>
      </c>
      <c r="AU158" s="154" t="s">
        <v>86</v>
      </c>
      <c r="AV158" s="12" t="s">
        <v>86</v>
      </c>
      <c r="AW158" s="12" t="s">
        <v>35</v>
      </c>
      <c r="AX158" s="12" t="s">
        <v>76</v>
      </c>
      <c r="AY158" s="154" t="s">
        <v>126</v>
      </c>
    </row>
    <row r="159" spans="2:65" s="1" customFormat="1" ht="24.2" customHeight="1">
      <c r="B159" s="30"/>
      <c r="C159" s="125" t="s">
        <v>289</v>
      </c>
      <c r="D159" s="125" t="s">
        <v>129</v>
      </c>
      <c r="E159" s="126" t="s">
        <v>317</v>
      </c>
      <c r="F159" s="127" t="s">
        <v>318</v>
      </c>
      <c r="G159" s="128" t="s">
        <v>297</v>
      </c>
      <c r="H159" s="129">
        <v>1.371</v>
      </c>
      <c r="I159" s="130"/>
      <c r="J159" s="131">
        <f>ROUND(I159*H159,2)</f>
        <v>0</v>
      </c>
      <c r="K159" s="127" t="s">
        <v>133</v>
      </c>
      <c r="L159" s="30"/>
      <c r="M159" s="132" t="s">
        <v>19</v>
      </c>
      <c r="N159" s="133" t="s">
        <v>47</v>
      </c>
      <c r="P159" s="134">
        <f>O159*H159</f>
        <v>0</v>
      </c>
      <c r="Q159" s="134">
        <v>0</v>
      </c>
      <c r="R159" s="134">
        <f>Q159*H159</f>
        <v>0</v>
      </c>
      <c r="S159" s="134">
        <v>0</v>
      </c>
      <c r="T159" s="135">
        <f>S159*H159</f>
        <v>0</v>
      </c>
      <c r="AR159" s="136" t="s">
        <v>157</v>
      </c>
      <c r="AT159" s="136" t="s">
        <v>129</v>
      </c>
      <c r="AU159" s="136" t="s">
        <v>86</v>
      </c>
      <c r="AY159" s="15" t="s">
        <v>126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5" t="s">
        <v>84</v>
      </c>
      <c r="BK159" s="137">
        <f>ROUND(I159*H159,2)</f>
        <v>0</v>
      </c>
      <c r="BL159" s="15" t="s">
        <v>157</v>
      </c>
      <c r="BM159" s="136" t="s">
        <v>598</v>
      </c>
    </row>
    <row r="160" spans="2:65" s="1" customFormat="1" ht="11.25">
      <c r="B160" s="30"/>
      <c r="D160" s="138" t="s">
        <v>136</v>
      </c>
      <c r="F160" s="139" t="s">
        <v>320</v>
      </c>
      <c r="I160" s="140"/>
      <c r="L160" s="30"/>
      <c r="M160" s="141"/>
      <c r="T160" s="51"/>
      <c r="AT160" s="15" t="s">
        <v>136</v>
      </c>
      <c r="AU160" s="15" t="s">
        <v>86</v>
      </c>
    </row>
    <row r="161" spans="2:65" s="12" customFormat="1" ht="11.25">
      <c r="B161" s="152"/>
      <c r="D161" s="153" t="s">
        <v>143</v>
      </c>
      <c r="E161" s="154" t="s">
        <v>19</v>
      </c>
      <c r="F161" s="155" t="s">
        <v>599</v>
      </c>
      <c r="H161" s="156">
        <v>1.371</v>
      </c>
      <c r="I161" s="157"/>
      <c r="L161" s="152"/>
      <c r="M161" s="158"/>
      <c r="T161" s="159"/>
      <c r="AT161" s="154" t="s">
        <v>143</v>
      </c>
      <c r="AU161" s="154" t="s">
        <v>86</v>
      </c>
      <c r="AV161" s="12" t="s">
        <v>86</v>
      </c>
      <c r="AW161" s="12" t="s">
        <v>35</v>
      </c>
      <c r="AX161" s="12" t="s">
        <v>76</v>
      </c>
      <c r="AY161" s="154" t="s">
        <v>126</v>
      </c>
    </row>
    <row r="162" spans="2:65" s="1" customFormat="1" ht="33" customHeight="1">
      <c r="B162" s="30"/>
      <c r="C162" s="125" t="s">
        <v>294</v>
      </c>
      <c r="D162" s="125" t="s">
        <v>129</v>
      </c>
      <c r="E162" s="126" t="s">
        <v>323</v>
      </c>
      <c r="F162" s="127" t="s">
        <v>324</v>
      </c>
      <c r="G162" s="128" t="s">
        <v>297</v>
      </c>
      <c r="H162" s="129">
        <v>26.048999999999999</v>
      </c>
      <c r="I162" s="130"/>
      <c r="J162" s="131">
        <f>ROUND(I162*H162,2)</f>
        <v>0</v>
      </c>
      <c r="K162" s="127" t="s">
        <v>133</v>
      </c>
      <c r="L162" s="30"/>
      <c r="M162" s="132" t="s">
        <v>19</v>
      </c>
      <c r="N162" s="133" t="s">
        <v>47</v>
      </c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AR162" s="136" t="s">
        <v>157</v>
      </c>
      <c r="AT162" s="136" t="s">
        <v>129</v>
      </c>
      <c r="AU162" s="136" t="s">
        <v>86</v>
      </c>
      <c r="AY162" s="15" t="s">
        <v>126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5" t="s">
        <v>84</v>
      </c>
      <c r="BK162" s="137">
        <f>ROUND(I162*H162,2)</f>
        <v>0</v>
      </c>
      <c r="BL162" s="15" t="s">
        <v>157</v>
      </c>
      <c r="BM162" s="136" t="s">
        <v>600</v>
      </c>
    </row>
    <row r="163" spans="2:65" s="1" customFormat="1" ht="11.25">
      <c r="B163" s="30"/>
      <c r="D163" s="138" t="s">
        <v>136</v>
      </c>
      <c r="F163" s="139" t="s">
        <v>326</v>
      </c>
      <c r="I163" s="140"/>
      <c r="L163" s="30"/>
      <c r="M163" s="141"/>
      <c r="T163" s="51"/>
      <c r="AT163" s="15" t="s">
        <v>136</v>
      </c>
      <c r="AU163" s="15" t="s">
        <v>86</v>
      </c>
    </row>
    <row r="164" spans="2:65" s="12" customFormat="1" ht="11.25">
      <c r="B164" s="152"/>
      <c r="D164" s="153" t="s">
        <v>143</v>
      </c>
      <c r="F164" s="155" t="s">
        <v>601</v>
      </c>
      <c r="H164" s="156">
        <v>26.048999999999999</v>
      </c>
      <c r="I164" s="157"/>
      <c r="L164" s="152"/>
      <c r="M164" s="158"/>
      <c r="T164" s="159"/>
      <c r="AT164" s="154" t="s">
        <v>143</v>
      </c>
      <c r="AU164" s="154" t="s">
        <v>86</v>
      </c>
      <c r="AV164" s="12" t="s">
        <v>86</v>
      </c>
      <c r="AW164" s="12" t="s">
        <v>4</v>
      </c>
      <c r="AX164" s="12" t="s">
        <v>84</v>
      </c>
      <c r="AY164" s="154" t="s">
        <v>126</v>
      </c>
    </row>
    <row r="165" spans="2:65" s="1" customFormat="1" ht="24.2" customHeight="1">
      <c r="B165" s="30"/>
      <c r="C165" s="125" t="s">
        <v>141</v>
      </c>
      <c r="D165" s="125" t="s">
        <v>129</v>
      </c>
      <c r="E165" s="126" t="s">
        <v>329</v>
      </c>
      <c r="F165" s="127" t="s">
        <v>330</v>
      </c>
      <c r="G165" s="128" t="s">
        <v>331</v>
      </c>
      <c r="H165" s="129">
        <v>2.399</v>
      </c>
      <c r="I165" s="130"/>
      <c r="J165" s="131">
        <f>ROUND(I165*H165,2)</f>
        <v>0</v>
      </c>
      <c r="K165" s="127" t="s">
        <v>133</v>
      </c>
      <c r="L165" s="30"/>
      <c r="M165" s="132" t="s">
        <v>19</v>
      </c>
      <c r="N165" s="133" t="s">
        <v>47</v>
      </c>
      <c r="P165" s="134">
        <f>O165*H165</f>
        <v>0</v>
      </c>
      <c r="Q165" s="134">
        <v>0</v>
      </c>
      <c r="R165" s="134">
        <f>Q165*H165</f>
        <v>0</v>
      </c>
      <c r="S165" s="134">
        <v>0</v>
      </c>
      <c r="T165" s="135">
        <f>S165*H165</f>
        <v>0</v>
      </c>
      <c r="AR165" s="136" t="s">
        <v>157</v>
      </c>
      <c r="AT165" s="136" t="s">
        <v>129</v>
      </c>
      <c r="AU165" s="136" t="s">
        <v>86</v>
      </c>
      <c r="AY165" s="15" t="s">
        <v>126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5" t="s">
        <v>84</v>
      </c>
      <c r="BK165" s="137">
        <f>ROUND(I165*H165,2)</f>
        <v>0</v>
      </c>
      <c r="BL165" s="15" t="s">
        <v>157</v>
      </c>
      <c r="BM165" s="136" t="s">
        <v>602</v>
      </c>
    </row>
    <row r="166" spans="2:65" s="1" customFormat="1" ht="11.25">
      <c r="B166" s="30"/>
      <c r="D166" s="138" t="s">
        <v>136</v>
      </c>
      <c r="F166" s="139" t="s">
        <v>333</v>
      </c>
      <c r="I166" s="140"/>
      <c r="L166" s="30"/>
      <c r="M166" s="141"/>
      <c r="T166" s="51"/>
      <c r="AT166" s="15" t="s">
        <v>136</v>
      </c>
      <c r="AU166" s="15" t="s">
        <v>86</v>
      </c>
    </row>
    <row r="167" spans="2:65" s="12" customFormat="1" ht="11.25">
      <c r="B167" s="152"/>
      <c r="D167" s="153" t="s">
        <v>143</v>
      </c>
      <c r="E167" s="154" t="s">
        <v>19</v>
      </c>
      <c r="F167" s="155" t="s">
        <v>603</v>
      </c>
      <c r="H167" s="156">
        <v>1.371</v>
      </c>
      <c r="I167" s="157"/>
      <c r="L167" s="152"/>
      <c r="M167" s="158"/>
      <c r="T167" s="159"/>
      <c r="AT167" s="154" t="s">
        <v>143</v>
      </c>
      <c r="AU167" s="154" t="s">
        <v>86</v>
      </c>
      <c r="AV167" s="12" t="s">
        <v>86</v>
      </c>
      <c r="AW167" s="12" t="s">
        <v>35</v>
      </c>
      <c r="AX167" s="12" t="s">
        <v>76</v>
      </c>
      <c r="AY167" s="154" t="s">
        <v>126</v>
      </c>
    </row>
    <row r="168" spans="2:65" s="12" customFormat="1" ht="11.25">
      <c r="B168" s="152"/>
      <c r="D168" s="153" t="s">
        <v>143</v>
      </c>
      <c r="F168" s="155" t="s">
        <v>604</v>
      </c>
      <c r="H168" s="156">
        <v>2.399</v>
      </c>
      <c r="I168" s="157"/>
      <c r="L168" s="152"/>
      <c r="M168" s="158"/>
      <c r="T168" s="159"/>
      <c r="AT168" s="154" t="s">
        <v>143</v>
      </c>
      <c r="AU168" s="154" t="s">
        <v>86</v>
      </c>
      <c r="AV168" s="12" t="s">
        <v>86</v>
      </c>
      <c r="AW168" s="12" t="s">
        <v>4</v>
      </c>
      <c r="AX168" s="12" t="s">
        <v>84</v>
      </c>
      <c r="AY168" s="154" t="s">
        <v>126</v>
      </c>
    </row>
    <row r="169" spans="2:65" s="1" customFormat="1" ht="33" customHeight="1">
      <c r="B169" s="30"/>
      <c r="C169" s="125" t="s">
        <v>306</v>
      </c>
      <c r="D169" s="125" t="s">
        <v>129</v>
      </c>
      <c r="E169" s="126" t="s">
        <v>337</v>
      </c>
      <c r="F169" s="127" t="s">
        <v>338</v>
      </c>
      <c r="G169" s="128" t="s">
        <v>228</v>
      </c>
      <c r="H169" s="129">
        <v>9</v>
      </c>
      <c r="I169" s="130"/>
      <c r="J169" s="131">
        <f>ROUND(I169*H169,2)</f>
        <v>0</v>
      </c>
      <c r="K169" s="127" t="s">
        <v>133</v>
      </c>
      <c r="L169" s="30"/>
      <c r="M169" s="132" t="s">
        <v>19</v>
      </c>
      <c r="N169" s="133" t="s">
        <v>47</v>
      </c>
      <c r="P169" s="134">
        <f>O169*H169</f>
        <v>0</v>
      </c>
      <c r="Q169" s="134">
        <v>0</v>
      </c>
      <c r="R169" s="134">
        <f>Q169*H169</f>
        <v>0</v>
      </c>
      <c r="S169" s="134">
        <v>0</v>
      </c>
      <c r="T169" s="135">
        <f>S169*H169</f>
        <v>0</v>
      </c>
      <c r="AR169" s="136" t="s">
        <v>157</v>
      </c>
      <c r="AT169" s="136" t="s">
        <v>129</v>
      </c>
      <c r="AU169" s="136" t="s">
        <v>86</v>
      </c>
      <c r="AY169" s="15" t="s">
        <v>126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5" t="s">
        <v>84</v>
      </c>
      <c r="BK169" s="137">
        <f>ROUND(I169*H169,2)</f>
        <v>0</v>
      </c>
      <c r="BL169" s="15" t="s">
        <v>157</v>
      </c>
      <c r="BM169" s="136" t="s">
        <v>605</v>
      </c>
    </row>
    <row r="170" spans="2:65" s="1" customFormat="1" ht="11.25">
      <c r="B170" s="30"/>
      <c r="D170" s="138" t="s">
        <v>136</v>
      </c>
      <c r="F170" s="139" t="s">
        <v>340</v>
      </c>
      <c r="I170" s="140"/>
      <c r="L170" s="30"/>
      <c r="M170" s="141"/>
      <c r="T170" s="51"/>
      <c r="AT170" s="15" t="s">
        <v>136</v>
      </c>
      <c r="AU170" s="15" t="s">
        <v>86</v>
      </c>
    </row>
    <row r="171" spans="2:65" s="12" customFormat="1" ht="11.25">
      <c r="B171" s="152"/>
      <c r="D171" s="153" t="s">
        <v>143</v>
      </c>
      <c r="E171" s="154" t="s">
        <v>19</v>
      </c>
      <c r="F171" s="155" t="s">
        <v>597</v>
      </c>
      <c r="H171" s="156">
        <v>9</v>
      </c>
      <c r="I171" s="157"/>
      <c r="L171" s="152"/>
      <c r="M171" s="158"/>
      <c r="T171" s="159"/>
      <c r="AT171" s="154" t="s">
        <v>143</v>
      </c>
      <c r="AU171" s="154" t="s">
        <v>86</v>
      </c>
      <c r="AV171" s="12" t="s">
        <v>86</v>
      </c>
      <c r="AW171" s="12" t="s">
        <v>35</v>
      </c>
      <c r="AX171" s="12" t="s">
        <v>76</v>
      </c>
      <c r="AY171" s="154" t="s">
        <v>126</v>
      </c>
    </row>
    <row r="172" spans="2:65" s="1" customFormat="1" ht="16.5" customHeight="1">
      <c r="B172" s="30"/>
      <c r="C172" s="125" t="s">
        <v>311</v>
      </c>
      <c r="D172" s="125" t="s">
        <v>129</v>
      </c>
      <c r="E172" s="126" t="s">
        <v>342</v>
      </c>
      <c r="F172" s="127" t="s">
        <v>343</v>
      </c>
      <c r="G172" s="128" t="s">
        <v>297</v>
      </c>
      <c r="H172" s="129">
        <v>1.371</v>
      </c>
      <c r="I172" s="130"/>
      <c r="J172" s="131">
        <f>ROUND(I172*H172,2)</f>
        <v>0</v>
      </c>
      <c r="K172" s="127" t="s">
        <v>133</v>
      </c>
      <c r="L172" s="30"/>
      <c r="M172" s="132" t="s">
        <v>19</v>
      </c>
      <c r="N172" s="133" t="s">
        <v>47</v>
      </c>
      <c r="P172" s="134">
        <f>O172*H172</f>
        <v>0</v>
      </c>
      <c r="Q172" s="134">
        <v>0</v>
      </c>
      <c r="R172" s="134">
        <f>Q172*H172</f>
        <v>0</v>
      </c>
      <c r="S172" s="134">
        <v>0</v>
      </c>
      <c r="T172" s="135">
        <f>S172*H172</f>
        <v>0</v>
      </c>
      <c r="AR172" s="136" t="s">
        <v>157</v>
      </c>
      <c r="AT172" s="136" t="s">
        <v>129</v>
      </c>
      <c r="AU172" s="136" t="s">
        <v>86</v>
      </c>
      <c r="AY172" s="15" t="s">
        <v>126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5" t="s">
        <v>84</v>
      </c>
      <c r="BK172" s="137">
        <f>ROUND(I172*H172,2)</f>
        <v>0</v>
      </c>
      <c r="BL172" s="15" t="s">
        <v>157</v>
      </c>
      <c r="BM172" s="136" t="s">
        <v>606</v>
      </c>
    </row>
    <row r="173" spans="2:65" s="1" customFormat="1" ht="11.25">
      <c r="B173" s="30"/>
      <c r="D173" s="138" t="s">
        <v>136</v>
      </c>
      <c r="F173" s="139" t="s">
        <v>345</v>
      </c>
      <c r="I173" s="140"/>
      <c r="L173" s="30"/>
      <c r="M173" s="141"/>
      <c r="T173" s="51"/>
      <c r="AT173" s="15" t="s">
        <v>136</v>
      </c>
      <c r="AU173" s="15" t="s">
        <v>86</v>
      </c>
    </row>
    <row r="174" spans="2:65" s="12" customFormat="1" ht="11.25">
      <c r="B174" s="152"/>
      <c r="D174" s="153" t="s">
        <v>143</v>
      </c>
      <c r="E174" s="154" t="s">
        <v>19</v>
      </c>
      <c r="F174" s="155" t="s">
        <v>607</v>
      </c>
      <c r="H174" s="156">
        <v>0.53900000000000003</v>
      </c>
      <c r="I174" s="157"/>
      <c r="L174" s="152"/>
      <c r="M174" s="158"/>
      <c r="T174" s="159"/>
      <c r="AT174" s="154" t="s">
        <v>143</v>
      </c>
      <c r="AU174" s="154" t="s">
        <v>86</v>
      </c>
      <c r="AV174" s="12" t="s">
        <v>86</v>
      </c>
      <c r="AW174" s="12" t="s">
        <v>35</v>
      </c>
      <c r="AX174" s="12" t="s">
        <v>76</v>
      </c>
      <c r="AY174" s="154" t="s">
        <v>126</v>
      </c>
    </row>
    <row r="175" spans="2:65" s="12" customFormat="1" ht="11.25">
      <c r="B175" s="152"/>
      <c r="D175" s="153" t="s">
        <v>143</v>
      </c>
      <c r="E175" s="154" t="s">
        <v>19</v>
      </c>
      <c r="F175" s="155" t="s">
        <v>608</v>
      </c>
      <c r="H175" s="156">
        <v>0.83199999999999996</v>
      </c>
      <c r="I175" s="157"/>
      <c r="L175" s="152"/>
      <c r="M175" s="158"/>
      <c r="T175" s="159"/>
      <c r="AT175" s="154" t="s">
        <v>143</v>
      </c>
      <c r="AU175" s="154" t="s">
        <v>86</v>
      </c>
      <c r="AV175" s="12" t="s">
        <v>86</v>
      </c>
      <c r="AW175" s="12" t="s">
        <v>35</v>
      </c>
      <c r="AX175" s="12" t="s">
        <v>76</v>
      </c>
      <c r="AY175" s="154" t="s">
        <v>126</v>
      </c>
    </row>
    <row r="176" spans="2:65" s="1" customFormat="1" ht="21.75" customHeight="1">
      <c r="B176" s="30"/>
      <c r="C176" s="125" t="s">
        <v>316</v>
      </c>
      <c r="D176" s="125" t="s">
        <v>129</v>
      </c>
      <c r="E176" s="126" t="s">
        <v>348</v>
      </c>
      <c r="F176" s="127" t="s">
        <v>349</v>
      </c>
      <c r="G176" s="128" t="s">
        <v>228</v>
      </c>
      <c r="H176" s="129">
        <v>9</v>
      </c>
      <c r="I176" s="130"/>
      <c r="J176" s="131">
        <f>ROUND(I176*H176,2)</f>
        <v>0</v>
      </c>
      <c r="K176" s="127" t="s">
        <v>133</v>
      </c>
      <c r="L176" s="30"/>
      <c r="M176" s="132" t="s">
        <v>19</v>
      </c>
      <c r="N176" s="133" t="s">
        <v>47</v>
      </c>
      <c r="P176" s="134">
        <f>O176*H176</f>
        <v>0</v>
      </c>
      <c r="Q176" s="134">
        <v>0</v>
      </c>
      <c r="R176" s="134">
        <f>Q176*H176</f>
        <v>0</v>
      </c>
      <c r="S176" s="134">
        <v>0</v>
      </c>
      <c r="T176" s="135">
        <f>S176*H176</f>
        <v>0</v>
      </c>
      <c r="AR176" s="136" t="s">
        <v>157</v>
      </c>
      <c r="AT176" s="136" t="s">
        <v>129</v>
      </c>
      <c r="AU176" s="136" t="s">
        <v>86</v>
      </c>
      <c r="AY176" s="15" t="s">
        <v>126</v>
      </c>
      <c r="BE176" s="137">
        <f>IF(N176="základní",J176,0)</f>
        <v>0</v>
      </c>
      <c r="BF176" s="137">
        <f>IF(N176="snížená",J176,0)</f>
        <v>0</v>
      </c>
      <c r="BG176" s="137">
        <f>IF(N176="zákl. přenesená",J176,0)</f>
        <v>0</v>
      </c>
      <c r="BH176" s="137">
        <f>IF(N176="sníž. přenesená",J176,0)</f>
        <v>0</v>
      </c>
      <c r="BI176" s="137">
        <f>IF(N176="nulová",J176,0)</f>
        <v>0</v>
      </c>
      <c r="BJ176" s="15" t="s">
        <v>84</v>
      </c>
      <c r="BK176" s="137">
        <f>ROUND(I176*H176,2)</f>
        <v>0</v>
      </c>
      <c r="BL176" s="15" t="s">
        <v>157</v>
      </c>
      <c r="BM176" s="136" t="s">
        <v>609</v>
      </c>
    </row>
    <row r="177" spans="2:65" s="1" customFormat="1" ht="11.25">
      <c r="B177" s="30"/>
      <c r="D177" s="138" t="s">
        <v>136</v>
      </c>
      <c r="F177" s="139" t="s">
        <v>351</v>
      </c>
      <c r="I177" s="140"/>
      <c r="L177" s="30"/>
      <c r="M177" s="141"/>
      <c r="T177" s="51"/>
      <c r="AT177" s="15" t="s">
        <v>136</v>
      </c>
      <c r="AU177" s="15" t="s">
        <v>86</v>
      </c>
    </row>
    <row r="178" spans="2:65" s="12" customFormat="1" ht="11.25">
      <c r="B178" s="152"/>
      <c r="D178" s="153" t="s">
        <v>143</v>
      </c>
      <c r="E178" s="154" t="s">
        <v>19</v>
      </c>
      <c r="F178" s="155" t="s">
        <v>610</v>
      </c>
      <c r="H178" s="156">
        <v>9</v>
      </c>
      <c r="I178" s="157"/>
      <c r="L178" s="152"/>
      <c r="M178" s="158"/>
      <c r="T178" s="159"/>
      <c r="AT178" s="154" t="s">
        <v>143</v>
      </c>
      <c r="AU178" s="154" t="s">
        <v>86</v>
      </c>
      <c r="AV178" s="12" t="s">
        <v>86</v>
      </c>
      <c r="AW178" s="12" t="s">
        <v>35</v>
      </c>
      <c r="AX178" s="12" t="s">
        <v>76</v>
      </c>
      <c r="AY178" s="154" t="s">
        <v>126</v>
      </c>
    </row>
    <row r="179" spans="2:65" s="1" customFormat="1" ht="21.75" customHeight="1">
      <c r="B179" s="30"/>
      <c r="C179" s="125" t="s">
        <v>322</v>
      </c>
      <c r="D179" s="125" t="s">
        <v>129</v>
      </c>
      <c r="E179" s="126" t="s">
        <v>354</v>
      </c>
      <c r="F179" s="127" t="s">
        <v>355</v>
      </c>
      <c r="G179" s="128" t="s">
        <v>228</v>
      </c>
      <c r="H179" s="129">
        <v>9</v>
      </c>
      <c r="I179" s="130"/>
      <c r="J179" s="131">
        <f>ROUND(I179*H179,2)</f>
        <v>0</v>
      </c>
      <c r="K179" s="127" t="s">
        <v>133</v>
      </c>
      <c r="L179" s="30"/>
      <c r="M179" s="132" t="s">
        <v>19</v>
      </c>
      <c r="N179" s="133" t="s">
        <v>47</v>
      </c>
      <c r="P179" s="134">
        <f>O179*H179</f>
        <v>0</v>
      </c>
      <c r="Q179" s="134">
        <v>9.0000000000000006E-5</v>
      </c>
      <c r="R179" s="134">
        <f>Q179*H179</f>
        <v>8.1000000000000006E-4</v>
      </c>
      <c r="S179" s="134">
        <v>0</v>
      </c>
      <c r="T179" s="135">
        <f>S179*H179</f>
        <v>0</v>
      </c>
      <c r="AR179" s="136" t="s">
        <v>157</v>
      </c>
      <c r="AT179" s="136" t="s">
        <v>129</v>
      </c>
      <c r="AU179" s="136" t="s">
        <v>86</v>
      </c>
      <c r="AY179" s="15" t="s">
        <v>126</v>
      </c>
      <c r="BE179" s="137">
        <f>IF(N179="základní",J179,0)</f>
        <v>0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5" t="s">
        <v>84</v>
      </c>
      <c r="BK179" s="137">
        <f>ROUND(I179*H179,2)</f>
        <v>0</v>
      </c>
      <c r="BL179" s="15" t="s">
        <v>157</v>
      </c>
      <c r="BM179" s="136" t="s">
        <v>611</v>
      </c>
    </row>
    <row r="180" spans="2:65" s="1" customFormat="1" ht="11.25">
      <c r="B180" s="30"/>
      <c r="D180" s="138" t="s">
        <v>136</v>
      </c>
      <c r="F180" s="139" t="s">
        <v>357</v>
      </c>
      <c r="I180" s="140"/>
      <c r="L180" s="30"/>
      <c r="M180" s="141"/>
      <c r="T180" s="51"/>
      <c r="AT180" s="15" t="s">
        <v>136</v>
      </c>
      <c r="AU180" s="15" t="s">
        <v>86</v>
      </c>
    </row>
    <row r="181" spans="2:65" s="12" customFormat="1" ht="11.25">
      <c r="B181" s="152"/>
      <c r="D181" s="153" t="s">
        <v>143</v>
      </c>
      <c r="E181" s="154" t="s">
        <v>19</v>
      </c>
      <c r="F181" s="155" t="s">
        <v>597</v>
      </c>
      <c r="H181" s="156">
        <v>9</v>
      </c>
      <c r="I181" s="157"/>
      <c r="L181" s="152"/>
      <c r="M181" s="158"/>
      <c r="T181" s="159"/>
      <c r="AT181" s="154" t="s">
        <v>143</v>
      </c>
      <c r="AU181" s="154" t="s">
        <v>86</v>
      </c>
      <c r="AV181" s="12" t="s">
        <v>86</v>
      </c>
      <c r="AW181" s="12" t="s">
        <v>35</v>
      </c>
      <c r="AX181" s="12" t="s">
        <v>76</v>
      </c>
      <c r="AY181" s="154" t="s">
        <v>126</v>
      </c>
    </row>
    <row r="182" spans="2:65" s="1" customFormat="1" ht="21.75" customHeight="1">
      <c r="B182" s="30"/>
      <c r="C182" s="125" t="s">
        <v>328</v>
      </c>
      <c r="D182" s="125" t="s">
        <v>129</v>
      </c>
      <c r="E182" s="126" t="s">
        <v>359</v>
      </c>
      <c r="F182" s="127" t="s">
        <v>360</v>
      </c>
      <c r="G182" s="128" t="s">
        <v>228</v>
      </c>
      <c r="H182" s="129">
        <v>11</v>
      </c>
      <c r="I182" s="130"/>
      <c r="J182" s="131">
        <f>ROUND(I182*H182,2)</f>
        <v>0</v>
      </c>
      <c r="K182" s="127" t="s">
        <v>133</v>
      </c>
      <c r="L182" s="30"/>
      <c r="M182" s="132" t="s">
        <v>19</v>
      </c>
      <c r="N182" s="133" t="s">
        <v>47</v>
      </c>
      <c r="P182" s="134">
        <f>O182*H182</f>
        <v>0</v>
      </c>
      <c r="Q182" s="134">
        <v>0</v>
      </c>
      <c r="R182" s="134">
        <f>Q182*H182</f>
        <v>0</v>
      </c>
      <c r="S182" s="134">
        <v>0</v>
      </c>
      <c r="T182" s="135">
        <f>S182*H182</f>
        <v>0</v>
      </c>
      <c r="AR182" s="136" t="s">
        <v>157</v>
      </c>
      <c r="AT182" s="136" t="s">
        <v>129</v>
      </c>
      <c r="AU182" s="136" t="s">
        <v>86</v>
      </c>
      <c r="AY182" s="15" t="s">
        <v>126</v>
      </c>
      <c r="BE182" s="137">
        <f>IF(N182="základní",J182,0)</f>
        <v>0</v>
      </c>
      <c r="BF182" s="137">
        <f>IF(N182="snížená",J182,0)</f>
        <v>0</v>
      </c>
      <c r="BG182" s="137">
        <f>IF(N182="zákl. přenesená",J182,0)</f>
        <v>0</v>
      </c>
      <c r="BH182" s="137">
        <f>IF(N182="sníž. přenesená",J182,0)</f>
        <v>0</v>
      </c>
      <c r="BI182" s="137">
        <f>IF(N182="nulová",J182,0)</f>
        <v>0</v>
      </c>
      <c r="BJ182" s="15" t="s">
        <v>84</v>
      </c>
      <c r="BK182" s="137">
        <f>ROUND(I182*H182,2)</f>
        <v>0</v>
      </c>
      <c r="BL182" s="15" t="s">
        <v>157</v>
      </c>
      <c r="BM182" s="136" t="s">
        <v>612</v>
      </c>
    </row>
    <row r="183" spans="2:65" s="1" customFormat="1" ht="11.25">
      <c r="B183" s="30"/>
      <c r="D183" s="138" t="s">
        <v>136</v>
      </c>
      <c r="F183" s="139" t="s">
        <v>362</v>
      </c>
      <c r="I183" s="140"/>
      <c r="L183" s="30"/>
      <c r="M183" s="141"/>
      <c r="T183" s="51"/>
      <c r="AT183" s="15" t="s">
        <v>136</v>
      </c>
      <c r="AU183" s="15" t="s">
        <v>86</v>
      </c>
    </row>
    <row r="184" spans="2:65" s="1" customFormat="1" ht="16.5" customHeight="1">
      <c r="B184" s="30"/>
      <c r="C184" s="142" t="s">
        <v>336</v>
      </c>
      <c r="D184" s="142" t="s">
        <v>138</v>
      </c>
      <c r="E184" s="143" t="s">
        <v>364</v>
      </c>
      <c r="F184" s="144" t="s">
        <v>365</v>
      </c>
      <c r="G184" s="145" t="s">
        <v>228</v>
      </c>
      <c r="H184" s="146">
        <v>12.1</v>
      </c>
      <c r="I184" s="147"/>
      <c r="J184" s="148">
        <f>ROUND(I184*H184,2)</f>
        <v>0</v>
      </c>
      <c r="K184" s="144" t="s">
        <v>133</v>
      </c>
      <c r="L184" s="149"/>
      <c r="M184" s="150" t="s">
        <v>19</v>
      </c>
      <c r="N184" s="151" t="s">
        <v>47</v>
      </c>
      <c r="P184" s="134">
        <f>O184*H184</f>
        <v>0</v>
      </c>
      <c r="Q184" s="134">
        <v>3.5E-4</v>
      </c>
      <c r="R184" s="134">
        <f>Q184*H184</f>
        <v>4.235E-3</v>
      </c>
      <c r="S184" s="134">
        <v>0</v>
      </c>
      <c r="T184" s="135">
        <f>S184*H184</f>
        <v>0</v>
      </c>
      <c r="AR184" s="136" t="s">
        <v>163</v>
      </c>
      <c r="AT184" s="136" t="s">
        <v>138</v>
      </c>
      <c r="AU184" s="136" t="s">
        <v>86</v>
      </c>
      <c r="AY184" s="15" t="s">
        <v>126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5" t="s">
        <v>84</v>
      </c>
      <c r="BK184" s="137">
        <f>ROUND(I184*H184,2)</f>
        <v>0</v>
      </c>
      <c r="BL184" s="15" t="s">
        <v>157</v>
      </c>
      <c r="BM184" s="136" t="s">
        <v>613</v>
      </c>
    </row>
    <row r="185" spans="2:65" s="12" customFormat="1" ht="11.25">
      <c r="B185" s="152"/>
      <c r="D185" s="153" t="s">
        <v>143</v>
      </c>
      <c r="E185" s="154" t="s">
        <v>19</v>
      </c>
      <c r="F185" s="155" t="s">
        <v>576</v>
      </c>
      <c r="H185" s="156">
        <v>11</v>
      </c>
      <c r="I185" s="157"/>
      <c r="L185" s="152"/>
      <c r="M185" s="158"/>
      <c r="T185" s="159"/>
      <c r="AT185" s="154" t="s">
        <v>143</v>
      </c>
      <c r="AU185" s="154" t="s">
        <v>86</v>
      </c>
      <c r="AV185" s="12" t="s">
        <v>86</v>
      </c>
      <c r="AW185" s="12" t="s">
        <v>35</v>
      </c>
      <c r="AX185" s="12" t="s">
        <v>76</v>
      </c>
      <c r="AY185" s="154" t="s">
        <v>126</v>
      </c>
    </row>
    <row r="186" spans="2:65" s="12" customFormat="1" ht="11.25">
      <c r="B186" s="152"/>
      <c r="D186" s="153" t="s">
        <v>143</v>
      </c>
      <c r="F186" s="155" t="s">
        <v>614</v>
      </c>
      <c r="H186" s="156">
        <v>12.1</v>
      </c>
      <c r="I186" s="157"/>
      <c r="L186" s="152"/>
      <c r="M186" s="158"/>
      <c r="T186" s="159"/>
      <c r="AT186" s="154" t="s">
        <v>143</v>
      </c>
      <c r="AU186" s="154" t="s">
        <v>86</v>
      </c>
      <c r="AV186" s="12" t="s">
        <v>86</v>
      </c>
      <c r="AW186" s="12" t="s">
        <v>4</v>
      </c>
      <c r="AX186" s="12" t="s">
        <v>84</v>
      </c>
      <c r="AY186" s="154" t="s">
        <v>126</v>
      </c>
    </row>
    <row r="187" spans="2:65" s="1" customFormat="1" ht="24.2" customHeight="1">
      <c r="B187" s="30"/>
      <c r="C187" s="125" t="s">
        <v>341</v>
      </c>
      <c r="D187" s="125" t="s">
        <v>129</v>
      </c>
      <c r="E187" s="126" t="s">
        <v>369</v>
      </c>
      <c r="F187" s="127" t="s">
        <v>370</v>
      </c>
      <c r="G187" s="128" t="s">
        <v>275</v>
      </c>
      <c r="H187" s="129">
        <v>2</v>
      </c>
      <c r="I187" s="130"/>
      <c r="J187" s="131">
        <f>ROUND(I187*H187,2)</f>
        <v>0</v>
      </c>
      <c r="K187" s="127" t="s">
        <v>133</v>
      </c>
      <c r="L187" s="30"/>
      <c r="M187" s="132" t="s">
        <v>19</v>
      </c>
      <c r="N187" s="133" t="s">
        <v>47</v>
      </c>
      <c r="P187" s="134">
        <f>O187*H187</f>
        <v>0</v>
      </c>
      <c r="Q187" s="134">
        <v>0</v>
      </c>
      <c r="R187" s="134">
        <f>Q187*H187</f>
        <v>0</v>
      </c>
      <c r="S187" s="134">
        <v>0</v>
      </c>
      <c r="T187" s="135">
        <f>S187*H187</f>
        <v>0</v>
      </c>
      <c r="AR187" s="136" t="s">
        <v>157</v>
      </c>
      <c r="AT187" s="136" t="s">
        <v>129</v>
      </c>
      <c r="AU187" s="136" t="s">
        <v>86</v>
      </c>
      <c r="AY187" s="15" t="s">
        <v>126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5" t="s">
        <v>84</v>
      </c>
      <c r="BK187" s="137">
        <f>ROUND(I187*H187,2)</f>
        <v>0</v>
      </c>
      <c r="BL187" s="15" t="s">
        <v>157</v>
      </c>
      <c r="BM187" s="136" t="s">
        <v>615</v>
      </c>
    </row>
    <row r="188" spans="2:65" s="1" customFormat="1" ht="11.25">
      <c r="B188" s="30"/>
      <c r="D188" s="138" t="s">
        <v>136</v>
      </c>
      <c r="F188" s="139" t="s">
        <v>372</v>
      </c>
      <c r="I188" s="140"/>
      <c r="L188" s="30"/>
      <c r="M188" s="141"/>
      <c r="T188" s="51"/>
      <c r="AT188" s="15" t="s">
        <v>136</v>
      </c>
      <c r="AU188" s="15" t="s">
        <v>86</v>
      </c>
    </row>
    <row r="189" spans="2:65" s="12" customFormat="1" ht="11.25">
      <c r="B189" s="152"/>
      <c r="D189" s="153" t="s">
        <v>143</v>
      </c>
      <c r="E189" s="154" t="s">
        <v>19</v>
      </c>
      <c r="F189" s="155" t="s">
        <v>616</v>
      </c>
      <c r="H189" s="156">
        <v>2</v>
      </c>
      <c r="I189" s="157"/>
      <c r="L189" s="152"/>
      <c r="M189" s="158"/>
      <c r="T189" s="159"/>
      <c r="AT189" s="154" t="s">
        <v>143</v>
      </c>
      <c r="AU189" s="154" t="s">
        <v>86</v>
      </c>
      <c r="AV189" s="12" t="s">
        <v>86</v>
      </c>
      <c r="AW189" s="12" t="s">
        <v>35</v>
      </c>
      <c r="AX189" s="12" t="s">
        <v>76</v>
      </c>
      <c r="AY189" s="154" t="s">
        <v>126</v>
      </c>
    </row>
    <row r="190" spans="2:65" s="1" customFormat="1" ht="16.5" customHeight="1">
      <c r="B190" s="30"/>
      <c r="C190" s="125" t="s">
        <v>347</v>
      </c>
      <c r="D190" s="125" t="s">
        <v>129</v>
      </c>
      <c r="E190" s="126" t="s">
        <v>375</v>
      </c>
      <c r="F190" s="127" t="s">
        <v>376</v>
      </c>
      <c r="G190" s="128" t="s">
        <v>275</v>
      </c>
      <c r="H190" s="129">
        <v>2</v>
      </c>
      <c r="I190" s="130"/>
      <c r="J190" s="131">
        <f>ROUND(I190*H190,2)</f>
        <v>0</v>
      </c>
      <c r="K190" s="127" t="s">
        <v>133</v>
      </c>
      <c r="L190" s="30"/>
      <c r="M190" s="132" t="s">
        <v>19</v>
      </c>
      <c r="N190" s="133" t="s">
        <v>47</v>
      </c>
      <c r="P190" s="134">
        <f>O190*H190</f>
        <v>0</v>
      </c>
      <c r="Q190" s="134">
        <v>0</v>
      </c>
      <c r="R190" s="134">
        <f>Q190*H190</f>
        <v>0</v>
      </c>
      <c r="S190" s="134">
        <v>0</v>
      </c>
      <c r="T190" s="135">
        <f>S190*H190</f>
        <v>0</v>
      </c>
      <c r="AR190" s="136" t="s">
        <v>157</v>
      </c>
      <c r="AT190" s="136" t="s">
        <v>129</v>
      </c>
      <c r="AU190" s="136" t="s">
        <v>86</v>
      </c>
      <c r="AY190" s="15" t="s">
        <v>126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5" t="s">
        <v>84</v>
      </c>
      <c r="BK190" s="137">
        <f>ROUND(I190*H190,2)</f>
        <v>0</v>
      </c>
      <c r="BL190" s="15" t="s">
        <v>157</v>
      </c>
      <c r="BM190" s="136" t="s">
        <v>617</v>
      </c>
    </row>
    <row r="191" spans="2:65" s="1" customFormat="1" ht="11.25">
      <c r="B191" s="30"/>
      <c r="D191" s="138" t="s">
        <v>136</v>
      </c>
      <c r="F191" s="139" t="s">
        <v>378</v>
      </c>
      <c r="I191" s="140"/>
      <c r="L191" s="30"/>
      <c r="M191" s="141"/>
      <c r="T191" s="51"/>
      <c r="AT191" s="15" t="s">
        <v>136</v>
      </c>
      <c r="AU191" s="15" t="s">
        <v>86</v>
      </c>
    </row>
    <row r="192" spans="2:65" s="12" customFormat="1" ht="11.25">
      <c r="B192" s="152"/>
      <c r="D192" s="153" t="s">
        <v>143</v>
      </c>
      <c r="E192" s="154" t="s">
        <v>19</v>
      </c>
      <c r="F192" s="155" t="s">
        <v>616</v>
      </c>
      <c r="H192" s="156">
        <v>2</v>
      </c>
      <c r="I192" s="157"/>
      <c r="L192" s="152"/>
      <c r="M192" s="158"/>
      <c r="T192" s="159"/>
      <c r="AT192" s="154" t="s">
        <v>143</v>
      </c>
      <c r="AU192" s="154" t="s">
        <v>86</v>
      </c>
      <c r="AV192" s="12" t="s">
        <v>86</v>
      </c>
      <c r="AW192" s="12" t="s">
        <v>35</v>
      </c>
      <c r="AX192" s="12" t="s">
        <v>76</v>
      </c>
      <c r="AY192" s="154" t="s">
        <v>126</v>
      </c>
    </row>
    <row r="193" spans="2:65" s="1" customFormat="1" ht="16.5" customHeight="1">
      <c r="B193" s="30"/>
      <c r="C193" s="125" t="s">
        <v>353</v>
      </c>
      <c r="D193" s="125" t="s">
        <v>129</v>
      </c>
      <c r="E193" s="126" t="s">
        <v>380</v>
      </c>
      <c r="F193" s="127" t="s">
        <v>381</v>
      </c>
      <c r="G193" s="128" t="s">
        <v>275</v>
      </c>
      <c r="H193" s="129">
        <v>2</v>
      </c>
      <c r="I193" s="130"/>
      <c r="J193" s="131">
        <f>ROUND(I193*H193,2)</f>
        <v>0</v>
      </c>
      <c r="K193" s="127" t="s">
        <v>133</v>
      </c>
      <c r="L193" s="30"/>
      <c r="M193" s="132" t="s">
        <v>19</v>
      </c>
      <c r="N193" s="133" t="s">
        <v>47</v>
      </c>
      <c r="P193" s="134">
        <f>O193*H193</f>
        <v>0</v>
      </c>
      <c r="Q193" s="134">
        <v>0</v>
      </c>
      <c r="R193" s="134">
        <f>Q193*H193</f>
        <v>0</v>
      </c>
      <c r="S193" s="134">
        <v>0</v>
      </c>
      <c r="T193" s="135">
        <f>S193*H193</f>
        <v>0</v>
      </c>
      <c r="AR193" s="136" t="s">
        <v>157</v>
      </c>
      <c r="AT193" s="136" t="s">
        <v>129</v>
      </c>
      <c r="AU193" s="136" t="s">
        <v>86</v>
      </c>
      <c r="AY193" s="15" t="s">
        <v>126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5" t="s">
        <v>84</v>
      </c>
      <c r="BK193" s="137">
        <f>ROUND(I193*H193,2)</f>
        <v>0</v>
      </c>
      <c r="BL193" s="15" t="s">
        <v>157</v>
      </c>
      <c r="BM193" s="136" t="s">
        <v>618</v>
      </c>
    </row>
    <row r="194" spans="2:65" s="1" customFormat="1" ht="11.25">
      <c r="B194" s="30"/>
      <c r="D194" s="138" t="s">
        <v>136</v>
      </c>
      <c r="F194" s="139" t="s">
        <v>383</v>
      </c>
      <c r="I194" s="140"/>
      <c r="L194" s="30"/>
      <c r="M194" s="141"/>
      <c r="T194" s="51"/>
      <c r="AT194" s="15" t="s">
        <v>136</v>
      </c>
      <c r="AU194" s="15" t="s">
        <v>86</v>
      </c>
    </row>
    <row r="195" spans="2:65" s="12" customFormat="1" ht="11.25">
      <c r="B195" s="152"/>
      <c r="D195" s="153" t="s">
        <v>143</v>
      </c>
      <c r="E195" s="154" t="s">
        <v>19</v>
      </c>
      <c r="F195" s="155" t="s">
        <v>616</v>
      </c>
      <c r="H195" s="156">
        <v>2</v>
      </c>
      <c r="I195" s="157"/>
      <c r="L195" s="152"/>
      <c r="M195" s="158"/>
      <c r="T195" s="159"/>
      <c r="AT195" s="154" t="s">
        <v>143</v>
      </c>
      <c r="AU195" s="154" t="s">
        <v>86</v>
      </c>
      <c r="AV195" s="12" t="s">
        <v>86</v>
      </c>
      <c r="AW195" s="12" t="s">
        <v>35</v>
      </c>
      <c r="AX195" s="12" t="s">
        <v>76</v>
      </c>
      <c r="AY195" s="154" t="s">
        <v>126</v>
      </c>
    </row>
    <row r="196" spans="2:65" s="1" customFormat="1" ht="24.2" customHeight="1">
      <c r="B196" s="30"/>
      <c r="C196" s="125" t="s">
        <v>358</v>
      </c>
      <c r="D196" s="125" t="s">
        <v>129</v>
      </c>
      <c r="E196" s="126" t="s">
        <v>385</v>
      </c>
      <c r="F196" s="127" t="s">
        <v>386</v>
      </c>
      <c r="G196" s="128" t="s">
        <v>275</v>
      </c>
      <c r="H196" s="129">
        <v>2</v>
      </c>
      <c r="I196" s="130"/>
      <c r="J196" s="131">
        <f>ROUND(I196*H196,2)</f>
        <v>0</v>
      </c>
      <c r="K196" s="127" t="s">
        <v>133</v>
      </c>
      <c r="L196" s="30"/>
      <c r="M196" s="132" t="s">
        <v>19</v>
      </c>
      <c r="N196" s="133" t="s">
        <v>47</v>
      </c>
      <c r="P196" s="134">
        <f>O196*H196</f>
        <v>0</v>
      </c>
      <c r="Q196" s="134">
        <v>0</v>
      </c>
      <c r="R196" s="134">
        <f>Q196*H196</f>
        <v>0</v>
      </c>
      <c r="S196" s="134">
        <v>0.44</v>
      </c>
      <c r="T196" s="135">
        <f>S196*H196</f>
        <v>0.88</v>
      </c>
      <c r="AR196" s="136" t="s">
        <v>157</v>
      </c>
      <c r="AT196" s="136" t="s">
        <v>129</v>
      </c>
      <c r="AU196" s="136" t="s">
        <v>86</v>
      </c>
      <c r="AY196" s="15" t="s">
        <v>126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5" t="s">
        <v>84</v>
      </c>
      <c r="BK196" s="137">
        <f>ROUND(I196*H196,2)</f>
        <v>0</v>
      </c>
      <c r="BL196" s="15" t="s">
        <v>157</v>
      </c>
      <c r="BM196" s="136" t="s">
        <v>619</v>
      </c>
    </row>
    <row r="197" spans="2:65" s="1" customFormat="1" ht="11.25">
      <c r="B197" s="30"/>
      <c r="D197" s="138" t="s">
        <v>136</v>
      </c>
      <c r="F197" s="139" t="s">
        <v>388</v>
      </c>
      <c r="I197" s="140"/>
      <c r="L197" s="30"/>
      <c r="M197" s="141"/>
      <c r="T197" s="51"/>
      <c r="AT197" s="15" t="s">
        <v>136</v>
      </c>
      <c r="AU197" s="15" t="s">
        <v>86</v>
      </c>
    </row>
    <row r="198" spans="2:65" s="12" customFormat="1" ht="11.25">
      <c r="B198" s="152"/>
      <c r="D198" s="153" t="s">
        <v>143</v>
      </c>
      <c r="E198" s="154" t="s">
        <v>19</v>
      </c>
      <c r="F198" s="155" t="s">
        <v>616</v>
      </c>
      <c r="H198" s="156">
        <v>2</v>
      </c>
      <c r="I198" s="157"/>
      <c r="L198" s="152"/>
      <c r="M198" s="158"/>
      <c r="T198" s="159"/>
      <c r="AT198" s="154" t="s">
        <v>143</v>
      </c>
      <c r="AU198" s="154" t="s">
        <v>86</v>
      </c>
      <c r="AV198" s="12" t="s">
        <v>86</v>
      </c>
      <c r="AW198" s="12" t="s">
        <v>35</v>
      </c>
      <c r="AX198" s="12" t="s">
        <v>76</v>
      </c>
      <c r="AY198" s="154" t="s">
        <v>126</v>
      </c>
    </row>
    <row r="199" spans="2:65" s="1" customFormat="1" ht="24.2" customHeight="1">
      <c r="B199" s="30"/>
      <c r="C199" s="125" t="s">
        <v>363</v>
      </c>
      <c r="D199" s="125" t="s">
        <v>129</v>
      </c>
      <c r="E199" s="126" t="s">
        <v>390</v>
      </c>
      <c r="F199" s="127" t="s">
        <v>391</v>
      </c>
      <c r="G199" s="128" t="s">
        <v>275</v>
      </c>
      <c r="H199" s="129">
        <v>2</v>
      </c>
      <c r="I199" s="130"/>
      <c r="J199" s="131">
        <f>ROUND(I199*H199,2)</f>
        <v>0</v>
      </c>
      <c r="K199" s="127" t="s">
        <v>133</v>
      </c>
      <c r="L199" s="30"/>
      <c r="M199" s="132" t="s">
        <v>19</v>
      </c>
      <c r="N199" s="133" t="s">
        <v>47</v>
      </c>
      <c r="P199" s="134">
        <f>O199*H199</f>
        <v>0</v>
      </c>
      <c r="Q199" s="134">
        <v>0</v>
      </c>
      <c r="R199" s="134">
        <f>Q199*H199</f>
        <v>0</v>
      </c>
      <c r="S199" s="134">
        <v>0.12</v>
      </c>
      <c r="T199" s="135">
        <f>S199*H199</f>
        <v>0.24</v>
      </c>
      <c r="AR199" s="136" t="s">
        <v>157</v>
      </c>
      <c r="AT199" s="136" t="s">
        <v>129</v>
      </c>
      <c r="AU199" s="136" t="s">
        <v>86</v>
      </c>
      <c r="AY199" s="15" t="s">
        <v>126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5" t="s">
        <v>84</v>
      </c>
      <c r="BK199" s="137">
        <f>ROUND(I199*H199,2)</f>
        <v>0</v>
      </c>
      <c r="BL199" s="15" t="s">
        <v>157</v>
      </c>
      <c r="BM199" s="136" t="s">
        <v>620</v>
      </c>
    </row>
    <row r="200" spans="2:65" s="1" customFormat="1" ht="11.25">
      <c r="B200" s="30"/>
      <c r="D200" s="138" t="s">
        <v>136</v>
      </c>
      <c r="F200" s="139" t="s">
        <v>393</v>
      </c>
      <c r="I200" s="140"/>
      <c r="L200" s="30"/>
      <c r="M200" s="141"/>
      <c r="T200" s="51"/>
      <c r="AT200" s="15" t="s">
        <v>136</v>
      </c>
      <c r="AU200" s="15" t="s">
        <v>86</v>
      </c>
    </row>
    <row r="201" spans="2:65" s="12" customFormat="1" ht="11.25">
      <c r="B201" s="152"/>
      <c r="D201" s="153" t="s">
        <v>143</v>
      </c>
      <c r="E201" s="154" t="s">
        <v>19</v>
      </c>
      <c r="F201" s="155" t="s">
        <v>616</v>
      </c>
      <c r="H201" s="156">
        <v>2</v>
      </c>
      <c r="I201" s="157"/>
      <c r="L201" s="152"/>
      <c r="M201" s="158"/>
      <c r="T201" s="159"/>
      <c r="AT201" s="154" t="s">
        <v>143</v>
      </c>
      <c r="AU201" s="154" t="s">
        <v>86</v>
      </c>
      <c r="AV201" s="12" t="s">
        <v>86</v>
      </c>
      <c r="AW201" s="12" t="s">
        <v>35</v>
      </c>
      <c r="AX201" s="12" t="s">
        <v>76</v>
      </c>
      <c r="AY201" s="154" t="s">
        <v>126</v>
      </c>
    </row>
    <row r="202" spans="2:65" s="1" customFormat="1" ht="16.5" customHeight="1">
      <c r="B202" s="30"/>
      <c r="C202" s="125" t="s">
        <v>368</v>
      </c>
      <c r="D202" s="125" t="s">
        <v>129</v>
      </c>
      <c r="E202" s="126" t="s">
        <v>395</v>
      </c>
      <c r="F202" s="127" t="s">
        <v>396</v>
      </c>
      <c r="G202" s="128" t="s">
        <v>228</v>
      </c>
      <c r="H202" s="129">
        <v>8</v>
      </c>
      <c r="I202" s="130"/>
      <c r="J202" s="131">
        <f>ROUND(I202*H202,2)</f>
        <v>0</v>
      </c>
      <c r="K202" s="127" t="s">
        <v>133</v>
      </c>
      <c r="L202" s="30"/>
      <c r="M202" s="132" t="s">
        <v>19</v>
      </c>
      <c r="N202" s="133" t="s">
        <v>47</v>
      </c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AR202" s="136" t="s">
        <v>157</v>
      </c>
      <c r="AT202" s="136" t="s">
        <v>129</v>
      </c>
      <c r="AU202" s="136" t="s">
        <v>86</v>
      </c>
      <c r="AY202" s="15" t="s">
        <v>126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5" t="s">
        <v>84</v>
      </c>
      <c r="BK202" s="137">
        <f>ROUND(I202*H202,2)</f>
        <v>0</v>
      </c>
      <c r="BL202" s="15" t="s">
        <v>157</v>
      </c>
      <c r="BM202" s="136" t="s">
        <v>621</v>
      </c>
    </row>
    <row r="203" spans="2:65" s="1" customFormat="1" ht="11.25">
      <c r="B203" s="30"/>
      <c r="D203" s="138" t="s">
        <v>136</v>
      </c>
      <c r="F203" s="139" t="s">
        <v>398</v>
      </c>
      <c r="I203" s="140"/>
      <c r="L203" s="30"/>
      <c r="M203" s="141"/>
      <c r="T203" s="51"/>
      <c r="AT203" s="15" t="s">
        <v>136</v>
      </c>
      <c r="AU203" s="15" t="s">
        <v>86</v>
      </c>
    </row>
    <row r="204" spans="2:65" s="12" customFormat="1" ht="11.25">
      <c r="B204" s="152"/>
      <c r="D204" s="153" t="s">
        <v>143</v>
      </c>
      <c r="E204" s="154" t="s">
        <v>19</v>
      </c>
      <c r="F204" s="155" t="s">
        <v>622</v>
      </c>
      <c r="H204" s="156">
        <v>8</v>
      </c>
      <c r="I204" s="157"/>
      <c r="L204" s="152"/>
      <c r="M204" s="158"/>
      <c r="T204" s="159"/>
      <c r="AT204" s="154" t="s">
        <v>143</v>
      </c>
      <c r="AU204" s="154" t="s">
        <v>86</v>
      </c>
      <c r="AV204" s="12" t="s">
        <v>86</v>
      </c>
      <c r="AW204" s="12" t="s">
        <v>35</v>
      </c>
      <c r="AX204" s="12" t="s">
        <v>76</v>
      </c>
      <c r="AY204" s="154" t="s">
        <v>126</v>
      </c>
    </row>
    <row r="205" spans="2:65" s="1" customFormat="1" ht="16.5" customHeight="1">
      <c r="B205" s="30"/>
      <c r="C205" s="125" t="s">
        <v>374</v>
      </c>
      <c r="D205" s="125" t="s">
        <v>129</v>
      </c>
      <c r="E205" s="126" t="s">
        <v>401</v>
      </c>
      <c r="F205" s="127" t="s">
        <v>402</v>
      </c>
      <c r="G205" s="128" t="s">
        <v>331</v>
      </c>
      <c r="H205" s="129">
        <v>1.1200000000000001</v>
      </c>
      <c r="I205" s="130"/>
      <c r="J205" s="131">
        <f>ROUND(I205*H205,2)</f>
        <v>0</v>
      </c>
      <c r="K205" s="127" t="s">
        <v>133</v>
      </c>
      <c r="L205" s="30"/>
      <c r="M205" s="132" t="s">
        <v>19</v>
      </c>
      <c r="N205" s="133" t="s">
        <v>47</v>
      </c>
      <c r="P205" s="134">
        <f>O205*H205</f>
        <v>0</v>
      </c>
      <c r="Q205" s="134">
        <v>0</v>
      </c>
      <c r="R205" s="134">
        <f>Q205*H205</f>
        <v>0</v>
      </c>
      <c r="S205" s="134">
        <v>0</v>
      </c>
      <c r="T205" s="135">
        <f>S205*H205</f>
        <v>0</v>
      </c>
      <c r="AR205" s="136" t="s">
        <v>157</v>
      </c>
      <c r="AT205" s="136" t="s">
        <v>129</v>
      </c>
      <c r="AU205" s="136" t="s">
        <v>86</v>
      </c>
      <c r="AY205" s="15" t="s">
        <v>126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5" t="s">
        <v>84</v>
      </c>
      <c r="BK205" s="137">
        <f>ROUND(I205*H205,2)</f>
        <v>0</v>
      </c>
      <c r="BL205" s="15" t="s">
        <v>157</v>
      </c>
      <c r="BM205" s="136" t="s">
        <v>623</v>
      </c>
    </row>
    <row r="206" spans="2:65" s="1" customFormat="1" ht="11.25">
      <c r="B206" s="30"/>
      <c r="D206" s="138" t="s">
        <v>136</v>
      </c>
      <c r="F206" s="139" t="s">
        <v>404</v>
      </c>
      <c r="I206" s="140"/>
      <c r="L206" s="30"/>
      <c r="M206" s="141"/>
      <c r="T206" s="51"/>
      <c r="AT206" s="15" t="s">
        <v>136</v>
      </c>
      <c r="AU206" s="15" t="s">
        <v>86</v>
      </c>
    </row>
    <row r="207" spans="2:65" s="1" customFormat="1" ht="21.75" customHeight="1">
      <c r="B207" s="30"/>
      <c r="C207" s="125" t="s">
        <v>379</v>
      </c>
      <c r="D207" s="125" t="s">
        <v>129</v>
      </c>
      <c r="E207" s="126" t="s">
        <v>406</v>
      </c>
      <c r="F207" s="127" t="s">
        <v>407</v>
      </c>
      <c r="G207" s="128" t="s">
        <v>331</v>
      </c>
      <c r="H207" s="129">
        <v>21.28</v>
      </c>
      <c r="I207" s="130"/>
      <c r="J207" s="131">
        <f>ROUND(I207*H207,2)</f>
        <v>0</v>
      </c>
      <c r="K207" s="127" t="s">
        <v>133</v>
      </c>
      <c r="L207" s="30"/>
      <c r="M207" s="132" t="s">
        <v>19</v>
      </c>
      <c r="N207" s="133" t="s">
        <v>47</v>
      </c>
      <c r="P207" s="134">
        <f>O207*H207</f>
        <v>0</v>
      </c>
      <c r="Q207" s="134">
        <v>0</v>
      </c>
      <c r="R207" s="134">
        <f>Q207*H207</f>
        <v>0</v>
      </c>
      <c r="S207" s="134">
        <v>0</v>
      </c>
      <c r="T207" s="135">
        <f>S207*H207</f>
        <v>0</v>
      </c>
      <c r="AR207" s="136" t="s">
        <v>157</v>
      </c>
      <c r="AT207" s="136" t="s">
        <v>129</v>
      </c>
      <c r="AU207" s="136" t="s">
        <v>86</v>
      </c>
      <c r="AY207" s="15" t="s">
        <v>126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5" t="s">
        <v>84</v>
      </c>
      <c r="BK207" s="137">
        <f>ROUND(I207*H207,2)</f>
        <v>0</v>
      </c>
      <c r="BL207" s="15" t="s">
        <v>157</v>
      </c>
      <c r="BM207" s="136" t="s">
        <v>624</v>
      </c>
    </row>
    <row r="208" spans="2:65" s="1" customFormat="1" ht="11.25">
      <c r="B208" s="30"/>
      <c r="D208" s="138" t="s">
        <v>136</v>
      </c>
      <c r="F208" s="139" t="s">
        <v>409</v>
      </c>
      <c r="I208" s="140"/>
      <c r="L208" s="30"/>
      <c r="M208" s="141"/>
      <c r="T208" s="51"/>
      <c r="AT208" s="15" t="s">
        <v>136</v>
      </c>
      <c r="AU208" s="15" t="s">
        <v>86</v>
      </c>
    </row>
    <row r="209" spans="2:65" s="12" customFormat="1" ht="11.25">
      <c r="B209" s="152"/>
      <c r="D209" s="153" t="s">
        <v>143</v>
      </c>
      <c r="F209" s="155" t="s">
        <v>625</v>
      </c>
      <c r="H209" s="156">
        <v>21.28</v>
      </c>
      <c r="I209" s="157"/>
      <c r="L209" s="152"/>
      <c r="M209" s="158"/>
      <c r="T209" s="159"/>
      <c r="AT209" s="154" t="s">
        <v>143</v>
      </c>
      <c r="AU209" s="154" t="s">
        <v>86</v>
      </c>
      <c r="AV209" s="12" t="s">
        <v>86</v>
      </c>
      <c r="AW209" s="12" t="s">
        <v>4</v>
      </c>
      <c r="AX209" s="12" t="s">
        <v>84</v>
      </c>
      <c r="AY209" s="154" t="s">
        <v>126</v>
      </c>
    </row>
    <row r="210" spans="2:65" s="1" customFormat="1" ht="24.2" customHeight="1">
      <c r="B210" s="30"/>
      <c r="C210" s="142" t="s">
        <v>384</v>
      </c>
      <c r="D210" s="142" t="s">
        <v>138</v>
      </c>
      <c r="E210" s="143" t="s">
        <v>412</v>
      </c>
      <c r="F210" s="144" t="s">
        <v>413</v>
      </c>
      <c r="G210" s="145" t="s">
        <v>331</v>
      </c>
      <c r="H210" s="146">
        <v>0.24</v>
      </c>
      <c r="I210" s="147"/>
      <c r="J210" s="148">
        <f>ROUND(I210*H210,2)</f>
        <v>0</v>
      </c>
      <c r="K210" s="144" t="s">
        <v>133</v>
      </c>
      <c r="L210" s="149"/>
      <c r="M210" s="150" t="s">
        <v>19</v>
      </c>
      <c r="N210" s="151" t="s">
        <v>47</v>
      </c>
      <c r="P210" s="134">
        <f>O210*H210</f>
        <v>0</v>
      </c>
      <c r="Q210" s="134">
        <v>0</v>
      </c>
      <c r="R210" s="134">
        <f>Q210*H210</f>
        <v>0</v>
      </c>
      <c r="S210" s="134">
        <v>0</v>
      </c>
      <c r="T210" s="135">
        <f>S210*H210</f>
        <v>0</v>
      </c>
      <c r="AR210" s="136" t="s">
        <v>163</v>
      </c>
      <c r="AT210" s="136" t="s">
        <v>138</v>
      </c>
      <c r="AU210" s="136" t="s">
        <v>86</v>
      </c>
      <c r="AY210" s="15" t="s">
        <v>126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5" t="s">
        <v>84</v>
      </c>
      <c r="BK210" s="137">
        <f>ROUND(I210*H210,2)</f>
        <v>0</v>
      </c>
      <c r="BL210" s="15" t="s">
        <v>157</v>
      </c>
      <c r="BM210" s="136" t="s">
        <v>626</v>
      </c>
    </row>
    <row r="211" spans="2:65" s="1" customFormat="1" ht="21.75" customHeight="1">
      <c r="B211" s="30"/>
      <c r="C211" s="142" t="s">
        <v>389</v>
      </c>
      <c r="D211" s="142" t="s">
        <v>138</v>
      </c>
      <c r="E211" s="143" t="s">
        <v>416</v>
      </c>
      <c r="F211" s="144" t="s">
        <v>417</v>
      </c>
      <c r="G211" s="145" t="s">
        <v>331</v>
      </c>
      <c r="H211" s="146">
        <v>0.88</v>
      </c>
      <c r="I211" s="147"/>
      <c r="J211" s="148">
        <f>ROUND(I211*H211,2)</f>
        <v>0</v>
      </c>
      <c r="K211" s="144" t="s">
        <v>133</v>
      </c>
      <c r="L211" s="149"/>
      <c r="M211" s="150" t="s">
        <v>19</v>
      </c>
      <c r="N211" s="151" t="s">
        <v>47</v>
      </c>
      <c r="P211" s="134">
        <f>O211*H211</f>
        <v>0</v>
      </c>
      <c r="Q211" s="134">
        <v>0</v>
      </c>
      <c r="R211" s="134">
        <f>Q211*H211</f>
        <v>0</v>
      </c>
      <c r="S211" s="134">
        <v>0</v>
      </c>
      <c r="T211" s="135">
        <f>S211*H211</f>
        <v>0</v>
      </c>
      <c r="AR211" s="136" t="s">
        <v>163</v>
      </c>
      <c r="AT211" s="136" t="s">
        <v>138</v>
      </c>
      <c r="AU211" s="136" t="s">
        <v>86</v>
      </c>
      <c r="AY211" s="15" t="s">
        <v>126</v>
      </c>
      <c r="BE211" s="137">
        <f>IF(N211="základní",J211,0)</f>
        <v>0</v>
      </c>
      <c r="BF211" s="137">
        <f>IF(N211="snížená",J211,0)</f>
        <v>0</v>
      </c>
      <c r="BG211" s="137">
        <f>IF(N211="zákl. přenesená",J211,0)</f>
        <v>0</v>
      </c>
      <c r="BH211" s="137">
        <f>IF(N211="sníž. přenesená",J211,0)</f>
        <v>0</v>
      </c>
      <c r="BI211" s="137">
        <f>IF(N211="nulová",J211,0)</f>
        <v>0</v>
      </c>
      <c r="BJ211" s="15" t="s">
        <v>84</v>
      </c>
      <c r="BK211" s="137">
        <f>ROUND(I211*H211,2)</f>
        <v>0</v>
      </c>
      <c r="BL211" s="15" t="s">
        <v>157</v>
      </c>
      <c r="BM211" s="136" t="s">
        <v>627</v>
      </c>
    </row>
    <row r="212" spans="2:65" s="1" customFormat="1" ht="16.5" customHeight="1">
      <c r="B212" s="30"/>
      <c r="C212" s="125" t="s">
        <v>394</v>
      </c>
      <c r="D212" s="125" t="s">
        <v>129</v>
      </c>
      <c r="E212" s="126" t="s">
        <v>420</v>
      </c>
      <c r="F212" s="127" t="s">
        <v>421</v>
      </c>
      <c r="G212" s="128" t="s">
        <v>331</v>
      </c>
      <c r="H212" s="129">
        <v>6.0000000000000001E-3</v>
      </c>
      <c r="I212" s="130"/>
      <c r="J212" s="131">
        <f>ROUND(I212*H212,2)</f>
        <v>0</v>
      </c>
      <c r="K212" s="127" t="s">
        <v>133</v>
      </c>
      <c r="L212" s="30"/>
      <c r="M212" s="132" t="s">
        <v>19</v>
      </c>
      <c r="N212" s="133" t="s">
        <v>47</v>
      </c>
      <c r="P212" s="134">
        <f>O212*H212</f>
        <v>0</v>
      </c>
      <c r="Q212" s="134">
        <v>0</v>
      </c>
      <c r="R212" s="134">
        <f>Q212*H212</f>
        <v>0</v>
      </c>
      <c r="S212" s="134">
        <v>0</v>
      </c>
      <c r="T212" s="135">
        <f>S212*H212</f>
        <v>0</v>
      </c>
      <c r="AR212" s="136" t="s">
        <v>157</v>
      </c>
      <c r="AT212" s="136" t="s">
        <v>129</v>
      </c>
      <c r="AU212" s="136" t="s">
        <v>86</v>
      </c>
      <c r="AY212" s="15" t="s">
        <v>126</v>
      </c>
      <c r="BE212" s="137">
        <f>IF(N212="základní",J212,0)</f>
        <v>0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5" t="s">
        <v>84</v>
      </c>
      <c r="BK212" s="137">
        <f>ROUND(I212*H212,2)</f>
        <v>0</v>
      </c>
      <c r="BL212" s="15" t="s">
        <v>157</v>
      </c>
      <c r="BM212" s="136" t="s">
        <v>628</v>
      </c>
    </row>
    <row r="213" spans="2:65" s="1" customFormat="1" ht="11.25">
      <c r="B213" s="30"/>
      <c r="D213" s="138" t="s">
        <v>136</v>
      </c>
      <c r="F213" s="139" t="s">
        <v>423</v>
      </c>
      <c r="I213" s="140"/>
      <c r="L213" s="30"/>
      <c r="M213" s="141"/>
      <c r="T213" s="51"/>
      <c r="AT213" s="15" t="s">
        <v>136</v>
      </c>
      <c r="AU213" s="15" t="s">
        <v>86</v>
      </c>
    </row>
    <row r="214" spans="2:65" s="11" customFormat="1" ht="25.9" customHeight="1">
      <c r="B214" s="113"/>
      <c r="D214" s="114" t="s">
        <v>75</v>
      </c>
      <c r="E214" s="115" t="s">
        <v>424</v>
      </c>
      <c r="F214" s="115" t="s">
        <v>425</v>
      </c>
      <c r="I214" s="116"/>
      <c r="J214" s="117">
        <f>BK214</f>
        <v>0</v>
      </c>
      <c r="L214" s="113"/>
      <c r="M214" s="118"/>
      <c r="P214" s="119">
        <f>P215+P219</f>
        <v>0</v>
      </c>
      <c r="R214" s="119">
        <f>R215+R219</f>
        <v>0</v>
      </c>
      <c r="T214" s="120">
        <f>T215+T219</f>
        <v>0</v>
      </c>
      <c r="AR214" s="114" t="s">
        <v>160</v>
      </c>
      <c r="AT214" s="121" t="s">
        <v>75</v>
      </c>
      <c r="AU214" s="121" t="s">
        <v>76</v>
      </c>
      <c r="AY214" s="114" t="s">
        <v>126</v>
      </c>
      <c r="BK214" s="122">
        <f>BK215+BK219</f>
        <v>0</v>
      </c>
    </row>
    <row r="215" spans="2:65" s="11" customFormat="1" ht="22.9" customHeight="1">
      <c r="B215" s="113"/>
      <c r="D215" s="114" t="s">
        <v>75</v>
      </c>
      <c r="E215" s="123" t="s">
        <v>426</v>
      </c>
      <c r="F215" s="123" t="s">
        <v>427</v>
      </c>
      <c r="I215" s="116"/>
      <c r="J215" s="124">
        <f>BK215</f>
        <v>0</v>
      </c>
      <c r="L215" s="113"/>
      <c r="M215" s="118"/>
      <c r="P215" s="119">
        <f>SUM(P216:P218)</f>
        <v>0</v>
      </c>
      <c r="R215" s="119">
        <f>SUM(R216:R218)</f>
        <v>0</v>
      </c>
      <c r="T215" s="120">
        <f>SUM(T216:T218)</f>
        <v>0</v>
      </c>
      <c r="AR215" s="114" t="s">
        <v>160</v>
      </c>
      <c r="AT215" s="121" t="s">
        <v>75</v>
      </c>
      <c r="AU215" s="121" t="s">
        <v>84</v>
      </c>
      <c r="AY215" s="114" t="s">
        <v>126</v>
      </c>
      <c r="BK215" s="122">
        <f>SUM(BK216:BK218)</f>
        <v>0</v>
      </c>
    </row>
    <row r="216" spans="2:65" s="1" customFormat="1" ht="16.5" customHeight="1">
      <c r="B216" s="30"/>
      <c r="C216" s="125" t="s">
        <v>400</v>
      </c>
      <c r="D216" s="125" t="s">
        <v>129</v>
      </c>
      <c r="E216" s="126" t="s">
        <v>429</v>
      </c>
      <c r="F216" s="127" t="s">
        <v>427</v>
      </c>
      <c r="G216" s="128" t="s">
        <v>246</v>
      </c>
      <c r="H216" s="129">
        <v>1</v>
      </c>
      <c r="I216" s="130"/>
      <c r="J216" s="131">
        <f>ROUND(I216*H216,2)</f>
        <v>0</v>
      </c>
      <c r="K216" s="127" t="s">
        <v>133</v>
      </c>
      <c r="L216" s="30"/>
      <c r="M216" s="132" t="s">
        <v>19</v>
      </c>
      <c r="N216" s="133" t="s">
        <v>47</v>
      </c>
      <c r="P216" s="134">
        <f>O216*H216</f>
        <v>0</v>
      </c>
      <c r="Q216" s="134">
        <v>0</v>
      </c>
      <c r="R216" s="134">
        <f>Q216*H216</f>
        <v>0</v>
      </c>
      <c r="S216" s="134">
        <v>0</v>
      </c>
      <c r="T216" s="135">
        <f>S216*H216</f>
        <v>0</v>
      </c>
      <c r="AR216" s="136" t="s">
        <v>430</v>
      </c>
      <c r="AT216" s="136" t="s">
        <v>129</v>
      </c>
      <c r="AU216" s="136" t="s">
        <v>86</v>
      </c>
      <c r="AY216" s="15" t="s">
        <v>126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5" t="s">
        <v>84</v>
      </c>
      <c r="BK216" s="137">
        <f>ROUND(I216*H216,2)</f>
        <v>0</v>
      </c>
      <c r="BL216" s="15" t="s">
        <v>430</v>
      </c>
      <c r="BM216" s="136" t="s">
        <v>629</v>
      </c>
    </row>
    <row r="217" spans="2:65" s="1" customFormat="1" ht="11.25">
      <c r="B217" s="30"/>
      <c r="D217" s="138" t="s">
        <v>136</v>
      </c>
      <c r="F217" s="139" t="s">
        <v>432</v>
      </c>
      <c r="I217" s="140"/>
      <c r="L217" s="30"/>
      <c r="M217" s="141"/>
      <c r="T217" s="51"/>
      <c r="AT217" s="15" t="s">
        <v>136</v>
      </c>
      <c r="AU217" s="15" t="s">
        <v>86</v>
      </c>
    </row>
    <row r="218" spans="2:65" s="1" customFormat="1" ht="107.25">
      <c r="B218" s="30"/>
      <c r="D218" s="153" t="s">
        <v>165</v>
      </c>
      <c r="F218" s="161" t="s">
        <v>433</v>
      </c>
      <c r="I218" s="140"/>
      <c r="L218" s="30"/>
      <c r="M218" s="141"/>
      <c r="T218" s="51"/>
      <c r="AT218" s="15" t="s">
        <v>165</v>
      </c>
      <c r="AU218" s="15" t="s">
        <v>86</v>
      </c>
    </row>
    <row r="219" spans="2:65" s="11" customFormat="1" ht="22.9" customHeight="1">
      <c r="B219" s="113"/>
      <c r="D219" s="114" t="s">
        <v>75</v>
      </c>
      <c r="E219" s="123" t="s">
        <v>434</v>
      </c>
      <c r="F219" s="123" t="s">
        <v>435</v>
      </c>
      <c r="I219" s="116"/>
      <c r="J219" s="124">
        <f>BK219</f>
        <v>0</v>
      </c>
      <c r="L219" s="113"/>
      <c r="M219" s="118"/>
      <c r="P219" s="119">
        <f>SUM(P220:P225)</f>
        <v>0</v>
      </c>
      <c r="R219" s="119">
        <f>SUM(R220:R225)</f>
        <v>0</v>
      </c>
      <c r="T219" s="120">
        <f>SUM(T220:T225)</f>
        <v>0</v>
      </c>
      <c r="AR219" s="114" t="s">
        <v>160</v>
      </c>
      <c r="AT219" s="121" t="s">
        <v>75</v>
      </c>
      <c r="AU219" s="121" t="s">
        <v>84</v>
      </c>
      <c r="AY219" s="114" t="s">
        <v>126</v>
      </c>
      <c r="BK219" s="122">
        <f>SUM(BK220:BK225)</f>
        <v>0</v>
      </c>
    </row>
    <row r="220" spans="2:65" s="1" customFormat="1" ht="16.5" customHeight="1">
      <c r="B220" s="30"/>
      <c r="C220" s="125" t="s">
        <v>405</v>
      </c>
      <c r="D220" s="125" t="s">
        <v>129</v>
      </c>
      <c r="E220" s="126" t="s">
        <v>437</v>
      </c>
      <c r="F220" s="127" t="s">
        <v>438</v>
      </c>
      <c r="G220" s="128" t="s">
        <v>246</v>
      </c>
      <c r="H220" s="129">
        <v>1</v>
      </c>
      <c r="I220" s="130"/>
      <c r="J220" s="131">
        <f>ROUND(I220*H220,2)</f>
        <v>0</v>
      </c>
      <c r="K220" s="127" t="s">
        <v>133</v>
      </c>
      <c r="L220" s="30"/>
      <c r="M220" s="132" t="s">
        <v>19</v>
      </c>
      <c r="N220" s="133" t="s">
        <v>47</v>
      </c>
      <c r="P220" s="134">
        <f>O220*H220</f>
        <v>0</v>
      </c>
      <c r="Q220" s="134">
        <v>0</v>
      </c>
      <c r="R220" s="134">
        <f>Q220*H220</f>
        <v>0</v>
      </c>
      <c r="S220" s="134">
        <v>0</v>
      </c>
      <c r="T220" s="135">
        <f>S220*H220</f>
        <v>0</v>
      </c>
      <c r="AR220" s="136" t="s">
        <v>430</v>
      </c>
      <c r="AT220" s="136" t="s">
        <v>129</v>
      </c>
      <c r="AU220" s="136" t="s">
        <v>86</v>
      </c>
      <c r="AY220" s="15" t="s">
        <v>126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5" t="s">
        <v>84</v>
      </c>
      <c r="BK220" s="137">
        <f>ROUND(I220*H220,2)</f>
        <v>0</v>
      </c>
      <c r="BL220" s="15" t="s">
        <v>430</v>
      </c>
      <c r="BM220" s="136" t="s">
        <v>630</v>
      </c>
    </row>
    <row r="221" spans="2:65" s="1" customFormat="1" ht="11.25">
      <c r="B221" s="30"/>
      <c r="D221" s="138" t="s">
        <v>136</v>
      </c>
      <c r="F221" s="139" t="s">
        <v>440</v>
      </c>
      <c r="I221" s="140"/>
      <c r="L221" s="30"/>
      <c r="M221" s="141"/>
      <c r="T221" s="51"/>
      <c r="AT221" s="15" t="s">
        <v>136</v>
      </c>
      <c r="AU221" s="15" t="s">
        <v>86</v>
      </c>
    </row>
    <row r="222" spans="2:65" s="1" customFormat="1" ht="29.25">
      <c r="B222" s="30"/>
      <c r="D222" s="153" t="s">
        <v>165</v>
      </c>
      <c r="F222" s="161" t="s">
        <v>441</v>
      </c>
      <c r="I222" s="140"/>
      <c r="L222" s="30"/>
      <c r="M222" s="141"/>
      <c r="T222" s="51"/>
      <c r="AT222" s="15" t="s">
        <v>165</v>
      </c>
      <c r="AU222" s="15" t="s">
        <v>86</v>
      </c>
    </row>
    <row r="223" spans="2:65" s="1" customFormat="1" ht="16.5" customHeight="1">
      <c r="B223" s="30"/>
      <c r="C223" s="125" t="s">
        <v>411</v>
      </c>
      <c r="D223" s="125" t="s">
        <v>129</v>
      </c>
      <c r="E223" s="126" t="s">
        <v>443</v>
      </c>
      <c r="F223" s="127" t="s">
        <v>444</v>
      </c>
      <c r="G223" s="128" t="s">
        <v>246</v>
      </c>
      <c r="H223" s="129">
        <v>1</v>
      </c>
      <c r="I223" s="130"/>
      <c r="J223" s="131">
        <f>ROUND(I223*H223,2)</f>
        <v>0</v>
      </c>
      <c r="K223" s="127" t="s">
        <v>133</v>
      </c>
      <c r="L223" s="30"/>
      <c r="M223" s="132" t="s">
        <v>19</v>
      </c>
      <c r="N223" s="133" t="s">
        <v>47</v>
      </c>
      <c r="P223" s="134">
        <f>O223*H223</f>
        <v>0</v>
      </c>
      <c r="Q223" s="134">
        <v>0</v>
      </c>
      <c r="R223" s="134">
        <f>Q223*H223</f>
        <v>0</v>
      </c>
      <c r="S223" s="134">
        <v>0</v>
      </c>
      <c r="T223" s="135">
        <f>S223*H223</f>
        <v>0</v>
      </c>
      <c r="AR223" s="136" t="s">
        <v>430</v>
      </c>
      <c r="AT223" s="136" t="s">
        <v>129</v>
      </c>
      <c r="AU223" s="136" t="s">
        <v>86</v>
      </c>
      <c r="AY223" s="15" t="s">
        <v>126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5" t="s">
        <v>84</v>
      </c>
      <c r="BK223" s="137">
        <f>ROUND(I223*H223,2)</f>
        <v>0</v>
      </c>
      <c r="BL223" s="15" t="s">
        <v>430</v>
      </c>
      <c r="BM223" s="136" t="s">
        <v>631</v>
      </c>
    </row>
    <row r="224" spans="2:65" s="1" customFormat="1" ht="11.25">
      <c r="B224" s="30"/>
      <c r="D224" s="138" t="s">
        <v>136</v>
      </c>
      <c r="F224" s="139" t="s">
        <v>446</v>
      </c>
      <c r="I224" s="140"/>
      <c r="L224" s="30"/>
      <c r="M224" s="141"/>
      <c r="T224" s="51"/>
      <c r="AT224" s="15" t="s">
        <v>136</v>
      </c>
      <c r="AU224" s="15" t="s">
        <v>86</v>
      </c>
    </row>
    <row r="225" spans="2:47" s="1" customFormat="1" ht="29.25">
      <c r="B225" s="30"/>
      <c r="D225" s="153" t="s">
        <v>165</v>
      </c>
      <c r="F225" s="161" t="s">
        <v>447</v>
      </c>
      <c r="I225" s="140"/>
      <c r="L225" s="30"/>
      <c r="M225" s="162"/>
      <c r="N225" s="163"/>
      <c r="O225" s="163"/>
      <c r="P225" s="163"/>
      <c r="Q225" s="163"/>
      <c r="R225" s="163"/>
      <c r="S225" s="163"/>
      <c r="T225" s="164"/>
      <c r="AT225" s="15" t="s">
        <v>165</v>
      </c>
      <c r="AU225" s="15" t="s">
        <v>86</v>
      </c>
    </row>
    <row r="226" spans="2:47" s="1" customFormat="1" ht="6.95" customHeight="1">
      <c r="B226" s="39"/>
      <c r="C226" s="40"/>
      <c r="D226" s="40"/>
      <c r="E226" s="40"/>
      <c r="F226" s="40"/>
      <c r="G226" s="40"/>
      <c r="H226" s="40"/>
      <c r="I226" s="40"/>
      <c r="J226" s="40"/>
      <c r="K226" s="40"/>
      <c r="L226" s="30"/>
    </row>
  </sheetData>
  <sheetProtection algorithmName="SHA-512" hashValue="ZTHidA/+/5TRkoULCHl7asIBLtTgJkmBIw/w/9svfNRfreLjoQAPA9r4JamkvqqiWYcp6L4GStMK3zqQ2ofV4w==" saltValue="slTLoHgskDJ9DU7n0ygCyHR+yX3AyWSa2D+wJCA1mls/k/GuBThci+6n59yyLogfb3mb+pDnbHXqQUYDiF1Byw==" spinCount="100000" sheet="1" objects="1" scenarios="1" formatColumns="0" formatRows="0" autoFilter="0"/>
  <autoFilter ref="C84:K225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4" r:id="rId2" xr:uid="{00000000-0004-0000-0300-000001000000}"/>
    <hyperlink ref="F98" r:id="rId3" xr:uid="{00000000-0004-0000-0300-000002000000}"/>
    <hyperlink ref="F102" r:id="rId4" xr:uid="{00000000-0004-0000-0300-000003000000}"/>
    <hyperlink ref="F108" r:id="rId5" xr:uid="{00000000-0004-0000-0300-000004000000}"/>
    <hyperlink ref="F114" r:id="rId6" xr:uid="{00000000-0004-0000-0300-000005000000}"/>
    <hyperlink ref="F120" r:id="rId7" xr:uid="{00000000-0004-0000-0300-000006000000}"/>
    <hyperlink ref="F124" r:id="rId8" xr:uid="{00000000-0004-0000-0300-000007000000}"/>
    <hyperlink ref="F130" r:id="rId9" xr:uid="{00000000-0004-0000-0300-000008000000}"/>
    <hyperlink ref="F132" r:id="rId10" xr:uid="{00000000-0004-0000-0300-000009000000}"/>
    <hyperlink ref="F134" r:id="rId11" xr:uid="{00000000-0004-0000-0300-00000A000000}"/>
    <hyperlink ref="F139" r:id="rId12" xr:uid="{00000000-0004-0000-0300-00000B000000}"/>
    <hyperlink ref="F144" r:id="rId13" xr:uid="{00000000-0004-0000-0300-00000C000000}"/>
    <hyperlink ref="F148" r:id="rId14" xr:uid="{00000000-0004-0000-0300-00000D000000}"/>
    <hyperlink ref="F151" r:id="rId15" xr:uid="{00000000-0004-0000-0300-00000E000000}"/>
    <hyperlink ref="F153" r:id="rId16" xr:uid="{00000000-0004-0000-0300-00000F000000}"/>
    <hyperlink ref="F157" r:id="rId17" xr:uid="{00000000-0004-0000-0300-000010000000}"/>
    <hyperlink ref="F160" r:id="rId18" xr:uid="{00000000-0004-0000-0300-000011000000}"/>
    <hyperlink ref="F163" r:id="rId19" xr:uid="{00000000-0004-0000-0300-000012000000}"/>
    <hyperlink ref="F166" r:id="rId20" xr:uid="{00000000-0004-0000-0300-000013000000}"/>
    <hyperlink ref="F170" r:id="rId21" xr:uid="{00000000-0004-0000-0300-000014000000}"/>
    <hyperlink ref="F173" r:id="rId22" xr:uid="{00000000-0004-0000-0300-000015000000}"/>
    <hyperlink ref="F177" r:id="rId23" xr:uid="{00000000-0004-0000-0300-000016000000}"/>
    <hyperlink ref="F180" r:id="rId24" xr:uid="{00000000-0004-0000-0300-000017000000}"/>
    <hyperlink ref="F183" r:id="rId25" xr:uid="{00000000-0004-0000-0300-000018000000}"/>
    <hyperlink ref="F188" r:id="rId26" xr:uid="{00000000-0004-0000-0300-000019000000}"/>
    <hyperlink ref="F191" r:id="rId27" xr:uid="{00000000-0004-0000-0300-00001A000000}"/>
    <hyperlink ref="F194" r:id="rId28" xr:uid="{00000000-0004-0000-0300-00001B000000}"/>
    <hyperlink ref="F197" r:id="rId29" xr:uid="{00000000-0004-0000-0300-00001C000000}"/>
    <hyperlink ref="F200" r:id="rId30" xr:uid="{00000000-0004-0000-0300-00001D000000}"/>
    <hyperlink ref="F203" r:id="rId31" xr:uid="{00000000-0004-0000-0300-00001E000000}"/>
    <hyperlink ref="F206" r:id="rId32" xr:uid="{00000000-0004-0000-0300-00001F000000}"/>
    <hyperlink ref="F208" r:id="rId33" xr:uid="{00000000-0004-0000-0300-000020000000}"/>
    <hyperlink ref="F213" r:id="rId34" xr:uid="{00000000-0004-0000-0300-000021000000}"/>
    <hyperlink ref="F217" r:id="rId35" xr:uid="{00000000-0004-0000-0300-000022000000}"/>
    <hyperlink ref="F221" r:id="rId36" xr:uid="{00000000-0004-0000-0300-000023000000}"/>
    <hyperlink ref="F224" r:id="rId37" xr:uid="{00000000-0004-0000-0300-000024000000}"/>
  </hyperlinks>
  <pageMargins left="0.39374999999999999" right="0.39374999999999999" top="0.39374999999999999" bottom="0.39374999999999999" header="0" footer="0"/>
  <pageSetup paperSize="9" scale="58" fitToHeight="100" orientation="portrait" blackAndWhite="1" r:id="rId38"/>
  <headerFooter>
    <oddFooter>&amp;CStrana &amp;P z &amp;N</oddFooter>
  </headerFooter>
  <drawing r:id="rId3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5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5" t="s">
        <v>95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96</v>
      </c>
      <c r="L4" s="18"/>
      <c r="M4" s="83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81" t="str">
        <f>'Rekapitulace stavby'!K6</f>
        <v>Oranžový přechod pro chodce na p.p.č.1130, 5261/1, 4400/400 a 4252/1, Ústí nad Labem</v>
      </c>
      <c r="F7" s="282"/>
      <c r="G7" s="282"/>
      <c r="H7" s="282"/>
      <c r="L7" s="18"/>
    </row>
    <row r="8" spans="2:46" s="1" customFormat="1" ht="12" customHeight="1">
      <c r="B8" s="30"/>
      <c r="D8" s="25" t="s">
        <v>97</v>
      </c>
      <c r="L8" s="30"/>
    </row>
    <row r="9" spans="2:46" s="1" customFormat="1" ht="16.5" customHeight="1">
      <c r="B9" s="30"/>
      <c r="E9" s="244" t="s">
        <v>632</v>
      </c>
      <c r="F9" s="283"/>
      <c r="G9" s="283"/>
      <c r="H9" s="28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customHeight="1">
      <c r="B12" s="30"/>
      <c r="D12" s="25" t="s">
        <v>21</v>
      </c>
      <c r="F12" s="23" t="s">
        <v>22</v>
      </c>
      <c r="I12" s="25" t="s">
        <v>23</v>
      </c>
      <c r="J12" s="47" t="str">
        <f>'Rekapitulace stavby'!AN8</f>
        <v>27. 11. 2023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25</v>
      </c>
      <c r="I14" s="25" t="s">
        <v>26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>Statutární město Ústí n.L.</v>
      </c>
      <c r="I15" s="25" t="s">
        <v>28</v>
      </c>
      <c r="J15" s="23" t="str">
        <f>IF('Rekapitulace stavby'!AN11="","",'Rekapitulace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84" t="str">
        <f>'Rekapitulace stavby'!E14</f>
        <v>Vyplň údaj</v>
      </c>
      <c r="F18" s="265"/>
      <c r="G18" s="265"/>
      <c r="H18" s="265"/>
      <c r="I18" s="25" t="s">
        <v>28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26</v>
      </c>
      <c r="J20" s="23" t="str">
        <f>IF('Rekapitulace stavby'!AN16="","",'Rekapitulace stavby'!AN16)</f>
        <v>25423126</v>
      </c>
      <c r="L20" s="30"/>
    </row>
    <row r="21" spans="2:12" s="1" customFormat="1" ht="18" customHeight="1">
      <c r="B21" s="30"/>
      <c r="E21" s="23" t="str">
        <f>IF('Rekapitulace stavby'!E17="","",'Rekapitulace stavby'!E17)</f>
        <v>PS projekty s.r.o. Teplice</v>
      </c>
      <c r="I21" s="25" t="s">
        <v>28</v>
      </c>
      <c r="J21" s="23" t="str">
        <f>IF('Rekapitulace stavby'!AN17="","",'Rekapitulace stavby'!AN17)</f>
        <v>CZ25423126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36</v>
      </c>
      <c r="I23" s="25" t="s">
        <v>26</v>
      </c>
      <c r="J23" s="23" t="s">
        <v>37</v>
      </c>
      <c r="L23" s="30"/>
    </row>
    <row r="24" spans="2:12" s="1" customFormat="1" ht="18" customHeight="1">
      <c r="B24" s="30"/>
      <c r="E24" s="23" t="s">
        <v>38</v>
      </c>
      <c r="I24" s="25" t="s">
        <v>28</v>
      </c>
      <c r="J24" s="23" t="s">
        <v>39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40</v>
      </c>
      <c r="L26" s="30"/>
    </row>
    <row r="27" spans="2:12" s="7" customFormat="1" ht="16.5" customHeight="1">
      <c r="B27" s="84"/>
      <c r="E27" s="270" t="s">
        <v>19</v>
      </c>
      <c r="F27" s="270"/>
      <c r="G27" s="270"/>
      <c r="H27" s="270"/>
      <c r="L27" s="84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5" t="s">
        <v>42</v>
      </c>
      <c r="J30" s="61">
        <f>ROUND(J87,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44</v>
      </c>
      <c r="I32" s="33" t="s">
        <v>43</v>
      </c>
      <c r="J32" s="33" t="s">
        <v>45</v>
      </c>
      <c r="L32" s="30"/>
    </row>
    <row r="33" spans="2:12" s="1" customFormat="1" ht="14.45" customHeight="1">
      <c r="B33" s="30"/>
      <c r="D33" s="50" t="s">
        <v>46</v>
      </c>
      <c r="E33" s="25" t="s">
        <v>47</v>
      </c>
      <c r="F33" s="86">
        <f>ROUND((SUM(BE87:BE250)),  2)</f>
        <v>0</v>
      </c>
      <c r="I33" s="87">
        <v>0.21</v>
      </c>
      <c r="J33" s="86">
        <f>ROUND(((SUM(BE87:BE250))*I33),  2)</f>
        <v>0</v>
      </c>
      <c r="L33" s="30"/>
    </row>
    <row r="34" spans="2:12" s="1" customFormat="1" ht="14.45" customHeight="1">
      <c r="B34" s="30"/>
      <c r="E34" s="25" t="s">
        <v>48</v>
      </c>
      <c r="F34" s="86">
        <f>ROUND((SUM(BF87:BF250)),  2)</f>
        <v>0</v>
      </c>
      <c r="I34" s="87">
        <v>0.15</v>
      </c>
      <c r="J34" s="86">
        <f>ROUND(((SUM(BF87:BF250))*I34),  2)</f>
        <v>0</v>
      </c>
      <c r="L34" s="30"/>
    </row>
    <row r="35" spans="2:12" s="1" customFormat="1" ht="14.45" hidden="1" customHeight="1">
      <c r="B35" s="30"/>
      <c r="E35" s="25" t="s">
        <v>49</v>
      </c>
      <c r="F35" s="86">
        <f>ROUND((SUM(BG87:BG250)),  2)</f>
        <v>0</v>
      </c>
      <c r="I35" s="87">
        <v>0.21</v>
      </c>
      <c r="J35" s="86">
        <f>0</f>
        <v>0</v>
      </c>
      <c r="L35" s="30"/>
    </row>
    <row r="36" spans="2:12" s="1" customFormat="1" ht="14.45" hidden="1" customHeight="1">
      <c r="B36" s="30"/>
      <c r="E36" s="25" t="s">
        <v>50</v>
      </c>
      <c r="F36" s="86">
        <f>ROUND((SUM(BH87:BH250)),  2)</f>
        <v>0</v>
      </c>
      <c r="I36" s="87">
        <v>0.15</v>
      </c>
      <c r="J36" s="86">
        <f>0</f>
        <v>0</v>
      </c>
      <c r="L36" s="30"/>
    </row>
    <row r="37" spans="2:12" s="1" customFormat="1" ht="14.45" hidden="1" customHeight="1">
      <c r="B37" s="30"/>
      <c r="E37" s="25" t="s">
        <v>51</v>
      </c>
      <c r="F37" s="86">
        <f>ROUND((SUM(BI87:BI250)),  2)</f>
        <v>0</v>
      </c>
      <c r="I37" s="87">
        <v>0</v>
      </c>
      <c r="J37" s="86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8"/>
      <c r="D39" s="89" t="s">
        <v>52</v>
      </c>
      <c r="E39" s="52"/>
      <c r="F39" s="52"/>
      <c r="G39" s="90" t="s">
        <v>53</v>
      </c>
      <c r="H39" s="91" t="s">
        <v>54</v>
      </c>
      <c r="I39" s="52"/>
      <c r="J39" s="92">
        <f>SUM(J30:J37)</f>
        <v>0</v>
      </c>
      <c r="K39" s="93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19" t="s">
        <v>99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81" t="str">
        <f>E7</f>
        <v>Oranžový přechod pro chodce na p.p.č.1130, 5261/1, 4400/400 a 4252/1, Ústí nad Labem</v>
      </c>
      <c r="F48" s="282"/>
      <c r="G48" s="282"/>
      <c r="H48" s="282"/>
      <c r="L48" s="30"/>
    </row>
    <row r="49" spans="2:47" s="1" customFormat="1" ht="12" customHeight="1">
      <c r="B49" s="30"/>
      <c r="C49" s="25" t="s">
        <v>97</v>
      </c>
      <c r="L49" s="30"/>
    </row>
    <row r="50" spans="2:47" s="1" customFormat="1" ht="16.5" customHeight="1">
      <c r="B50" s="30"/>
      <c r="E50" s="244" t="str">
        <f>E9</f>
        <v>IO 204 - VO stožáry, ulice Velká Hradební</v>
      </c>
      <c r="F50" s="283"/>
      <c r="G50" s="283"/>
      <c r="H50" s="283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>Ústí nad Labem</v>
      </c>
      <c r="I52" s="25" t="s">
        <v>23</v>
      </c>
      <c r="J52" s="47" t="str">
        <f>IF(J12="","",J12)</f>
        <v>27. 11. 2023</v>
      </c>
      <c r="L52" s="30"/>
    </row>
    <row r="53" spans="2:47" s="1" customFormat="1" ht="6.95" customHeight="1">
      <c r="B53" s="30"/>
      <c r="L53" s="30"/>
    </row>
    <row r="54" spans="2:47" s="1" customFormat="1" ht="25.7" customHeight="1">
      <c r="B54" s="30"/>
      <c r="C54" s="25" t="s">
        <v>25</v>
      </c>
      <c r="F54" s="23" t="str">
        <f>E15</f>
        <v>Statutární město Ústí n.L.</v>
      </c>
      <c r="I54" s="25" t="s">
        <v>31</v>
      </c>
      <c r="J54" s="28" t="str">
        <f>E21</f>
        <v>PS projekty s.r.o. Teplice</v>
      </c>
      <c r="L54" s="30"/>
    </row>
    <row r="55" spans="2:47" s="1" customFormat="1" ht="40.15" customHeight="1">
      <c r="B55" s="30"/>
      <c r="C55" s="25" t="s">
        <v>29</v>
      </c>
      <c r="F55" s="23" t="str">
        <f>IF(E18="","",E18)</f>
        <v>Vyplň údaj</v>
      </c>
      <c r="I55" s="25" t="s">
        <v>36</v>
      </c>
      <c r="J55" s="28" t="str">
        <f>E24</f>
        <v>STAVINVEST KMS s.r.o., Studentská 285/22, Bílina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4" t="s">
        <v>100</v>
      </c>
      <c r="D57" s="88"/>
      <c r="E57" s="88"/>
      <c r="F57" s="88"/>
      <c r="G57" s="88"/>
      <c r="H57" s="88"/>
      <c r="I57" s="88"/>
      <c r="J57" s="95" t="s">
        <v>101</v>
      </c>
      <c r="K57" s="88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6" t="s">
        <v>74</v>
      </c>
      <c r="J59" s="61">
        <f>J87</f>
        <v>0</v>
      </c>
      <c r="L59" s="30"/>
      <c r="AU59" s="15" t="s">
        <v>102</v>
      </c>
    </row>
    <row r="60" spans="2:47" s="8" customFormat="1" ht="24.95" customHeight="1">
      <c r="B60" s="97"/>
      <c r="D60" s="98" t="s">
        <v>103</v>
      </c>
      <c r="E60" s="99"/>
      <c r="F60" s="99"/>
      <c r="G60" s="99"/>
      <c r="H60" s="99"/>
      <c r="I60" s="99"/>
      <c r="J60" s="100">
        <f>J88</f>
        <v>0</v>
      </c>
      <c r="L60" s="97"/>
    </row>
    <row r="61" spans="2:47" s="9" customFormat="1" ht="19.899999999999999" customHeight="1">
      <c r="B61" s="101"/>
      <c r="D61" s="102" t="s">
        <v>104</v>
      </c>
      <c r="E61" s="103"/>
      <c r="F61" s="103"/>
      <c r="G61" s="103"/>
      <c r="H61" s="103"/>
      <c r="I61" s="103"/>
      <c r="J61" s="104">
        <f>J89</f>
        <v>0</v>
      </c>
      <c r="L61" s="101"/>
    </row>
    <row r="62" spans="2:47" s="8" customFormat="1" ht="24.95" customHeight="1">
      <c r="B62" s="97"/>
      <c r="D62" s="98" t="s">
        <v>105</v>
      </c>
      <c r="E62" s="99"/>
      <c r="F62" s="99"/>
      <c r="G62" s="99"/>
      <c r="H62" s="99"/>
      <c r="I62" s="99"/>
      <c r="J62" s="100">
        <f>J96</f>
        <v>0</v>
      </c>
      <c r="L62" s="97"/>
    </row>
    <row r="63" spans="2:47" s="9" customFormat="1" ht="19.899999999999999" customHeight="1">
      <c r="B63" s="101"/>
      <c r="D63" s="102" t="s">
        <v>106</v>
      </c>
      <c r="E63" s="103"/>
      <c r="F63" s="103"/>
      <c r="G63" s="103"/>
      <c r="H63" s="103"/>
      <c r="I63" s="103"/>
      <c r="J63" s="104">
        <f>J97</f>
        <v>0</v>
      </c>
      <c r="L63" s="101"/>
    </row>
    <row r="64" spans="2:47" s="9" customFormat="1" ht="19.899999999999999" customHeight="1">
      <c r="B64" s="101"/>
      <c r="D64" s="102" t="s">
        <v>107</v>
      </c>
      <c r="E64" s="103"/>
      <c r="F64" s="103"/>
      <c r="G64" s="103"/>
      <c r="H64" s="103"/>
      <c r="I64" s="103"/>
      <c r="J64" s="104">
        <f>J149</f>
        <v>0</v>
      </c>
      <c r="L64" s="101"/>
    </row>
    <row r="65" spans="2:12" s="8" customFormat="1" ht="24.95" customHeight="1">
      <c r="B65" s="97"/>
      <c r="D65" s="98" t="s">
        <v>108</v>
      </c>
      <c r="E65" s="99"/>
      <c r="F65" s="99"/>
      <c r="G65" s="99"/>
      <c r="H65" s="99"/>
      <c r="I65" s="99"/>
      <c r="J65" s="100">
        <f>J239</f>
        <v>0</v>
      </c>
      <c r="L65" s="97"/>
    </row>
    <row r="66" spans="2:12" s="9" customFormat="1" ht="19.899999999999999" customHeight="1">
      <c r="B66" s="101"/>
      <c r="D66" s="102" t="s">
        <v>109</v>
      </c>
      <c r="E66" s="103"/>
      <c r="F66" s="103"/>
      <c r="G66" s="103"/>
      <c r="H66" s="103"/>
      <c r="I66" s="103"/>
      <c r="J66" s="104">
        <f>J240</f>
        <v>0</v>
      </c>
      <c r="L66" s="101"/>
    </row>
    <row r="67" spans="2:12" s="9" customFormat="1" ht="19.899999999999999" customHeight="1">
      <c r="B67" s="101"/>
      <c r="D67" s="102" t="s">
        <v>110</v>
      </c>
      <c r="E67" s="103"/>
      <c r="F67" s="103"/>
      <c r="G67" s="103"/>
      <c r="H67" s="103"/>
      <c r="I67" s="103"/>
      <c r="J67" s="104">
        <f>J244</f>
        <v>0</v>
      </c>
      <c r="L67" s="101"/>
    </row>
    <row r="68" spans="2:12" s="1" customFormat="1" ht="21.75" customHeight="1">
      <c r="B68" s="30"/>
      <c r="L68" s="30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30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0"/>
    </row>
    <row r="74" spans="2:12" s="1" customFormat="1" ht="24.95" customHeight="1">
      <c r="B74" s="30"/>
      <c r="C74" s="19" t="s">
        <v>111</v>
      </c>
      <c r="L74" s="30"/>
    </row>
    <row r="75" spans="2:12" s="1" customFormat="1" ht="6.95" customHeight="1">
      <c r="B75" s="30"/>
      <c r="L75" s="30"/>
    </row>
    <row r="76" spans="2:12" s="1" customFormat="1" ht="12" customHeight="1">
      <c r="B76" s="30"/>
      <c r="C76" s="25" t="s">
        <v>16</v>
      </c>
      <c r="L76" s="30"/>
    </row>
    <row r="77" spans="2:12" s="1" customFormat="1" ht="16.5" customHeight="1">
      <c r="B77" s="30"/>
      <c r="E77" s="281" t="str">
        <f>E7</f>
        <v>Oranžový přechod pro chodce na p.p.č.1130, 5261/1, 4400/400 a 4252/1, Ústí nad Labem</v>
      </c>
      <c r="F77" s="282"/>
      <c r="G77" s="282"/>
      <c r="H77" s="282"/>
      <c r="L77" s="30"/>
    </row>
    <row r="78" spans="2:12" s="1" customFormat="1" ht="12" customHeight="1">
      <c r="B78" s="30"/>
      <c r="C78" s="25" t="s">
        <v>97</v>
      </c>
      <c r="L78" s="30"/>
    </row>
    <row r="79" spans="2:12" s="1" customFormat="1" ht="16.5" customHeight="1">
      <c r="B79" s="30"/>
      <c r="E79" s="244" t="str">
        <f>E9</f>
        <v>IO 204 - VO stožáry, ulice Velká Hradební</v>
      </c>
      <c r="F79" s="283"/>
      <c r="G79" s="283"/>
      <c r="H79" s="283"/>
      <c r="L79" s="30"/>
    </row>
    <row r="80" spans="2:12" s="1" customFormat="1" ht="6.95" customHeight="1">
      <c r="B80" s="30"/>
      <c r="L80" s="30"/>
    </row>
    <row r="81" spans="2:65" s="1" customFormat="1" ht="12" customHeight="1">
      <c r="B81" s="30"/>
      <c r="C81" s="25" t="s">
        <v>21</v>
      </c>
      <c r="F81" s="23" t="str">
        <f>F12</f>
        <v>Ústí nad Labem</v>
      </c>
      <c r="I81" s="25" t="s">
        <v>23</v>
      </c>
      <c r="J81" s="47" t="str">
        <f>IF(J12="","",J12)</f>
        <v>27. 11. 2023</v>
      </c>
      <c r="L81" s="30"/>
    </row>
    <row r="82" spans="2:65" s="1" customFormat="1" ht="6.95" customHeight="1">
      <c r="B82" s="30"/>
      <c r="L82" s="30"/>
    </row>
    <row r="83" spans="2:65" s="1" customFormat="1" ht="25.7" customHeight="1">
      <c r="B83" s="30"/>
      <c r="C83" s="25" t="s">
        <v>25</v>
      </c>
      <c r="F83" s="23" t="str">
        <f>E15</f>
        <v>Statutární město Ústí n.L.</v>
      </c>
      <c r="I83" s="25" t="s">
        <v>31</v>
      </c>
      <c r="J83" s="28" t="str">
        <f>E21</f>
        <v>PS projekty s.r.o. Teplice</v>
      </c>
      <c r="L83" s="30"/>
    </row>
    <row r="84" spans="2:65" s="1" customFormat="1" ht="40.15" customHeight="1">
      <c r="B84" s="30"/>
      <c r="C84" s="25" t="s">
        <v>29</v>
      </c>
      <c r="F84" s="23" t="str">
        <f>IF(E18="","",E18)</f>
        <v>Vyplň údaj</v>
      </c>
      <c r="I84" s="25" t="s">
        <v>36</v>
      </c>
      <c r="J84" s="28" t="str">
        <f>E24</f>
        <v>STAVINVEST KMS s.r.o., Studentská 285/22, Bílina</v>
      </c>
      <c r="L84" s="30"/>
    </row>
    <row r="85" spans="2:65" s="1" customFormat="1" ht="10.35" customHeight="1">
      <c r="B85" s="30"/>
      <c r="L85" s="30"/>
    </row>
    <row r="86" spans="2:65" s="10" customFormat="1" ht="29.25" customHeight="1">
      <c r="B86" s="105"/>
      <c r="C86" s="106" t="s">
        <v>112</v>
      </c>
      <c r="D86" s="107" t="s">
        <v>61</v>
      </c>
      <c r="E86" s="107" t="s">
        <v>57</v>
      </c>
      <c r="F86" s="107" t="s">
        <v>58</v>
      </c>
      <c r="G86" s="107" t="s">
        <v>113</v>
      </c>
      <c r="H86" s="107" t="s">
        <v>114</v>
      </c>
      <c r="I86" s="107" t="s">
        <v>115</v>
      </c>
      <c r="J86" s="107" t="s">
        <v>101</v>
      </c>
      <c r="K86" s="108" t="s">
        <v>116</v>
      </c>
      <c r="L86" s="105"/>
      <c r="M86" s="54" t="s">
        <v>19</v>
      </c>
      <c r="N86" s="55" t="s">
        <v>46</v>
      </c>
      <c r="O86" s="55" t="s">
        <v>117</v>
      </c>
      <c r="P86" s="55" t="s">
        <v>118</v>
      </c>
      <c r="Q86" s="55" t="s">
        <v>119</v>
      </c>
      <c r="R86" s="55" t="s">
        <v>120</v>
      </c>
      <c r="S86" s="55" t="s">
        <v>121</v>
      </c>
      <c r="T86" s="56" t="s">
        <v>122</v>
      </c>
    </row>
    <row r="87" spans="2:65" s="1" customFormat="1" ht="22.9" customHeight="1">
      <c r="B87" s="30"/>
      <c r="C87" s="59" t="s">
        <v>123</v>
      </c>
      <c r="J87" s="109">
        <f>BK87</f>
        <v>0</v>
      </c>
      <c r="L87" s="30"/>
      <c r="M87" s="57"/>
      <c r="N87" s="48"/>
      <c r="O87" s="48"/>
      <c r="P87" s="110">
        <f>P88+P96+P239</f>
        <v>0</v>
      </c>
      <c r="Q87" s="48"/>
      <c r="R87" s="110">
        <f>R88+R96+R239</f>
        <v>0.29053399999999996</v>
      </c>
      <c r="S87" s="48"/>
      <c r="T87" s="111">
        <f>T88+T96+T239</f>
        <v>1.4249999999999998</v>
      </c>
      <c r="AT87" s="15" t="s">
        <v>75</v>
      </c>
      <c r="AU87" s="15" t="s">
        <v>102</v>
      </c>
      <c r="BK87" s="112">
        <f>BK88+BK96+BK239</f>
        <v>0</v>
      </c>
    </row>
    <row r="88" spans="2:65" s="11" customFormat="1" ht="25.9" customHeight="1">
      <c r="B88" s="113"/>
      <c r="D88" s="114" t="s">
        <v>75</v>
      </c>
      <c r="E88" s="115" t="s">
        <v>124</v>
      </c>
      <c r="F88" s="115" t="s">
        <v>125</v>
      </c>
      <c r="I88" s="116"/>
      <c r="J88" s="117">
        <f>BK88</f>
        <v>0</v>
      </c>
      <c r="L88" s="113"/>
      <c r="M88" s="118"/>
      <c r="P88" s="119">
        <f>P89</f>
        <v>0</v>
      </c>
      <c r="R88" s="119">
        <f>R89</f>
        <v>8.0999999999999996E-3</v>
      </c>
      <c r="T88" s="120">
        <f>T89</f>
        <v>0</v>
      </c>
      <c r="AR88" s="114" t="s">
        <v>86</v>
      </c>
      <c r="AT88" s="121" t="s">
        <v>75</v>
      </c>
      <c r="AU88" s="121" t="s">
        <v>76</v>
      </c>
      <c r="AY88" s="114" t="s">
        <v>126</v>
      </c>
      <c r="BK88" s="122">
        <f>BK89</f>
        <v>0</v>
      </c>
    </row>
    <row r="89" spans="2:65" s="11" customFormat="1" ht="22.9" customHeight="1">
      <c r="B89" s="113"/>
      <c r="D89" s="114" t="s">
        <v>75</v>
      </c>
      <c r="E89" s="123" t="s">
        <v>127</v>
      </c>
      <c r="F89" s="123" t="s">
        <v>128</v>
      </c>
      <c r="I89" s="116"/>
      <c r="J89" s="124">
        <f>BK89</f>
        <v>0</v>
      </c>
      <c r="L89" s="113"/>
      <c r="M89" s="118"/>
      <c r="P89" s="119">
        <f>SUM(P90:P95)</f>
        <v>0</v>
      </c>
      <c r="R89" s="119">
        <f>SUM(R90:R95)</f>
        <v>8.0999999999999996E-3</v>
      </c>
      <c r="T89" s="120">
        <f>SUM(T90:T95)</f>
        <v>0</v>
      </c>
      <c r="AR89" s="114" t="s">
        <v>86</v>
      </c>
      <c r="AT89" s="121" t="s">
        <v>75</v>
      </c>
      <c r="AU89" s="121" t="s">
        <v>84</v>
      </c>
      <c r="AY89" s="114" t="s">
        <v>126</v>
      </c>
      <c r="BK89" s="122">
        <f>SUM(BK90:BK95)</f>
        <v>0</v>
      </c>
    </row>
    <row r="90" spans="2:65" s="1" customFormat="1" ht="16.5" customHeight="1">
      <c r="B90" s="30"/>
      <c r="C90" s="125" t="s">
        <v>84</v>
      </c>
      <c r="D90" s="125" t="s">
        <v>129</v>
      </c>
      <c r="E90" s="126" t="s">
        <v>130</v>
      </c>
      <c r="F90" s="127" t="s">
        <v>131</v>
      </c>
      <c r="G90" s="128" t="s">
        <v>132</v>
      </c>
      <c r="H90" s="129">
        <v>1</v>
      </c>
      <c r="I90" s="130"/>
      <c r="J90" s="131">
        <f>ROUND(I90*H90,2)</f>
        <v>0</v>
      </c>
      <c r="K90" s="127" t="s">
        <v>133</v>
      </c>
      <c r="L90" s="30"/>
      <c r="M90" s="132" t="s">
        <v>19</v>
      </c>
      <c r="N90" s="133" t="s">
        <v>47</v>
      </c>
      <c r="P90" s="134">
        <f>O90*H90</f>
        <v>0</v>
      </c>
      <c r="Q90" s="134">
        <v>0</v>
      </c>
      <c r="R90" s="134">
        <f>Q90*H90</f>
        <v>0</v>
      </c>
      <c r="S90" s="134">
        <v>0</v>
      </c>
      <c r="T90" s="135">
        <f>S90*H90</f>
        <v>0</v>
      </c>
      <c r="AR90" s="136" t="s">
        <v>134</v>
      </c>
      <c r="AT90" s="136" t="s">
        <v>129</v>
      </c>
      <c r="AU90" s="136" t="s">
        <v>86</v>
      </c>
      <c r="AY90" s="15" t="s">
        <v>126</v>
      </c>
      <c r="BE90" s="137">
        <f>IF(N90="základní",J90,0)</f>
        <v>0</v>
      </c>
      <c r="BF90" s="137">
        <f>IF(N90="snížená",J90,0)</f>
        <v>0</v>
      </c>
      <c r="BG90" s="137">
        <f>IF(N90="zákl. přenesená",J90,0)</f>
        <v>0</v>
      </c>
      <c r="BH90" s="137">
        <f>IF(N90="sníž. přenesená",J90,0)</f>
        <v>0</v>
      </c>
      <c r="BI90" s="137">
        <f>IF(N90="nulová",J90,0)</f>
        <v>0</v>
      </c>
      <c r="BJ90" s="15" t="s">
        <v>84</v>
      </c>
      <c r="BK90" s="137">
        <f>ROUND(I90*H90,2)</f>
        <v>0</v>
      </c>
      <c r="BL90" s="15" t="s">
        <v>134</v>
      </c>
      <c r="BM90" s="136" t="s">
        <v>633</v>
      </c>
    </row>
    <row r="91" spans="2:65" s="1" customFormat="1" ht="11.25">
      <c r="B91" s="30"/>
      <c r="D91" s="138" t="s">
        <v>136</v>
      </c>
      <c r="F91" s="139" t="s">
        <v>137</v>
      </c>
      <c r="I91" s="140"/>
      <c r="L91" s="30"/>
      <c r="M91" s="141"/>
      <c r="T91" s="51"/>
      <c r="AT91" s="15" t="s">
        <v>136</v>
      </c>
      <c r="AU91" s="15" t="s">
        <v>86</v>
      </c>
    </row>
    <row r="92" spans="2:65" s="1" customFormat="1" ht="16.5" customHeight="1">
      <c r="B92" s="30"/>
      <c r="C92" s="142" t="s">
        <v>86</v>
      </c>
      <c r="D92" s="142" t="s">
        <v>138</v>
      </c>
      <c r="E92" s="143" t="s">
        <v>139</v>
      </c>
      <c r="F92" s="144" t="s">
        <v>140</v>
      </c>
      <c r="G92" s="145" t="s">
        <v>132</v>
      </c>
      <c r="H92" s="146">
        <v>1</v>
      </c>
      <c r="I92" s="147"/>
      <c r="J92" s="148">
        <f>ROUND(I92*H92,2)</f>
        <v>0</v>
      </c>
      <c r="K92" s="144" t="s">
        <v>133</v>
      </c>
      <c r="L92" s="149"/>
      <c r="M92" s="150" t="s">
        <v>19</v>
      </c>
      <c r="N92" s="151" t="s">
        <v>47</v>
      </c>
      <c r="P92" s="134">
        <f>O92*H92</f>
        <v>0</v>
      </c>
      <c r="Q92" s="134">
        <v>8.0999999999999996E-3</v>
      </c>
      <c r="R92" s="134">
        <f>Q92*H92</f>
        <v>8.0999999999999996E-3</v>
      </c>
      <c r="S92" s="134">
        <v>0</v>
      </c>
      <c r="T92" s="135">
        <f>S92*H92</f>
        <v>0</v>
      </c>
      <c r="AR92" s="136" t="s">
        <v>141</v>
      </c>
      <c r="AT92" s="136" t="s">
        <v>138</v>
      </c>
      <c r="AU92" s="136" t="s">
        <v>86</v>
      </c>
      <c r="AY92" s="15" t="s">
        <v>126</v>
      </c>
      <c r="BE92" s="137">
        <f>IF(N92="základní",J92,0)</f>
        <v>0</v>
      </c>
      <c r="BF92" s="137">
        <f>IF(N92="snížená",J92,0)</f>
        <v>0</v>
      </c>
      <c r="BG92" s="137">
        <f>IF(N92="zákl. přenesená",J92,0)</f>
        <v>0</v>
      </c>
      <c r="BH92" s="137">
        <f>IF(N92="sníž. přenesená",J92,0)</f>
        <v>0</v>
      </c>
      <c r="BI92" s="137">
        <f>IF(N92="nulová",J92,0)</f>
        <v>0</v>
      </c>
      <c r="BJ92" s="15" t="s">
        <v>84</v>
      </c>
      <c r="BK92" s="137">
        <f>ROUND(I92*H92,2)</f>
        <v>0</v>
      </c>
      <c r="BL92" s="15" t="s">
        <v>134</v>
      </c>
      <c r="BM92" s="136" t="s">
        <v>634</v>
      </c>
    </row>
    <row r="93" spans="2:65" s="12" customFormat="1" ht="11.25">
      <c r="B93" s="152"/>
      <c r="D93" s="153" t="s">
        <v>143</v>
      </c>
      <c r="E93" s="154" t="s">
        <v>19</v>
      </c>
      <c r="F93" s="155" t="s">
        <v>144</v>
      </c>
      <c r="H93" s="156">
        <v>1</v>
      </c>
      <c r="I93" s="157"/>
      <c r="L93" s="152"/>
      <c r="M93" s="158"/>
      <c r="T93" s="159"/>
      <c r="AT93" s="154" t="s">
        <v>143</v>
      </c>
      <c r="AU93" s="154" t="s">
        <v>86</v>
      </c>
      <c r="AV93" s="12" t="s">
        <v>86</v>
      </c>
      <c r="AW93" s="12" t="s">
        <v>35</v>
      </c>
      <c r="AX93" s="12" t="s">
        <v>76</v>
      </c>
      <c r="AY93" s="154" t="s">
        <v>126</v>
      </c>
    </row>
    <row r="94" spans="2:65" s="1" customFormat="1" ht="24.2" customHeight="1">
      <c r="B94" s="30"/>
      <c r="C94" s="125" t="s">
        <v>145</v>
      </c>
      <c r="D94" s="125" t="s">
        <v>129</v>
      </c>
      <c r="E94" s="126" t="s">
        <v>146</v>
      </c>
      <c r="F94" s="127" t="s">
        <v>147</v>
      </c>
      <c r="G94" s="128" t="s">
        <v>148</v>
      </c>
      <c r="H94" s="160"/>
      <c r="I94" s="130"/>
      <c r="J94" s="131">
        <f>ROUND(I94*H94,2)</f>
        <v>0</v>
      </c>
      <c r="K94" s="127" t="s">
        <v>133</v>
      </c>
      <c r="L94" s="30"/>
      <c r="M94" s="132" t="s">
        <v>19</v>
      </c>
      <c r="N94" s="133" t="s">
        <v>47</v>
      </c>
      <c r="P94" s="134">
        <f>O94*H94</f>
        <v>0</v>
      </c>
      <c r="Q94" s="134">
        <v>0</v>
      </c>
      <c r="R94" s="134">
        <f>Q94*H94</f>
        <v>0</v>
      </c>
      <c r="S94" s="134">
        <v>0</v>
      </c>
      <c r="T94" s="135">
        <f>S94*H94</f>
        <v>0</v>
      </c>
      <c r="AR94" s="136" t="s">
        <v>134</v>
      </c>
      <c r="AT94" s="136" t="s">
        <v>129</v>
      </c>
      <c r="AU94" s="136" t="s">
        <v>86</v>
      </c>
      <c r="AY94" s="15" t="s">
        <v>126</v>
      </c>
      <c r="BE94" s="137">
        <f>IF(N94="základní",J94,0)</f>
        <v>0</v>
      </c>
      <c r="BF94" s="137">
        <f>IF(N94="snížená",J94,0)</f>
        <v>0</v>
      </c>
      <c r="BG94" s="137">
        <f>IF(N94="zákl. přenesená",J94,0)</f>
        <v>0</v>
      </c>
      <c r="BH94" s="137">
        <f>IF(N94="sníž. přenesená",J94,0)</f>
        <v>0</v>
      </c>
      <c r="BI94" s="137">
        <f>IF(N94="nulová",J94,0)</f>
        <v>0</v>
      </c>
      <c r="BJ94" s="15" t="s">
        <v>84</v>
      </c>
      <c r="BK94" s="137">
        <f>ROUND(I94*H94,2)</f>
        <v>0</v>
      </c>
      <c r="BL94" s="15" t="s">
        <v>134</v>
      </c>
      <c r="BM94" s="136" t="s">
        <v>635</v>
      </c>
    </row>
    <row r="95" spans="2:65" s="1" customFormat="1" ht="11.25">
      <c r="B95" s="30"/>
      <c r="D95" s="138" t="s">
        <v>136</v>
      </c>
      <c r="F95" s="139" t="s">
        <v>150</v>
      </c>
      <c r="I95" s="140"/>
      <c r="L95" s="30"/>
      <c r="M95" s="141"/>
      <c r="T95" s="51"/>
      <c r="AT95" s="15" t="s">
        <v>136</v>
      </c>
      <c r="AU95" s="15" t="s">
        <v>86</v>
      </c>
    </row>
    <row r="96" spans="2:65" s="11" customFormat="1" ht="25.9" customHeight="1">
      <c r="B96" s="113"/>
      <c r="D96" s="114" t="s">
        <v>75</v>
      </c>
      <c r="E96" s="115" t="s">
        <v>138</v>
      </c>
      <c r="F96" s="115" t="s">
        <v>151</v>
      </c>
      <c r="I96" s="116"/>
      <c r="J96" s="117">
        <f>BK96</f>
        <v>0</v>
      </c>
      <c r="L96" s="113"/>
      <c r="M96" s="118"/>
      <c r="P96" s="119">
        <f>P97+P149</f>
        <v>0</v>
      </c>
      <c r="R96" s="119">
        <f>R97+R149</f>
        <v>0.28243399999999996</v>
      </c>
      <c r="T96" s="120">
        <f>T97+T149</f>
        <v>1.4249999999999998</v>
      </c>
      <c r="AR96" s="114" t="s">
        <v>145</v>
      </c>
      <c r="AT96" s="121" t="s">
        <v>75</v>
      </c>
      <c r="AU96" s="121" t="s">
        <v>76</v>
      </c>
      <c r="AY96" s="114" t="s">
        <v>126</v>
      </c>
      <c r="BK96" s="122">
        <f>BK97+BK149</f>
        <v>0</v>
      </c>
    </row>
    <row r="97" spans="2:65" s="11" customFormat="1" ht="22.9" customHeight="1">
      <c r="B97" s="113"/>
      <c r="D97" s="114" t="s">
        <v>75</v>
      </c>
      <c r="E97" s="123" t="s">
        <v>152</v>
      </c>
      <c r="F97" s="123" t="s">
        <v>153</v>
      </c>
      <c r="I97" s="116"/>
      <c r="J97" s="124">
        <f>BK97</f>
        <v>0</v>
      </c>
      <c r="L97" s="113"/>
      <c r="M97" s="118"/>
      <c r="P97" s="119">
        <f>SUM(P98:P148)</f>
        <v>0</v>
      </c>
      <c r="R97" s="119">
        <f>SUM(R98:R148)</f>
        <v>0.13954899999999998</v>
      </c>
      <c r="T97" s="120">
        <f>SUM(T98:T148)</f>
        <v>0</v>
      </c>
      <c r="AR97" s="114" t="s">
        <v>145</v>
      </c>
      <c r="AT97" s="121" t="s">
        <v>75</v>
      </c>
      <c r="AU97" s="121" t="s">
        <v>84</v>
      </c>
      <c r="AY97" s="114" t="s">
        <v>126</v>
      </c>
      <c r="BK97" s="122">
        <f>SUM(BK98:BK148)</f>
        <v>0</v>
      </c>
    </row>
    <row r="98" spans="2:65" s="1" customFormat="1" ht="24.2" customHeight="1">
      <c r="B98" s="30"/>
      <c r="C98" s="125" t="s">
        <v>154</v>
      </c>
      <c r="D98" s="125" t="s">
        <v>129</v>
      </c>
      <c r="E98" s="126" t="s">
        <v>155</v>
      </c>
      <c r="F98" s="127" t="s">
        <v>156</v>
      </c>
      <c r="G98" s="128" t="s">
        <v>132</v>
      </c>
      <c r="H98" s="129">
        <v>2</v>
      </c>
      <c r="I98" s="130"/>
      <c r="J98" s="131">
        <f>ROUND(I98*H98,2)</f>
        <v>0</v>
      </c>
      <c r="K98" s="127" t="s">
        <v>133</v>
      </c>
      <c r="L98" s="30"/>
      <c r="M98" s="132" t="s">
        <v>19</v>
      </c>
      <c r="N98" s="133" t="s">
        <v>47</v>
      </c>
      <c r="P98" s="134">
        <f>O98*H98</f>
        <v>0</v>
      </c>
      <c r="Q98" s="134">
        <v>0</v>
      </c>
      <c r="R98" s="134">
        <f>Q98*H98</f>
        <v>0</v>
      </c>
      <c r="S98" s="134">
        <v>0</v>
      </c>
      <c r="T98" s="135">
        <f>S98*H98</f>
        <v>0</v>
      </c>
      <c r="AR98" s="136" t="s">
        <v>157</v>
      </c>
      <c r="AT98" s="136" t="s">
        <v>129</v>
      </c>
      <c r="AU98" s="136" t="s">
        <v>86</v>
      </c>
      <c r="AY98" s="15" t="s">
        <v>126</v>
      </c>
      <c r="BE98" s="137">
        <f>IF(N98="základní",J98,0)</f>
        <v>0</v>
      </c>
      <c r="BF98" s="137">
        <f>IF(N98="snížená",J98,0)</f>
        <v>0</v>
      </c>
      <c r="BG98" s="137">
        <f>IF(N98="zákl. přenesená",J98,0)</f>
        <v>0</v>
      </c>
      <c r="BH98" s="137">
        <f>IF(N98="sníž. přenesená",J98,0)</f>
        <v>0</v>
      </c>
      <c r="BI98" s="137">
        <f>IF(N98="nulová",J98,0)</f>
        <v>0</v>
      </c>
      <c r="BJ98" s="15" t="s">
        <v>84</v>
      </c>
      <c r="BK98" s="137">
        <f>ROUND(I98*H98,2)</f>
        <v>0</v>
      </c>
      <c r="BL98" s="15" t="s">
        <v>157</v>
      </c>
      <c r="BM98" s="136" t="s">
        <v>636</v>
      </c>
    </row>
    <row r="99" spans="2:65" s="1" customFormat="1" ht="11.25">
      <c r="B99" s="30"/>
      <c r="D99" s="138" t="s">
        <v>136</v>
      </c>
      <c r="F99" s="139" t="s">
        <v>159</v>
      </c>
      <c r="I99" s="140"/>
      <c r="L99" s="30"/>
      <c r="M99" s="141"/>
      <c r="T99" s="51"/>
      <c r="AT99" s="15" t="s">
        <v>136</v>
      </c>
      <c r="AU99" s="15" t="s">
        <v>86</v>
      </c>
    </row>
    <row r="100" spans="2:65" s="1" customFormat="1" ht="16.5" customHeight="1">
      <c r="B100" s="30"/>
      <c r="C100" s="142" t="s">
        <v>160</v>
      </c>
      <c r="D100" s="142" t="s">
        <v>138</v>
      </c>
      <c r="E100" s="143" t="s">
        <v>161</v>
      </c>
      <c r="F100" s="144" t="s">
        <v>162</v>
      </c>
      <c r="G100" s="145" t="s">
        <v>132</v>
      </c>
      <c r="H100" s="146">
        <v>2</v>
      </c>
      <c r="I100" s="147"/>
      <c r="J100" s="148">
        <f>ROUND(I100*H100,2)</f>
        <v>0</v>
      </c>
      <c r="K100" s="144" t="s">
        <v>19</v>
      </c>
      <c r="L100" s="149"/>
      <c r="M100" s="150" t="s">
        <v>19</v>
      </c>
      <c r="N100" s="151" t="s">
        <v>47</v>
      </c>
      <c r="P100" s="134">
        <f>O100*H100</f>
        <v>0</v>
      </c>
      <c r="Q100" s="134">
        <v>0</v>
      </c>
      <c r="R100" s="134">
        <f>Q100*H100</f>
        <v>0</v>
      </c>
      <c r="S100" s="134">
        <v>0</v>
      </c>
      <c r="T100" s="135">
        <f>S100*H100</f>
        <v>0</v>
      </c>
      <c r="AR100" s="136" t="s">
        <v>163</v>
      </c>
      <c r="AT100" s="136" t="s">
        <v>138</v>
      </c>
      <c r="AU100" s="136" t="s">
        <v>86</v>
      </c>
      <c r="AY100" s="15" t="s">
        <v>126</v>
      </c>
      <c r="BE100" s="137">
        <f>IF(N100="základní",J100,0)</f>
        <v>0</v>
      </c>
      <c r="BF100" s="137">
        <f>IF(N100="snížená",J100,0)</f>
        <v>0</v>
      </c>
      <c r="BG100" s="137">
        <f>IF(N100="zákl. přenesená",J100,0)</f>
        <v>0</v>
      </c>
      <c r="BH100" s="137">
        <f>IF(N100="sníž. přenesená",J100,0)</f>
        <v>0</v>
      </c>
      <c r="BI100" s="137">
        <f>IF(N100="nulová",J100,0)</f>
        <v>0</v>
      </c>
      <c r="BJ100" s="15" t="s">
        <v>84</v>
      </c>
      <c r="BK100" s="137">
        <f>ROUND(I100*H100,2)</f>
        <v>0</v>
      </c>
      <c r="BL100" s="15" t="s">
        <v>157</v>
      </c>
      <c r="BM100" s="136" t="s">
        <v>637</v>
      </c>
    </row>
    <row r="101" spans="2:65" s="1" customFormat="1" ht="19.5">
      <c r="B101" s="30"/>
      <c r="D101" s="153" t="s">
        <v>165</v>
      </c>
      <c r="F101" s="161" t="s">
        <v>166</v>
      </c>
      <c r="I101" s="140"/>
      <c r="L101" s="30"/>
      <c r="M101" s="141"/>
      <c r="T101" s="51"/>
      <c r="AT101" s="15" t="s">
        <v>165</v>
      </c>
      <c r="AU101" s="15" t="s">
        <v>86</v>
      </c>
    </row>
    <row r="102" spans="2:65" s="12" customFormat="1" ht="11.25">
      <c r="B102" s="152"/>
      <c r="D102" s="153" t="s">
        <v>143</v>
      </c>
      <c r="E102" s="154" t="s">
        <v>19</v>
      </c>
      <c r="F102" s="155" t="s">
        <v>167</v>
      </c>
      <c r="H102" s="156">
        <v>2</v>
      </c>
      <c r="I102" s="157"/>
      <c r="L102" s="152"/>
      <c r="M102" s="158"/>
      <c r="T102" s="159"/>
      <c r="AT102" s="154" t="s">
        <v>143</v>
      </c>
      <c r="AU102" s="154" t="s">
        <v>86</v>
      </c>
      <c r="AV102" s="12" t="s">
        <v>86</v>
      </c>
      <c r="AW102" s="12" t="s">
        <v>35</v>
      </c>
      <c r="AX102" s="12" t="s">
        <v>76</v>
      </c>
      <c r="AY102" s="154" t="s">
        <v>126</v>
      </c>
    </row>
    <row r="103" spans="2:65" s="1" customFormat="1" ht="24.2" customHeight="1">
      <c r="B103" s="30"/>
      <c r="C103" s="125" t="s">
        <v>168</v>
      </c>
      <c r="D103" s="125" t="s">
        <v>129</v>
      </c>
      <c r="E103" s="126" t="s">
        <v>169</v>
      </c>
      <c r="F103" s="127" t="s">
        <v>170</v>
      </c>
      <c r="G103" s="128" t="s">
        <v>132</v>
      </c>
      <c r="H103" s="129">
        <v>2</v>
      </c>
      <c r="I103" s="130"/>
      <c r="J103" s="131">
        <f>ROUND(I103*H103,2)</f>
        <v>0</v>
      </c>
      <c r="K103" s="127" t="s">
        <v>133</v>
      </c>
      <c r="L103" s="30"/>
      <c r="M103" s="132" t="s">
        <v>19</v>
      </c>
      <c r="N103" s="133" t="s">
        <v>47</v>
      </c>
      <c r="P103" s="134">
        <f>O103*H103</f>
        <v>0</v>
      </c>
      <c r="Q103" s="134">
        <v>0</v>
      </c>
      <c r="R103" s="134">
        <f>Q103*H103</f>
        <v>0</v>
      </c>
      <c r="S103" s="134">
        <v>0</v>
      </c>
      <c r="T103" s="135">
        <f>S103*H103</f>
        <v>0</v>
      </c>
      <c r="AR103" s="136" t="s">
        <v>157</v>
      </c>
      <c r="AT103" s="136" t="s">
        <v>129</v>
      </c>
      <c r="AU103" s="136" t="s">
        <v>86</v>
      </c>
      <c r="AY103" s="15" t="s">
        <v>126</v>
      </c>
      <c r="BE103" s="137">
        <f>IF(N103="základní",J103,0)</f>
        <v>0</v>
      </c>
      <c r="BF103" s="137">
        <f>IF(N103="snížená",J103,0)</f>
        <v>0</v>
      </c>
      <c r="BG103" s="137">
        <f>IF(N103="zákl. přenesená",J103,0)</f>
        <v>0</v>
      </c>
      <c r="BH103" s="137">
        <f>IF(N103="sníž. přenesená",J103,0)</f>
        <v>0</v>
      </c>
      <c r="BI103" s="137">
        <f>IF(N103="nulová",J103,0)</f>
        <v>0</v>
      </c>
      <c r="BJ103" s="15" t="s">
        <v>84</v>
      </c>
      <c r="BK103" s="137">
        <f>ROUND(I103*H103,2)</f>
        <v>0</v>
      </c>
      <c r="BL103" s="15" t="s">
        <v>157</v>
      </c>
      <c r="BM103" s="136" t="s">
        <v>638</v>
      </c>
    </row>
    <row r="104" spans="2:65" s="1" customFormat="1" ht="11.25">
      <c r="B104" s="30"/>
      <c r="D104" s="138" t="s">
        <v>136</v>
      </c>
      <c r="F104" s="139" t="s">
        <v>172</v>
      </c>
      <c r="I104" s="140"/>
      <c r="L104" s="30"/>
      <c r="M104" s="141"/>
      <c r="T104" s="51"/>
      <c r="AT104" s="15" t="s">
        <v>136</v>
      </c>
      <c r="AU104" s="15" t="s">
        <v>86</v>
      </c>
    </row>
    <row r="105" spans="2:65" s="1" customFormat="1" ht="16.5" customHeight="1">
      <c r="B105" s="30"/>
      <c r="C105" s="142" t="s">
        <v>173</v>
      </c>
      <c r="D105" s="142" t="s">
        <v>138</v>
      </c>
      <c r="E105" s="143" t="s">
        <v>174</v>
      </c>
      <c r="F105" s="144" t="s">
        <v>175</v>
      </c>
      <c r="G105" s="145" t="s">
        <v>132</v>
      </c>
      <c r="H105" s="146">
        <v>2</v>
      </c>
      <c r="I105" s="147"/>
      <c r="J105" s="148">
        <f>ROUND(I105*H105,2)</f>
        <v>0</v>
      </c>
      <c r="K105" s="144" t="s">
        <v>19</v>
      </c>
      <c r="L105" s="149"/>
      <c r="M105" s="150" t="s">
        <v>19</v>
      </c>
      <c r="N105" s="151" t="s">
        <v>47</v>
      </c>
      <c r="P105" s="134">
        <f>O105*H105</f>
        <v>0</v>
      </c>
      <c r="Q105" s="134">
        <v>0</v>
      </c>
      <c r="R105" s="134">
        <f>Q105*H105</f>
        <v>0</v>
      </c>
      <c r="S105" s="134">
        <v>0</v>
      </c>
      <c r="T105" s="135">
        <f>S105*H105</f>
        <v>0</v>
      </c>
      <c r="AR105" s="136" t="s">
        <v>163</v>
      </c>
      <c r="AT105" s="136" t="s">
        <v>138</v>
      </c>
      <c r="AU105" s="136" t="s">
        <v>86</v>
      </c>
      <c r="AY105" s="15" t="s">
        <v>126</v>
      </c>
      <c r="BE105" s="137">
        <f>IF(N105="základní",J105,0)</f>
        <v>0</v>
      </c>
      <c r="BF105" s="137">
        <f>IF(N105="snížená",J105,0)</f>
        <v>0</v>
      </c>
      <c r="BG105" s="137">
        <f>IF(N105="zákl. přenesená",J105,0)</f>
        <v>0</v>
      </c>
      <c r="BH105" s="137">
        <f>IF(N105="sníž. přenesená",J105,0)</f>
        <v>0</v>
      </c>
      <c r="BI105" s="137">
        <f>IF(N105="nulová",J105,0)</f>
        <v>0</v>
      </c>
      <c r="BJ105" s="15" t="s">
        <v>84</v>
      </c>
      <c r="BK105" s="137">
        <f>ROUND(I105*H105,2)</f>
        <v>0</v>
      </c>
      <c r="BL105" s="15" t="s">
        <v>157</v>
      </c>
      <c r="BM105" s="136" t="s">
        <v>639</v>
      </c>
    </row>
    <row r="106" spans="2:65" s="12" customFormat="1" ht="11.25">
      <c r="B106" s="152"/>
      <c r="D106" s="153" t="s">
        <v>143</v>
      </c>
      <c r="E106" s="154" t="s">
        <v>19</v>
      </c>
      <c r="F106" s="155" t="s">
        <v>167</v>
      </c>
      <c r="H106" s="156">
        <v>2</v>
      </c>
      <c r="I106" s="157"/>
      <c r="L106" s="152"/>
      <c r="M106" s="158"/>
      <c r="T106" s="159"/>
      <c r="AT106" s="154" t="s">
        <v>143</v>
      </c>
      <c r="AU106" s="154" t="s">
        <v>86</v>
      </c>
      <c r="AV106" s="12" t="s">
        <v>86</v>
      </c>
      <c r="AW106" s="12" t="s">
        <v>35</v>
      </c>
      <c r="AX106" s="12" t="s">
        <v>76</v>
      </c>
      <c r="AY106" s="154" t="s">
        <v>126</v>
      </c>
    </row>
    <row r="107" spans="2:65" s="1" customFormat="1" ht="16.5" customHeight="1">
      <c r="B107" s="30"/>
      <c r="C107" s="125" t="s">
        <v>177</v>
      </c>
      <c r="D107" s="125" t="s">
        <v>129</v>
      </c>
      <c r="E107" s="126" t="s">
        <v>178</v>
      </c>
      <c r="F107" s="127" t="s">
        <v>179</v>
      </c>
      <c r="G107" s="128" t="s">
        <v>132</v>
      </c>
      <c r="H107" s="129">
        <v>2</v>
      </c>
      <c r="I107" s="130"/>
      <c r="J107" s="131">
        <f>ROUND(I107*H107,2)</f>
        <v>0</v>
      </c>
      <c r="K107" s="127" t="s">
        <v>133</v>
      </c>
      <c r="L107" s="30"/>
      <c r="M107" s="132" t="s">
        <v>19</v>
      </c>
      <c r="N107" s="133" t="s">
        <v>47</v>
      </c>
      <c r="P107" s="134">
        <f>O107*H107</f>
        <v>0</v>
      </c>
      <c r="Q107" s="134">
        <v>0</v>
      </c>
      <c r="R107" s="134">
        <f>Q107*H107</f>
        <v>0</v>
      </c>
      <c r="S107" s="134">
        <v>0</v>
      </c>
      <c r="T107" s="135">
        <f>S107*H107</f>
        <v>0</v>
      </c>
      <c r="AR107" s="136" t="s">
        <v>157</v>
      </c>
      <c r="AT107" s="136" t="s">
        <v>129</v>
      </c>
      <c r="AU107" s="136" t="s">
        <v>86</v>
      </c>
      <c r="AY107" s="15" t="s">
        <v>126</v>
      </c>
      <c r="BE107" s="137">
        <f>IF(N107="základní",J107,0)</f>
        <v>0</v>
      </c>
      <c r="BF107" s="137">
        <f>IF(N107="snížená",J107,0)</f>
        <v>0</v>
      </c>
      <c r="BG107" s="137">
        <f>IF(N107="zákl. přenesená",J107,0)</f>
        <v>0</v>
      </c>
      <c r="BH107" s="137">
        <f>IF(N107="sníž. přenesená",J107,0)</f>
        <v>0</v>
      </c>
      <c r="BI107" s="137">
        <f>IF(N107="nulová",J107,0)</f>
        <v>0</v>
      </c>
      <c r="BJ107" s="15" t="s">
        <v>84</v>
      </c>
      <c r="BK107" s="137">
        <f>ROUND(I107*H107,2)</f>
        <v>0</v>
      </c>
      <c r="BL107" s="15" t="s">
        <v>157</v>
      </c>
      <c r="BM107" s="136" t="s">
        <v>640</v>
      </c>
    </row>
    <row r="108" spans="2:65" s="1" customFormat="1" ht="11.25">
      <c r="B108" s="30"/>
      <c r="D108" s="138" t="s">
        <v>136</v>
      </c>
      <c r="F108" s="139" t="s">
        <v>181</v>
      </c>
      <c r="I108" s="140"/>
      <c r="L108" s="30"/>
      <c r="M108" s="141"/>
      <c r="T108" s="51"/>
      <c r="AT108" s="15" t="s">
        <v>136</v>
      </c>
      <c r="AU108" s="15" t="s">
        <v>86</v>
      </c>
    </row>
    <row r="109" spans="2:65" s="1" customFormat="1" ht="16.5" customHeight="1">
      <c r="B109" s="30"/>
      <c r="C109" s="142" t="s">
        <v>182</v>
      </c>
      <c r="D109" s="142" t="s">
        <v>138</v>
      </c>
      <c r="E109" s="143" t="s">
        <v>183</v>
      </c>
      <c r="F109" s="144" t="s">
        <v>184</v>
      </c>
      <c r="G109" s="145" t="s">
        <v>132</v>
      </c>
      <c r="H109" s="146">
        <v>2</v>
      </c>
      <c r="I109" s="147"/>
      <c r="J109" s="148">
        <f>ROUND(I109*H109,2)</f>
        <v>0</v>
      </c>
      <c r="K109" s="144" t="s">
        <v>19</v>
      </c>
      <c r="L109" s="149"/>
      <c r="M109" s="150" t="s">
        <v>19</v>
      </c>
      <c r="N109" s="151" t="s">
        <v>47</v>
      </c>
      <c r="P109" s="134">
        <f>O109*H109</f>
        <v>0</v>
      </c>
      <c r="Q109" s="134">
        <v>0</v>
      </c>
      <c r="R109" s="134">
        <f>Q109*H109</f>
        <v>0</v>
      </c>
      <c r="S109" s="134">
        <v>0</v>
      </c>
      <c r="T109" s="135">
        <f>S109*H109</f>
        <v>0</v>
      </c>
      <c r="AR109" s="136" t="s">
        <v>163</v>
      </c>
      <c r="AT109" s="136" t="s">
        <v>138</v>
      </c>
      <c r="AU109" s="136" t="s">
        <v>86</v>
      </c>
      <c r="AY109" s="15" t="s">
        <v>126</v>
      </c>
      <c r="BE109" s="137">
        <f>IF(N109="základní",J109,0)</f>
        <v>0</v>
      </c>
      <c r="BF109" s="137">
        <f>IF(N109="snížená",J109,0)</f>
        <v>0</v>
      </c>
      <c r="BG109" s="137">
        <f>IF(N109="zákl. přenesená",J109,0)</f>
        <v>0</v>
      </c>
      <c r="BH109" s="137">
        <f>IF(N109="sníž. přenesená",J109,0)</f>
        <v>0</v>
      </c>
      <c r="BI109" s="137">
        <f>IF(N109="nulová",J109,0)</f>
        <v>0</v>
      </c>
      <c r="BJ109" s="15" t="s">
        <v>84</v>
      </c>
      <c r="BK109" s="137">
        <f>ROUND(I109*H109,2)</f>
        <v>0</v>
      </c>
      <c r="BL109" s="15" t="s">
        <v>157</v>
      </c>
      <c r="BM109" s="136" t="s">
        <v>641</v>
      </c>
    </row>
    <row r="110" spans="2:65" s="12" customFormat="1" ht="11.25">
      <c r="B110" s="152"/>
      <c r="D110" s="153" t="s">
        <v>143</v>
      </c>
      <c r="E110" s="154" t="s">
        <v>19</v>
      </c>
      <c r="F110" s="155" t="s">
        <v>167</v>
      </c>
      <c r="H110" s="156">
        <v>2</v>
      </c>
      <c r="I110" s="157"/>
      <c r="L110" s="152"/>
      <c r="M110" s="158"/>
      <c r="T110" s="159"/>
      <c r="AT110" s="154" t="s">
        <v>143</v>
      </c>
      <c r="AU110" s="154" t="s">
        <v>86</v>
      </c>
      <c r="AV110" s="12" t="s">
        <v>86</v>
      </c>
      <c r="AW110" s="12" t="s">
        <v>35</v>
      </c>
      <c r="AX110" s="12" t="s">
        <v>76</v>
      </c>
      <c r="AY110" s="154" t="s">
        <v>126</v>
      </c>
    </row>
    <row r="111" spans="2:65" s="1" customFormat="1" ht="16.5" customHeight="1">
      <c r="B111" s="30"/>
      <c r="C111" s="125" t="s">
        <v>186</v>
      </c>
      <c r="D111" s="125" t="s">
        <v>129</v>
      </c>
      <c r="E111" s="126" t="s">
        <v>187</v>
      </c>
      <c r="F111" s="127" t="s">
        <v>188</v>
      </c>
      <c r="G111" s="128" t="s">
        <v>132</v>
      </c>
      <c r="H111" s="129">
        <v>2</v>
      </c>
      <c r="I111" s="130"/>
      <c r="J111" s="131">
        <f>ROUND(I111*H111,2)</f>
        <v>0</v>
      </c>
      <c r="K111" s="127" t="s">
        <v>133</v>
      </c>
      <c r="L111" s="30"/>
      <c r="M111" s="132" t="s">
        <v>19</v>
      </c>
      <c r="N111" s="133" t="s">
        <v>47</v>
      </c>
      <c r="P111" s="134">
        <f>O111*H111</f>
        <v>0</v>
      </c>
      <c r="Q111" s="134">
        <v>0</v>
      </c>
      <c r="R111" s="134">
        <f>Q111*H111</f>
        <v>0</v>
      </c>
      <c r="S111" s="134">
        <v>0</v>
      </c>
      <c r="T111" s="135">
        <f>S111*H111</f>
        <v>0</v>
      </c>
      <c r="AR111" s="136" t="s">
        <v>157</v>
      </c>
      <c r="AT111" s="136" t="s">
        <v>129</v>
      </c>
      <c r="AU111" s="136" t="s">
        <v>86</v>
      </c>
      <c r="AY111" s="15" t="s">
        <v>126</v>
      </c>
      <c r="BE111" s="137">
        <f>IF(N111="základní",J111,0)</f>
        <v>0</v>
      </c>
      <c r="BF111" s="137">
        <f>IF(N111="snížená",J111,0)</f>
        <v>0</v>
      </c>
      <c r="BG111" s="137">
        <f>IF(N111="zákl. přenesená",J111,0)</f>
        <v>0</v>
      </c>
      <c r="BH111" s="137">
        <f>IF(N111="sníž. přenesená",J111,0)</f>
        <v>0</v>
      </c>
      <c r="BI111" s="137">
        <f>IF(N111="nulová",J111,0)</f>
        <v>0</v>
      </c>
      <c r="BJ111" s="15" t="s">
        <v>84</v>
      </c>
      <c r="BK111" s="137">
        <f>ROUND(I111*H111,2)</f>
        <v>0</v>
      </c>
      <c r="BL111" s="15" t="s">
        <v>157</v>
      </c>
      <c r="BM111" s="136" t="s">
        <v>642</v>
      </c>
    </row>
    <row r="112" spans="2:65" s="1" customFormat="1" ht="11.25">
      <c r="B112" s="30"/>
      <c r="D112" s="138" t="s">
        <v>136</v>
      </c>
      <c r="F112" s="139" t="s">
        <v>190</v>
      </c>
      <c r="I112" s="140"/>
      <c r="L112" s="30"/>
      <c r="M112" s="141"/>
      <c r="T112" s="51"/>
      <c r="AT112" s="15" t="s">
        <v>136</v>
      </c>
      <c r="AU112" s="15" t="s">
        <v>86</v>
      </c>
    </row>
    <row r="113" spans="2:65" s="1" customFormat="1" ht="21.75" customHeight="1">
      <c r="B113" s="30"/>
      <c r="C113" s="142" t="s">
        <v>191</v>
      </c>
      <c r="D113" s="142" t="s">
        <v>138</v>
      </c>
      <c r="E113" s="143" t="s">
        <v>643</v>
      </c>
      <c r="F113" s="144" t="s">
        <v>644</v>
      </c>
      <c r="G113" s="145" t="s">
        <v>132</v>
      </c>
      <c r="H113" s="146">
        <v>2</v>
      </c>
      <c r="I113" s="147"/>
      <c r="J113" s="148">
        <f>ROUND(I113*H113,2)</f>
        <v>0</v>
      </c>
      <c r="K113" s="144" t="s">
        <v>19</v>
      </c>
      <c r="L113" s="149"/>
      <c r="M113" s="150" t="s">
        <v>19</v>
      </c>
      <c r="N113" s="151" t="s">
        <v>47</v>
      </c>
      <c r="P113" s="134">
        <f>O113*H113</f>
        <v>0</v>
      </c>
      <c r="Q113" s="134">
        <v>3.3E-3</v>
      </c>
      <c r="R113" s="134">
        <f>Q113*H113</f>
        <v>6.6E-3</v>
      </c>
      <c r="S113" s="134">
        <v>0</v>
      </c>
      <c r="T113" s="135">
        <f>S113*H113</f>
        <v>0</v>
      </c>
      <c r="AR113" s="136" t="s">
        <v>194</v>
      </c>
      <c r="AT113" s="136" t="s">
        <v>138</v>
      </c>
      <c r="AU113" s="136" t="s">
        <v>86</v>
      </c>
      <c r="AY113" s="15" t="s">
        <v>126</v>
      </c>
      <c r="BE113" s="137">
        <f>IF(N113="základní",J113,0)</f>
        <v>0</v>
      </c>
      <c r="BF113" s="137">
        <f>IF(N113="snížená",J113,0)</f>
        <v>0</v>
      </c>
      <c r="BG113" s="137">
        <f>IF(N113="zákl. přenesená",J113,0)</f>
        <v>0</v>
      </c>
      <c r="BH113" s="137">
        <f>IF(N113="sníž. přenesená",J113,0)</f>
        <v>0</v>
      </c>
      <c r="BI113" s="137">
        <f>IF(N113="nulová",J113,0)</f>
        <v>0</v>
      </c>
      <c r="BJ113" s="15" t="s">
        <v>84</v>
      </c>
      <c r="BK113" s="137">
        <f>ROUND(I113*H113,2)</f>
        <v>0</v>
      </c>
      <c r="BL113" s="15" t="s">
        <v>194</v>
      </c>
      <c r="BM113" s="136" t="s">
        <v>645</v>
      </c>
    </row>
    <row r="114" spans="2:65" s="12" customFormat="1" ht="11.25">
      <c r="B114" s="152"/>
      <c r="D114" s="153" t="s">
        <v>143</v>
      </c>
      <c r="E114" s="154" t="s">
        <v>19</v>
      </c>
      <c r="F114" s="155" t="s">
        <v>167</v>
      </c>
      <c r="H114" s="156">
        <v>2</v>
      </c>
      <c r="I114" s="157"/>
      <c r="L114" s="152"/>
      <c r="M114" s="158"/>
      <c r="T114" s="159"/>
      <c r="AT114" s="154" t="s">
        <v>143</v>
      </c>
      <c r="AU114" s="154" t="s">
        <v>86</v>
      </c>
      <c r="AV114" s="12" t="s">
        <v>86</v>
      </c>
      <c r="AW114" s="12" t="s">
        <v>35</v>
      </c>
      <c r="AX114" s="12" t="s">
        <v>76</v>
      </c>
      <c r="AY114" s="154" t="s">
        <v>126</v>
      </c>
    </row>
    <row r="115" spans="2:65" s="1" customFormat="1" ht="16.5" customHeight="1">
      <c r="B115" s="30"/>
      <c r="C115" s="125" t="s">
        <v>196</v>
      </c>
      <c r="D115" s="125" t="s">
        <v>129</v>
      </c>
      <c r="E115" s="126" t="s">
        <v>197</v>
      </c>
      <c r="F115" s="127" t="s">
        <v>198</v>
      </c>
      <c r="G115" s="128" t="s">
        <v>132</v>
      </c>
      <c r="H115" s="129">
        <v>2</v>
      </c>
      <c r="I115" s="130"/>
      <c r="J115" s="131">
        <f>ROUND(I115*H115,2)</f>
        <v>0</v>
      </c>
      <c r="K115" s="127" t="s">
        <v>133</v>
      </c>
      <c r="L115" s="30"/>
      <c r="M115" s="132" t="s">
        <v>19</v>
      </c>
      <c r="N115" s="133" t="s">
        <v>47</v>
      </c>
      <c r="P115" s="134">
        <f>O115*H115</f>
        <v>0</v>
      </c>
      <c r="Q115" s="134">
        <v>0</v>
      </c>
      <c r="R115" s="134">
        <f>Q115*H115</f>
        <v>0</v>
      </c>
      <c r="S115" s="134">
        <v>0</v>
      </c>
      <c r="T115" s="135">
        <f>S115*H115</f>
        <v>0</v>
      </c>
      <c r="AR115" s="136" t="s">
        <v>157</v>
      </c>
      <c r="AT115" s="136" t="s">
        <v>129</v>
      </c>
      <c r="AU115" s="136" t="s">
        <v>86</v>
      </c>
      <c r="AY115" s="15" t="s">
        <v>126</v>
      </c>
      <c r="BE115" s="137">
        <f>IF(N115="základní",J115,0)</f>
        <v>0</v>
      </c>
      <c r="BF115" s="137">
        <f>IF(N115="snížená",J115,0)</f>
        <v>0</v>
      </c>
      <c r="BG115" s="137">
        <f>IF(N115="zákl. přenesená",J115,0)</f>
        <v>0</v>
      </c>
      <c r="BH115" s="137">
        <f>IF(N115="sníž. přenesená",J115,0)</f>
        <v>0</v>
      </c>
      <c r="BI115" s="137">
        <f>IF(N115="nulová",J115,0)</f>
        <v>0</v>
      </c>
      <c r="BJ115" s="15" t="s">
        <v>84</v>
      </c>
      <c r="BK115" s="137">
        <f>ROUND(I115*H115,2)</f>
        <v>0</v>
      </c>
      <c r="BL115" s="15" t="s">
        <v>157</v>
      </c>
      <c r="BM115" s="136" t="s">
        <v>646</v>
      </c>
    </row>
    <row r="116" spans="2:65" s="1" customFormat="1" ht="11.25">
      <c r="B116" s="30"/>
      <c r="D116" s="138" t="s">
        <v>136</v>
      </c>
      <c r="F116" s="139" t="s">
        <v>200</v>
      </c>
      <c r="I116" s="140"/>
      <c r="L116" s="30"/>
      <c r="M116" s="141"/>
      <c r="T116" s="51"/>
      <c r="AT116" s="15" t="s">
        <v>136</v>
      </c>
      <c r="AU116" s="15" t="s">
        <v>86</v>
      </c>
    </row>
    <row r="117" spans="2:65" s="1" customFormat="1" ht="21.75" customHeight="1">
      <c r="B117" s="30"/>
      <c r="C117" s="142" t="s">
        <v>201</v>
      </c>
      <c r="D117" s="142" t="s">
        <v>138</v>
      </c>
      <c r="E117" s="143" t="s">
        <v>647</v>
      </c>
      <c r="F117" s="144" t="s">
        <v>648</v>
      </c>
      <c r="G117" s="145" t="s">
        <v>132</v>
      </c>
      <c r="H117" s="146">
        <v>2</v>
      </c>
      <c r="I117" s="147"/>
      <c r="J117" s="148">
        <f>ROUND(I117*H117,2)</f>
        <v>0</v>
      </c>
      <c r="K117" s="144" t="s">
        <v>19</v>
      </c>
      <c r="L117" s="149"/>
      <c r="M117" s="150" t="s">
        <v>19</v>
      </c>
      <c r="N117" s="151" t="s">
        <v>47</v>
      </c>
      <c r="P117" s="134">
        <f>O117*H117</f>
        <v>0</v>
      </c>
      <c r="Q117" s="134">
        <v>0.05</v>
      </c>
      <c r="R117" s="134">
        <f>Q117*H117</f>
        <v>0.1</v>
      </c>
      <c r="S117" s="134">
        <v>0</v>
      </c>
      <c r="T117" s="135">
        <f>S117*H117</f>
        <v>0</v>
      </c>
      <c r="AR117" s="136" t="s">
        <v>194</v>
      </c>
      <c r="AT117" s="136" t="s">
        <v>138</v>
      </c>
      <c r="AU117" s="136" t="s">
        <v>86</v>
      </c>
      <c r="AY117" s="15" t="s">
        <v>126</v>
      </c>
      <c r="BE117" s="137">
        <f>IF(N117="základní",J117,0)</f>
        <v>0</v>
      </c>
      <c r="BF117" s="137">
        <f>IF(N117="snížená",J117,0)</f>
        <v>0</v>
      </c>
      <c r="BG117" s="137">
        <f>IF(N117="zákl. přenesená",J117,0)</f>
        <v>0</v>
      </c>
      <c r="BH117" s="137">
        <f>IF(N117="sníž. přenesená",J117,0)</f>
        <v>0</v>
      </c>
      <c r="BI117" s="137">
        <f>IF(N117="nulová",J117,0)</f>
        <v>0</v>
      </c>
      <c r="BJ117" s="15" t="s">
        <v>84</v>
      </c>
      <c r="BK117" s="137">
        <f>ROUND(I117*H117,2)</f>
        <v>0</v>
      </c>
      <c r="BL117" s="15" t="s">
        <v>194</v>
      </c>
      <c r="BM117" s="136" t="s">
        <v>649</v>
      </c>
    </row>
    <row r="118" spans="2:65" s="12" customFormat="1" ht="11.25">
      <c r="B118" s="152"/>
      <c r="D118" s="153" t="s">
        <v>143</v>
      </c>
      <c r="E118" s="154" t="s">
        <v>19</v>
      </c>
      <c r="F118" s="155" t="s">
        <v>167</v>
      </c>
      <c r="H118" s="156">
        <v>2</v>
      </c>
      <c r="I118" s="157"/>
      <c r="L118" s="152"/>
      <c r="M118" s="158"/>
      <c r="T118" s="159"/>
      <c r="AT118" s="154" t="s">
        <v>143</v>
      </c>
      <c r="AU118" s="154" t="s">
        <v>86</v>
      </c>
      <c r="AV118" s="12" t="s">
        <v>86</v>
      </c>
      <c r="AW118" s="12" t="s">
        <v>35</v>
      </c>
      <c r="AX118" s="12" t="s">
        <v>76</v>
      </c>
      <c r="AY118" s="154" t="s">
        <v>126</v>
      </c>
    </row>
    <row r="119" spans="2:65" s="1" customFormat="1" ht="16.5" customHeight="1">
      <c r="B119" s="30"/>
      <c r="C119" s="125" t="s">
        <v>205</v>
      </c>
      <c r="D119" s="125" t="s">
        <v>129</v>
      </c>
      <c r="E119" s="126" t="s">
        <v>206</v>
      </c>
      <c r="F119" s="127" t="s">
        <v>207</v>
      </c>
      <c r="G119" s="128" t="s">
        <v>132</v>
      </c>
      <c r="H119" s="129">
        <v>2</v>
      </c>
      <c r="I119" s="130"/>
      <c r="J119" s="131">
        <f>ROUND(I119*H119,2)</f>
        <v>0</v>
      </c>
      <c r="K119" s="127" t="s">
        <v>133</v>
      </c>
      <c r="L119" s="30"/>
      <c r="M119" s="132" t="s">
        <v>19</v>
      </c>
      <c r="N119" s="133" t="s">
        <v>47</v>
      </c>
      <c r="P119" s="134">
        <f>O119*H119</f>
        <v>0</v>
      </c>
      <c r="Q119" s="134">
        <v>0</v>
      </c>
      <c r="R119" s="134">
        <f>Q119*H119</f>
        <v>0</v>
      </c>
      <c r="S119" s="134">
        <v>0</v>
      </c>
      <c r="T119" s="135">
        <f>S119*H119</f>
        <v>0</v>
      </c>
      <c r="AR119" s="136" t="s">
        <v>157</v>
      </c>
      <c r="AT119" s="136" t="s">
        <v>129</v>
      </c>
      <c r="AU119" s="136" t="s">
        <v>86</v>
      </c>
      <c r="AY119" s="15" t="s">
        <v>126</v>
      </c>
      <c r="BE119" s="137">
        <f>IF(N119="základní",J119,0)</f>
        <v>0</v>
      </c>
      <c r="BF119" s="137">
        <f>IF(N119="snížená",J119,0)</f>
        <v>0</v>
      </c>
      <c r="BG119" s="137">
        <f>IF(N119="zákl. přenesená",J119,0)</f>
        <v>0</v>
      </c>
      <c r="BH119" s="137">
        <f>IF(N119="sníž. přenesená",J119,0)</f>
        <v>0</v>
      </c>
      <c r="BI119" s="137">
        <f>IF(N119="nulová",J119,0)</f>
        <v>0</v>
      </c>
      <c r="BJ119" s="15" t="s">
        <v>84</v>
      </c>
      <c r="BK119" s="137">
        <f>ROUND(I119*H119,2)</f>
        <v>0</v>
      </c>
      <c r="BL119" s="15" t="s">
        <v>157</v>
      </c>
      <c r="BM119" s="136" t="s">
        <v>650</v>
      </c>
    </row>
    <row r="120" spans="2:65" s="1" customFormat="1" ht="11.25">
      <c r="B120" s="30"/>
      <c r="D120" s="138" t="s">
        <v>136</v>
      </c>
      <c r="F120" s="139" t="s">
        <v>209</v>
      </c>
      <c r="I120" s="140"/>
      <c r="L120" s="30"/>
      <c r="M120" s="141"/>
      <c r="T120" s="51"/>
      <c r="AT120" s="15" t="s">
        <v>136</v>
      </c>
      <c r="AU120" s="15" t="s">
        <v>86</v>
      </c>
    </row>
    <row r="121" spans="2:65" s="1" customFormat="1" ht="16.5" customHeight="1">
      <c r="B121" s="30"/>
      <c r="C121" s="142" t="s">
        <v>8</v>
      </c>
      <c r="D121" s="142" t="s">
        <v>138</v>
      </c>
      <c r="E121" s="143" t="s">
        <v>651</v>
      </c>
      <c r="F121" s="144" t="s">
        <v>652</v>
      </c>
      <c r="G121" s="145" t="s">
        <v>132</v>
      </c>
      <c r="H121" s="146">
        <v>1</v>
      </c>
      <c r="I121" s="147"/>
      <c r="J121" s="148">
        <f>ROUND(I121*H121,2)</f>
        <v>0</v>
      </c>
      <c r="K121" s="144" t="s">
        <v>19</v>
      </c>
      <c r="L121" s="149"/>
      <c r="M121" s="150" t="s">
        <v>19</v>
      </c>
      <c r="N121" s="151" t="s">
        <v>47</v>
      </c>
      <c r="P121" s="134">
        <f>O121*H121</f>
        <v>0</v>
      </c>
      <c r="Q121" s="134">
        <v>0</v>
      </c>
      <c r="R121" s="134">
        <f>Q121*H121</f>
        <v>0</v>
      </c>
      <c r="S121" s="134">
        <v>0</v>
      </c>
      <c r="T121" s="135">
        <f>S121*H121</f>
        <v>0</v>
      </c>
      <c r="AR121" s="136" t="s">
        <v>163</v>
      </c>
      <c r="AT121" s="136" t="s">
        <v>138</v>
      </c>
      <c r="AU121" s="136" t="s">
        <v>86</v>
      </c>
      <c r="AY121" s="15" t="s">
        <v>126</v>
      </c>
      <c r="BE121" s="137">
        <f>IF(N121="základní",J121,0)</f>
        <v>0</v>
      </c>
      <c r="BF121" s="137">
        <f>IF(N121="snížená",J121,0)</f>
        <v>0</v>
      </c>
      <c r="BG121" s="137">
        <f>IF(N121="zákl. přenesená",J121,0)</f>
        <v>0</v>
      </c>
      <c r="BH121" s="137">
        <f>IF(N121="sníž. přenesená",J121,0)</f>
        <v>0</v>
      </c>
      <c r="BI121" s="137">
        <f>IF(N121="nulová",J121,0)</f>
        <v>0</v>
      </c>
      <c r="BJ121" s="15" t="s">
        <v>84</v>
      </c>
      <c r="BK121" s="137">
        <f>ROUND(I121*H121,2)</f>
        <v>0</v>
      </c>
      <c r="BL121" s="15" t="s">
        <v>157</v>
      </c>
      <c r="BM121" s="136" t="s">
        <v>653</v>
      </c>
    </row>
    <row r="122" spans="2:65" s="12" customFormat="1" ht="11.25">
      <c r="B122" s="152"/>
      <c r="D122" s="153" t="s">
        <v>143</v>
      </c>
      <c r="E122" s="154" t="s">
        <v>19</v>
      </c>
      <c r="F122" s="155" t="s">
        <v>144</v>
      </c>
      <c r="H122" s="156">
        <v>1</v>
      </c>
      <c r="I122" s="157"/>
      <c r="L122" s="152"/>
      <c r="M122" s="158"/>
      <c r="T122" s="159"/>
      <c r="AT122" s="154" t="s">
        <v>143</v>
      </c>
      <c r="AU122" s="154" t="s">
        <v>86</v>
      </c>
      <c r="AV122" s="12" t="s">
        <v>86</v>
      </c>
      <c r="AW122" s="12" t="s">
        <v>35</v>
      </c>
      <c r="AX122" s="12" t="s">
        <v>76</v>
      </c>
      <c r="AY122" s="154" t="s">
        <v>126</v>
      </c>
    </row>
    <row r="123" spans="2:65" s="1" customFormat="1" ht="16.5" customHeight="1">
      <c r="B123" s="30"/>
      <c r="C123" s="142" t="s">
        <v>134</v>
      </c>
      <c r="D123" s="142" t="s">
        <v>138</v>
      </c>
      <c r="E123" s="143" t="s">
        <v>213</v>
      </c>
      <c r="F123" s="144" t="s">
        <v>654</v>
      </c>
      <c r="G123" s="145" t="s">
        <v>132</v>
      </c>
      <c r="H123" s="146">
        <v>1</v>
      </c>
      <c r="I123" s="147"/>
      <c r="J123" s="148">
        <f>ROUND(I123*H123,2)</f>
        <v>0</v>
      </c>
      <c r="K123" s="144" t="s">
        <v>19</v>
      </c>
      <c r="L123" s="149"/>
      <c r="M123" s="150" t="s">
        <v>19</v>
      </c>
      <c r="N123" s="151" t="s">
        <v>47</v>
      </c>
      <c r="P123" s="134">
        <f>O123*H123</f>
        <v>0</v>
      </c>
      <c r="Q123" s="134">
        <v>0</v>
      </c>
      <c r="R123" s="134">
        <f>Q123*H123</f>
        <v>0</v>
      </c>
      <c r="S123" s="134">
        <v>0</v>
      </c>
      <c r="T123" s="135">
        <f>S123*H123</f>
        <v>0</v>
      </c>
      <c r="AR123" s="136" t="s">
        <v>163</v>
      </c>
      <c r="AT123" s="136" t="s">
        <v>138</v>
      </c>
      <c r="AU123" s="136" t="s">
        <v>86</v>
      </c>
      <c r="AY123" s="15" t="s">
        <v>126</v>
      </c>
      <c r="BE123" s="137">
        <f>IF(N123="základní",J123,0)</f>
        <v>0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5" t="s">
        <v>84</v>
      </c>
      <c r="BK123" s="137">
        <f>ROUND(I123*H123,2)</f>
        <v>0</v>
      </c>
      <c r="BL123" s="15" t="s">
        <v>157</v>
      </c>
      <c r="BM123" s="136" t="s">
        <v>655</v>
      </c>
    </row>
    <row r="124" spans="2:65" s="12" customFormat="1" ht="11.25">
      <c r="B124" s="152"/>
      <c r="D124" s="153" t="s">
        <v>143</v>
      </c>
      <c r="E124" s="154" t="s">
        <v>19</v>
      </c>
      <c r="F124" s="155" t="s">
        <v>144</v>
      </c>
      <c r="H124" s="156">
        <v>1</v>
      </c>
      <c r="I124" s="157"/>
      <c r="L124" s="152"/>
      <c r="M124" s="158"/>
      <c r="T124" s="159"/>
      <c r="AT124" s="154" t="s">
        <v>143</v>
      </c>
      <c r="AU124" s="154" t="s">
        <v>86</v>
      </c>
      <c r="AV124" s="12" t="s">
        <v>86</v>
      </c>
      <c r="AW124" s="12" t="s">
        <v>35</v>
      </c>
      <c r="AX124" s="12" t="s">
        <v>76</v>
      </c>
      <c r="AY124" s="154" t="s">
        <v>126</v>
      </c>
    </row>
    <row r="125" spans="2:65" s="1" customFormat="1" ht="16.5" customHeight="1">
      <c r="B125" s="30"/>
      <c r="C125" s="125" t="s">
        <v>216</v>
      </c>
      <c r="D125" s="125" t="s">
        <v>129</v>
      </c>
      <c r="E125" s="126" t="s">
        <v>217</v>
      </c>
      <c r="F125" s="127" t="s">
        <v>218</v>
      </c>
      <c r="G125" s="128" t="s">
        <v>132</v>
      </c>
      <c r="H125" s="129">
        <v>2</v>
      </c>
      <c r="I125" s="130"/>
      <c r="J125" s="131">
        <f>ROUND(I125*H125,2)</f>
        <v>0</v>
      </c>
      <c r="K125" s="127" t="s">
        <v>133</v>
      </c>
      <c r="L125" s="30"/>
      <c r="M125" s="132" t="s">
        <v>19</v>
      </c>
      <c r="N125" s="133" t="s">
        <v>47</v>
      </c>
      <c r="P125" s="134">
        <f>O125*H125</f>
        <v>0</v>
      </c>
      <c r="Q125" s="134">
        <v>0</v>
      </c>
      <c r="R125" s="134">
        <f>Q125*H125</f>
        <v>0</v>
      </c>
      <c r="S125" s="134">
        <v>0</v>
      </c>
      <c r="T125" s="135">
        <f>S125*H125</f>
        <v>0</v>
      </c>
      <c r="AR125" s="136" t="s">
        <v>157</v>
      </c>
      <c r="AT125" s="136" t="s">
        <v>129</v>
      </c>
      <c r="AU125" s="136" t="s">
        <v>86</v>
      </c>
      <c r="AY125" s="15" t="s">
        <v>126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5" t="s">
        <v>84</v>
      </c>
      <c r="BK125" s="137">
        <f>ROUND(I125*H125,2)</f>
        <v>0</v>
      </c>
      <c r="BL125" s="15" t="s">
        <v>157</v>
      </c>
      <c r="BM125" s="136" t="s">
        <v>656</v>
      </c>
    </row>
    <row r="126" spans="2:65" s="1" customFormat="1" ht="11.25">
      <c r="B126" s="30"/>
      <c r="D126" s="138" t="s">
        <v>136</v>
      </c>
      <c r="F126" s="139" t="s">
        <v>220</v>
      </c>
      <c r="I126" s="140"/>
      <c r="L126" s="30"/>
      <c r="M126" s="141"/>
      <c r="T126" s="51"/>
      <c r="AT126" s="15" t="s">
        <v>136</v>
      </c>
      <c r="AU126" s="15" t="s">
        <v>86</v>
      </c>
    </row>
    <row r="127" spans="2:65" s="1" customFormat="1" ht="16.5" customHeight="1">
      <c r="B127" s="30"/>
      <c r="C127" s="142" t="s">
        <v>221</v>
      </c>
      <c r="D127" s="142" t="s">
        <v>138</v>
      </c>
      <c r="E127" s="143" t="s">
        <v>222</v>
      </c>
      <c r="F127" s="144" t="s">
        <v>223</v>
      </c>
      <c r="G127" s="145" t="s">
        <v>132</v>
      </c>
      <c r="H127" s="146">
        <v>2</v>
      </c>
      <c r="I127" s="147"/>
      <c r="J127" s="148">
        <f>ROUND(I127*H127,2)</f>
        <v>0</v>
      </c>
      <c r="K127" s="144" t="s">
        <v>133</v>
      </c>
      <c r="L127" s="149"/>
      <c r="M127" s="150" t="s">
        <v>19</v>
      </c>
      <c r="N127" s="151" t="s">
        <v>47</v>
      </c>
      <c r="P127" s="134">
        <f>O127*H127</f>
        <v>0</v>
      </c>
      <c r="Q127" s="134">
        <v>5.0000000000000001E-4</v>
      </c>
      <c r="R127" s="134">
        <f>Q127*H127</f>
        <v>1E-3</v>
      </c>
      <c r="S127" s="134">
        <v>0</v>
      </c>
      <c r="T127" s="135">
        <f>S127*H127</f>
        <v>0</v>
      </c>
      <c r="AR127" s="136" t="s">
        <v>194</v>
      </c>
      <c r="AT127" s="136" t="s">
        <v>138</v>
      </c>
      <c r="AU127" s="136" t="s">
        <v>86</v>
      </c>
      <c r="AY127" s="15" t="s">
        <v>126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5" t="s">
        <v>84</v>
      </c>
      <c r="BK127" s="137">
        <f>ROUND(I127*H127,2)</f>
        <v>0</v>
      </c>
      <c r="BL127" s="15" t="s">
        <v>194</v>
      </c>
      <c r="BM127" s="136" t="s">
        <v>657</v>
      </c>
    </row>
    <row r="128" spans="2:65" s="12" customFormat="1" ht="11.25">
      <c r="B128" s="152"/>
      <c r="D128" s="153" t="s">
        <v>143</v>
      </c>
      <c r="E128" s="154" t="s">
        <v>19</v>
      </c>
      <c r="F128" s="155" t="s">
        <v>167</v>
      </c>
      <c r="H128" s="156">
        <v>2</v>
      </c>
      <c r="I128" s="157"/>
      <c r="L128" s="152"/>
      <c r="M128" s="158"/>
      <c r="T128" s="159"/>
      <c r="AT128" s="154" t="s">
        <v>143</v>
      </c>
      <c r="AU128" s="154" t="s">
        <v>86</v>
      </c>
      <c r="AV128" s="12" t="s">
        <v>86</v>
      </c>
      <c r="AW128" s="12" t="s">
        <v>35</v>
      </c>
      <c r="AX128" s="12" t="s">
        <v>76</v>
      </c>
      <c r="AY128" s="154" t="s">
        <v>126</v>
      </c>
    </row>
    <row r="129" spans="2:65" s="1" customFormat="1" ht="24.2" customHeight="1">
      <c r="B129" s="30"/>
      <c r="C129" s="125" t="s">
        <v>225</v>
      </c>
      <c r="D129" s="125" t="s">
        <v>129</v>
      </c>
      <c r="E129" s="126" t="s">
        <v>226</v>
      </c>
      <c r="F129" s="127" t="s">
        <v>227</v>
      </c>
      <c r="G129" s="128" t="s">
        <v>228</v>
      </c>
      <c r="H129" s="129">
        <v>17</v>
      </c>
      <c r="I129" s="130"/>
      <c r="J129" s="131">
        <f>ROUND(I129*H129,2)</f>
        <v>0</v>
      </c>
      <c r="K129" s="127" t="s">
        <v>133</v>
      </c>
      <c r="L129" s="30"/>
      <c r="M129" s="132" t="s">
        <v>19</v>
      </c>
      <c r="N129" s="133" t="s">
        <v>47</v>
      </c>
      <c r="P129" s="134">
        <f>O129*H129</f>
        <v>0</v>
      </c>
      <c r="Q129" s="134">
        <v>0</v>
      </c>
      <c r="R129" s="134">
        <f>Q129*H129</f>
        <v>0</v>
      </c>
      <c r="S129" s="134">
        <v>0</v>
      </c>
      <c r="T129" s="135">
        <f>S129*H129</f>
        <v>0</v>
      </c>
      <c r="AR129" s="136" t="s">
        <v>157</v>
      </c>
      <c r="AT129" s="136" t="s">
        <v>129</v>
      </c>
      <c r="AU129" s="136" t="s">
        <v>86</v>
      </c>
      <c r="AY129" s="15" t="s">
        <v>126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5" t="s">
        <v>84</v>
      </c>
      <c r="BK129" s="137">
        <f>ROUND(I129*H129,2)</f>
        <v>0</v>
      </c>
      <c r="BL129" s="15" t="s">
        <v>157</v>
      </c>
      <c r="BM129" s="136" t="s">
        <v>658</v>
      </c>
    </row>
    <row r="130" spans="2:65" s="1" customFormat="1" ht="11.25">
      <c r="B130" s="30"/>
      <c r="D130" s="138" t="s">
        <v>136</v>
      </c>
      <c r="F130" s="139" t="s">
        <v>230</v>
      </c>
      <c r="I130" s="140"/>
      <c r="L130" s="30"/>
      <c r="M130" s="141"/>
      <c r="T130" s="51"/>
      <c r="AT130" s="15" t="s">
        <v>136</v>
      </c>
      <c r="AU130" s="15" t="s">
        <v>86</v>
      </c>
    </row>
    <row r="131" spans="2:65" s="12" customFormat="1" ht="11.25">
      <c r="B131" s="152"/>
      <c r="D131" s="153" t="s">
        <v>143</v>
      </c>
      <c r="E131" s="154" t="s">
        <v>19</v>
      </c>
      <c r="F131" s="155" t="s">
        <v>481</v>
      </c>
      <c r="H131" s="156">
        <v>17</v>
      </c>
      <c r="I131" s="157"/>
      <c r="L131" s="152"/>
      <c r="M131" s="158"/>
      <c r="T131" s="159"/>
      <c r="AT131" s="154" t="s">
        <v>143</v>
      </c>
      <c r="AU131" s="154" t="s">
        <v>86</v>
      </c>
      <c r="AV131" s="12" t="s">
        <v>86</v>
      </c>
      <c r="AW131" s="12" t="s">
        <v>35</v>
      </c>
      <c r="AX131" s="12" t="s">
        <v>76</v>
      </c>
      <c r="AY131" s="154" t="s">
        <v>126</v>
      </c>
    </row>
    <row r="132" spans="2:65" s="1" customFormat="1" ht="16.5" customHeight="1">
      <c r="B132" s="30"/>
      <c r="C132" s="142" t="s">
        <v>232</v>
      </c>
      <c r="D132" s="142" t="s">
        <v>138</v>
      </c>
      <c r="E132" s="143" t="s">
        <v>233</v>
      </c>
      <c r="F132" s="144" t="s">
        <v>234</v>
      </c>
      <c r="G132" s="145" t="s">
        <v>235</v>
      </c>
      <c r="H132" s="146">
        <v>11.593999999999999</v>
      </c>
      <c r="I132" s="147"/>
      <c r="J132" s="148">
        <f>ROUND(I132*H132,2)</f>
        <v>0</v>
      </c>
      <c r="K132" s="144" t="s">
        <v>133</v>
      </c>
      <c r="L132" s="149"/>
      <c r="M132" s="150" t="s">
        <v>19</v>
      </c>
      <c r="N132" s="151" t="s">
        <v>47</v>
      </c>
      <c r="P132" s="134">
        <f>O132*H132</f>
        <v>0</v>
      </c>
      <c r="Q132" s="134">
        <v>1E-3</v>
      </c>
      <c r="R132" s="134">
        <f>Q132*H132</f>
        <v>1.1594E-2</v>
      </c>
      <c r="S132" s="134">
        <v>0</v>
      </c>
      <c r="T132" s="135">
        <f>S132*H132</f>
        <v>0</v>
      </c>
      <c r="AR132" s="136" t="s">
        <v>194</v>
      </c>
      <c r="AT132" s="136" t="s">
        <v>138</v>
      </c>
      <c r="AU132" s="136" t="s">
        <v>86</v>
      </c>
      <c r="AY132" s="15" t="s">
        <v>126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5" t="s">
        <v>84</v>
      </c>
      <c r="BK132" s="137">
        <f>ROUND(I132*H132,2)</f>
        <v>0</v>
      </c>
      <c r="BL132" s="15" t="s">
        <v>194</v>
      </c>
      <c r="BM132" s="136" t="s">
        <v>659</v>
      </c>
    </row>
    <row r="133" spans="2:65" s="12" customFormat="1" ht="11.25">
      <c r="B133" s="152"/>
      <c r="D133" s="153" t="s">
        <v>143</v>
      </c>
      <c r="E133" s="154" t="s">
        <v>19</v>
      </c>
      <c r="F133" s="155" t="s">
        <v>483</v>
      </c>
      <c r="H133" s="156">
        <v>10.54</v>
      </c>
      <c r="I133" s="157"/>
      <c r="L133" s="152"/>
      <c r="M133" s="158"/>
      <c r="T133" s="159"/>
      <c r="AT133" s="154" t="s">
        <v>143</v>
      </c>
      <c r="AU133" s="154" t="s">
        <v>86</v>
      </c>
      <c r="AV133" s="12" t="s">
        <v>86</v>
      </c>
      <c r="AW133" s="12" t="s">
        <v>35</v>
      </c>
      <c r="AX133" s="12" t="s">
        <v>84</v>
      </c>
      <c r="AY133" s="154" t="s">
        <v>126</v>
      </c>
    </row>
    <row r="134" spans="2:65" s="12" customFormat="1" ht="11.25">
      <c r="B134" s="152"/>
      <c r="D134" s="153" t="s">
        <v>143</v>
      </c>
      <c r="F134" s="155" t="s">
        <v>484</v>
      </c>
      <c r="H134" s="156">
        <v>11.593999999999999</v>
      </c>
      <c r="I134" s="157"/>
      <c r="L134" s="152"/>
      <c r="M134" s="158"/>
      <c r="T134" s="159"/>
      <c r="AT134" s="154" t="s">
        <v>143</v>
      </c>
      <c r="AU134" s="154" t="s">
        <v>86</v>
      </c>
      <c r="AV134" s="12" t="s">
        <v>86</v>
      </c>
      <c r="AW134" s="12" t="s">
        <v>4</v>
      </c>
      <c r="AX134" s="12" t="s">
        <v>84</v>
      </c>
      <c r="AY134" s="154" t="s">
        <v>126</v>
      </c>
    </row>
    <row r="135" spans="2:65" s="1" customFormat="1" ht="24.2" customHeight="1">
      <c r="B135" s="30"/>
      <c r="C135" s="125" t="s">
        <v>7</v>
      </c>
      <c r="D135" s="125" t="s">
        <v>129</v>
      </c>
      <c r="E135" s="126" t="s">
        <v>239</v>
      </c>
      <c r="F135" s="127" t="s">
        <v>240</v>
      </c>
      <c r="G135" s="128" t="s">
        <v>132</v>
      </c>
      <c r="H135" s="129">
        <v>1</v>
      </c>
      <c r="I135" s="130"/>
      <c r="J135" s="131">
        <f>ROUND(I135*H135,2)</f>
        <v>0</v>
      </c>
      <c r="K135" s="127" t="s">
        <v>133</v>
      </c>
      <c r="L135" s="30"/>
      <c r="M135" s="132" t="s">
        <v>19</v>
      </c>
      <c r="N135" s="133" t="s">
        <v>47</v>
      </c>
      <c r="P135" s="134">
        <f>O135*H135</f>
        <v>0</v>
      </c>
      <c r="Q135" s="134">
        <v>0</v>
      </c>
      <c r="R135" s="134">
        <f>Q135*H135</f>
        <v>0</v>
      </c>
      <c r="S135" s="134">
        <v>0</v>
      </c>
      <c r="T135" s="135">
        <f>S135*H135</f>
        <v>0</v>
      </c>
      <c r="AR135" s="136" t="s">
        <v>157</v>
      </c>
      <c r="AT135" s="136" t="s">
        <v>129</v>
      </c>
      <c r="AU135" s="136" t="s">
        <v>86</v>
      </c>
      <c r="AY135" s="15" t="s">
        <v>126</v>
      </c>
      <c r="BE135" s="137">
        <f>IF(N135="základní",J135,0)</f>
        <v>0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5" t="s">
        <v>84</v>
      </c>
      <c r="BK135" s="137">
        <f>ROUND(I135*H135,2)</f>
        <v>0</v>
      </c>
      <c r="BL135" s="15" t="s">
        <v>157</v>
      </c>
      <c r="BM135" s="136" t="s">
        <v>660</v>
      </c>
    </row>
    <row r="136" spans="2:65" s="1" customFormat="1" ht="11.25">
      <c r="B136" s="30"/>
      <c r="D136" s="138" t="s">
        <v>136</v>
      </c>
      <c r="F136" s="139" t="s">
        <v>242</v>
      </c>
      <c r="I136" s="140"/>
      <c r="L136" s="30"/>
      <c r="M136" s="141"/>
      <c r="T136" s="51"/>
      <c r="AT136" s="15" t="s">
        <v>136</v>
      </c>
      <c r="AU136" s="15" t="s">
        <v>86</v>
      </c>
    </row>
    <row r="137" spans="2:65" s="1" customFormat="1" ht="16.5" customHeight="1">
      <c r="B137" s="30"/>
      <c r="C137" s="125" t="s">
        <v>243</v>
      </c>
      <c r="D137" s="125" t="s">
        <v>129</v>
      </c>
      <c r="E137" s="126" t="s">
        <v>244</v>
      </c>
      <c r="F137" s="127" t="s">
        <v>245</v>
      </c>
      <c r="G137" s="128" t="s">
        <v>246</v>
      </c>
      <c r="H137" s="129">
        <v>2</v>
      </c>
      <c r="I137" s="130"/>
      <c r="J137" s="131">
        <f>ROUND(I137*H137,2)</f>
        <v>0</v>
      </c>
      <c r="K137" s="127" t="s">
        <v>133</v>
      </c>
      <c r="L137" s="30"/>
      <c r="M137" s="132" t="s">
        <v>19</v>
      </c>
      <c r="N137" s="133" t="s">
        <v>47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157</v>
      </c>
      <c r="AT137" s="136" t="s">
        <v>129</v>
      </c>
      <c r="AU137" s="136" t="s">
        <v>86</v>
      </c>
      <c r="AY137" s="15" t="s">
        <v>126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5" t="s">
        <v>84</v>
      </c>
      <c r="BK137" s="137">
        <f>ROUND(I137*H137,2)</f>
        <v>0</v>
      </c>
      <c r="BL137" s="15" t="s">
        <v>157</v>
      </c>
      <c r="BM137" s="136" t="s">
        <v>661</v>
      </c>
    </row>
    <row r="138" spans="2:65" s="1" customFormat="1" ht="11.25">
      <c r="B138" s="30"/>
      <c r="D138" s="138" t="s">
        <v>136</v>
      </c>
      <c r="F138" s="139" t="s">
        <v>248</v>
      </c>
      <c r="I138" s="140"/>
      <c r="L138" s="30"/>
      <c r="M138" s="141"/>
      <c r="T138" s="51"/>
      <c r="AT138" s="15" t="s">
        <v>136</v>
      </c>
      <c r="AU138" s="15" t="s">
        <v>86</v>
      </c>
    </row>
    <row r="139" spans="2:65" s="1" customFormat="1" ht="24.2" customHeight="1">
      <c r="B139" s="30"/>
      <c r="C139" s="125" t="s">
        <v>249</v>
      </c>
      <c r="D139" s="125" t="s">
        <v>129</v>
      </c>
      <c r="E139" s="126" t="s">
        <v>250</v>
      </c>
      <c r="F139" s="127" t="s">
        <v>251</v>
      </c>
      <c r="G139" s="128" t="s">
        <v>228</v>
      </c>
      <c r="H139" s="129">
        <v>20</v>
      </c>
      <c r="I139" s="130"/>
      <c r="J139" s="131">
        <f>ROUND(I139*H139,2)</f>
        <v>0</v>
      </c>
      <c r="K139" s="127" t="s">
        <v>133</v>
      </c>
      <c r="L139" s="30"/>
      <c r="M139" s="132" t="s">
        <v>19</v>
      </c>
      <c r="N139" s="133" t="s">
        <v>47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157</v>
      </c>
      <c r="AT139" s="136" t="s">
        <v>129</v>
      </c>
      <c r="AU139" s="136" t="s">
        <v>86</v>
      </c>
      <c r="AY139" s="15" t="s">
        <v>126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5" t="s">
        <v>84</v>
      </c>
      <c r="BK139" s="137">
        <f>ROUND(I139*H139,2)</f>
        <v>0</v>
      </c>
      <c r="BL139" s="15" t="s">
        <v>157</v>
      </c>
      <c r="BM139" s="136" t="s">
        <v>662</v>
      </c>
    </row>
    <row r="140" spans="2:65" s="1" customFormat="1" ht="11.25">
      <c r="B140" s="30"/>
      <c r="D140" s="138" t="s">
        <v>136</v>
      </c>
      <c r="F140" s="139" t="s">
        <v>253</v>
      </c>
      <c r="I140" s="140"/>
      <c r="L140" s="30"/>
      <c r="M140" s="141"/>
      <c r="T140" s="51"/>
      <c r="AT140" s="15" t="s">
        <v>136</v>
      </c>
      <c r="AU140" s="15" t="s">
        <v>86</v>
      </c>
    </row>
    <row r="141" spans="2:65" s="1" customFormat="1" ht="16.5" customHeight="1">
      <c r="B141" s="30"/>
      <c r="C141" s="142" t="s">
        <v>254</v>
      </c>
      <c r="D141" s="142" t="s">
        <v>138</v>
      </c>
      <c r="E141" s="143" t="s">
        <v>255</v>
      </c>
      <c r="F141" s="144" t="s">
        <v>256</v>
      </c>
      <c r="G141" s="145" t="s">
        <v>228</v>
      </c>
      <c r="H141" s="146">
        <v>23</v>
      </c>
      <c r="I141" s="147"/>
      <c r="J141" s="148">
        <f>ROUND(I141*H141,2)</f>
        <v>0</v>
      </c>
      <c r="K141" s="144" t="s">
        <v>133</v>
      </c>
      <c r="L141" s="149"/>
      <c r="M141" s="150" t="s">
        <v>19</v>
      </c>
      <c r="N141" s="151" t="s">
        <v>47</v>
      </c>
      <c r="P141" s="134">
        <f>O141*H141</f>
        <v>0</v>
      </c>
      <c r="Q141" s="134">
        <v>1.2E-4</v>
      </c>
      <c r="R141" s="134">
        <f>Q141*H141</f>
        <v>2.7599999999999999E-3</v>
      </c>
      <c r="S141" s="134">
        <v>0</v>
      </c>
      <c r="T141" s="135">
        <f>S141*H141</f>
        <v>0</v>
      </c>
      <c r="AR141" s="136" t="s">
        <v>194</v>
      </c>
      <c r="AT141" s="136" t="s">
        <v>138</v>
      </c>
      <c r="AU141" s="136" t="s">
        <v>86</v>
      </c>
      <c r="AY141" s="15" t="s">
        <v>126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5" t="s">
        <v>84</v>
      </c>
      <c r="BK141" s="137">
        <f>ROUND(I141*H141,2)</f>
        <v>0</v>
      </c>
      <c r="BL141" s="15" t="s">
        <v>194</v>
      </c>
      <c r="BM141" s="136" t="s">
        <v>663</v>
      </c>
    </row>
    <row r="142" spans="2:65" s="12" customFormat="1" ht="11.25">
      <c r="B142" s="152"/>
      <c r="D142" s="153" t="s">
        <v>143</v>
      </c>
      <c r="E142" s="154" t="s">
        <v>19</v>
      </c>
      <c r="F142" s="155" t="s">
        <v>258</v>
      </c>
      <c r="H142" s="156">
        <v>20</v>
      </c>
      <c r="I142" s="157"/>
      <c r="L142" s="152"/>
      <c r="M142" s="158"/>
      <c r="T142" s="159"/>
      <c r="AT142" s="154" t="s">
        <v>143</v>
      </c>
      <c r="AU142" s="154" t="s">
        <v>86</v>
      </c>
      <c r="AV142" s="12" t="s">
        <v>86</v>
      </c>
      <c r="AW142" s="12" t="s">
        <v>35</v>
      </c>
      <c r="AX142" s="12" t="s">
        <v>76</v>
      </c>
      <c r="AY142" s="154" t="s">
        <v>126</v>
      </c>
    </row>
    <row r="143" spans="2:65" s="12" customFormat="1" ht="11.25">
      <c r="B143" s="152"/>
      <c r="D143" s="153" t="s">
        <v>143</v>
      </c>
      <c r="F143" s="155" t="s">
        <v>259</v>
      </c>
      <c r="H143" s="156">
        <v>23</v>
      </c>
      <c r="I143" s="157"/>
      <c r="L143" s="152"/>
      <c r="M143" s="158"/>
      <c r="T143" s="159"/>
      <c r="AT143" s="154" t="s">
        <v>143</v>
      </c>
      <c r="AU143" s="154" t="s">
        <v>86</v>
      </c>
      <c r="AV143" s="12" t="s">
        <v>86</v>
      </c>
      <c r="AW143" s="12" t="s">
        <v>4</v>
      </c>
      <c r="AX143" s="12" t="s">
        <v>84</v>
      </c>
      <c r="AY143" s="154" t="s">
        <v>126</v>
      </c>
    </row>
    <row r="144" spans="2:65" s="1" customFormat="1" ht="24.2" customHeight="1">
      <c r="B144" s="30"/>
      <c r="C144" s="125" t="s">
        <v>260</v>
      </c>
      <c r="D144" s="125" t="s">
        <v>129</v>
      </c>
      <c r="E144" s="126" t="s">
        <v>261</v>
      </c>
      <c r="F144" s="127" t="s">
        <v>262</v>
      </c>
      <c r="G144" s="128" t="s">
        <v>228</v>
      </c>
      <c r="H144" s="129">
        <v>17</v>
      </c>
      <c r="I144" s="130"/>
      <c r="J144" s="131">
        <f>ROUND(I144*H144,2)</f>
        <v>0</v>
      </c>
      <c r="K144" s="127" t="s">
        <v>133</v>
      </c>
      <c r="L144" s="30"/>
      <c r="M144" s="132" t="s">
        <v>19</v>
      </c>
      <c r="N144" s="133" t="s">
        <v>47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157</v>
      </c>
      <c r="AT144" s="136" t="s">
        <v>129</v>
      </c>
      <c r="AU144" s="136" t="s">
        <v>86</v>
      </c>
      <c r="AY144" s="15" t="s">
        <v>126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5" t="s">
        <v>84</v>
      </c>
      <c r="BK144" s="137">
        <f>ROUND(I144*H144,2)</f>
        <v>0</v>
      </c>
      <c r="BL144" s="15" t="s">
        <v>157</v>
      </c>
      <c r="BM144" s="136" t="s">
        <v>664</v>
      </c>
    </row>
    <row r="145" spans="2:65" s="1" customFormat="1" ht="11.25">
      <c r="B145" s="30"/>
      <c r="D145" s="138" t="s">
        <v>136</v>
      </c>
      <c r="F145" s="139" t="s">
        <v>264</v>
      </c>
      <c r="I145" s="140"/>
      <c r="L145" s="30"/>
      <c r="M145" s="141"/>
      <c r="T145" s="51"/>
      <c r="AT145" s="15" t="s">
        <v>136</v>
      </c>
      <c r="AU145" s="15" t="s">
        <v>86</v>
      </c>
    </row>
    <row r="146" spans="2:65" s="1" customFormat="1" ht="16.5" customHeight="1">
      <c r="B146" s="30"/>
      <c r="C146" s="142" t="s">
        <v>265</v>
      </c>
      <c r="D146" s="142" t="s">
        <v>138</v>
      </c>
      <c r="E146" s="143" t="s">
        <v>266</v>
      </c>
      <c r="F146" s="144" t="s">
        <v>267</v>
      </c>
      <c r="G146" s="145" t="s">
        <v>228</v>
      </c>
      <c r="H146" s="146">
        <v>19.55</v>
      </c>
      <c r="I146" s="147"/>
      <c r="J146" s="148">
        <f>ROUND(I146*H146,2)</f>
        <v>0</v>
      </c>
      <c r="K146" s="144" t="s">
        <v>133</v>
      </c>
      <c r="L146" s="149"/>
      <c r="M146" s="150" t="s">
        <v>19</v>
      </c>
      <c r="N146" s="151" t="s">
        <v>47</v>
      </c>
      <c r="P146" s="134">
        <f>O146*H146</f>
        <v>0</v>
      </c>
      <c r="Q146" s="134">
        <v>8.9999999999999998E-4</v>
      </c>
      <c r="R146" s="134">
        <f>Q146*H146</f>
        <v>1.7595E-2</v>
      </c>
      <c r="S146" s="134">
        <v>0</v>
      </c>
      <c r="T146" s="135">
        <f>S146*H146</f>
        <v>0</v>
      </c>
      <c r="AR146" s="136" t="s">
        <v>194</v>
      </c>
      <c r="AT146" s="136" t="s">
        <v>138</v>
      </c>
      <c r="AU146" s="136" t="s">
        <v>86</v>
      </c>
      <c r="AY146" s="15" t="s">
        <v>126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5" t="s">
        <v>84</v>
      </c>
      <c r="BK146" s="137">
        <f>ROUND(I146*H146,2)</f>
        <v>0</v>
      </c>
      <c r="BL146" s="15" t="s">
        <v>194</v>
      </c>
      <c r="BM146" s="136" t="s">
        <v>665</v>
      </c>
    </row>
    <row r="147" spans="2:65" s="12" customFormat="1" ht="11.25">
      <c r="B147" s="152"/>
      <c r="D147" s="153" t="s">
        <v>143</v>
      </c>
      <c r="E147" s="154" t="s">
        <v>19</v>
      </c>
      <c r="F147" s="155" t="s">
        <v>481</v>
      </c>
      <c r="H147" s="156">
        <v>17</v>
      </c>
      <c r="I147" s="157"/>
      <c r="L147" s="152"/>
      <c r="M147" s="158"/>
      <c r="T147" s="159"/>
      <c r="AT147" s="154" t="s">
        <v>143</v>
      </c>
      <c r="AU147" s="154" t="s">
        <v>86</v>
      </c>
      <c r="AV147" s="12" t="s">
        <v>86</v>
      </c>
      <c r="AW147" s="12" t="s">
        <v>35</v>
      </c>
      <c r="AX147" s="12" t="s">
        <v>76</v>
      </c>
      <c r="AY147" s="154" t="s">
        <v>126</v>
      </c>
    </row>
    <row r="148" spans="2:65" s="12" customFormat="1" ht="11.25">
      <c r="B148" s="152"/>
      <c r="D148" s="153" t="s">
        <v>143</v>
      </c>
      <c r="F148" s="155" t="s">
        <v>491</v>
      </c>
      <c r="H148" s="156">
        <v>19.55</v>
      </c>
      <c r="I148" s="157"/>
      <c r="L148" s="152"/>
      <c r="M148" s="158"/>
      <c r="T148" s="159"/>
      <c r="AT148" s="154" t="s">
        <v>143</v>
      </c>
      <c r="AU148" s="154" t="s">
        <v>86</v>
      </c>
      <c r="AV148" s="12" t="s">
        <v>86</v>
      </c>
      <c r="AW148" s="12" t="s">
        <v>4</v>
      </c>
      <c r="AX148" s="12" t="s">
        <v>84</v>
      </c>
      <c r="AY148" s="154" t="s">
        <v>126</v>
      </c>
    </row>
    <row r="149" spans="2:65" s="11" customFormat="1" ht="22.9" customHeight="1">
      <c r="B149" s="113"/>
      <c r="D149" s="114" t="s">
        <v>75</v>
      </c>
      <c r="E149" s="123" t="s">
        <v>270</v>
      </c>
      <c r="F149" s="123" t="s">
        <v>271</v>
      </c>
      <c r="I149" s="116"/>
      <c r="J149" s="124">
        <f>BK149</f>
        <v>0</v>
      </c>
      <c r="L149" s="113"/>
      <c r="M149" s="118"/>
      <c r="P149" s="119">
        <f>SUM(P150:P238)</f>
        <v>0</v>
      </c>
      <c r="R149" s="119">
        <f>SUM(R150:R238)</f>
        <v>0.14288500000000001</v>
      </c>
      <c r="T149" s="120">
        <f>SUM(T150:T238)</f>
        <v>1.4249999999999998</v>
      </c>
      <c r="AR149" s="114" t="s">
        <v>145</v>
      </c>
      <c r="AT149" s="121" t="s">
        <v>75</v>
      </c>
      <c r="AU149" s="121" t="s">
        <v>84</v>
      </c>
      <c r="AY149" s="114" t="s">
        <v>126</v>
      </c>
      <c r="BK149" s="122">
        <f>SUM(BK150:BK238)</f>
        <v>0</v>
      </c>
    </row>
    <row r="150" spans="2:65" s="1" customFormat="1" ht="16.5" customHeight="1">
      <c r="B150" s="30"/>
      <c r="C150" s="125" t="s">
        <v>272</v>
      </c>
      <c r="D150" s="125" t="s">
        <v>129</v>
      </c>
      <c r="E150" s="126" t="s">
        <v>285</v>
      </c>
      <c r="F150" s="127" t="s">
        <v>286</v>
      </c>
      <c r="G150" s="128" t="s">
        <v>132</v>
      </c>
      <c r="H150" s="129">
        <v>2</v>
      </c>
      <c r="I150" s="130"/>
      <c r="J150" s="131">
        <f>ROUND(I150*H150,2)</f>
        <v>0</v>
      </c>
      <c r="K150" s="127" t="s">
        <v>133</v>
      </c>
      <c r="L150" s="30"/>
      <c r="M150" s="132" t="s">
        <v>19</v>
      </c>
      <c r="N150" s="133" t="s">
        <v>47</v>
      </c>
      <c r="P150" s="134">
        <f>O150*H150</f>
        <v>0</v>
      </c>
      <c r="Q150" s="134">
        <v>6.4999999999999997E-4</v>
      </c>
      <c r="R150" s="134">
        <f>Q150*H150</f>
        <v>1.2999999999999999E-3</v>
      </c>
      <c r="S150" s="134">
        <v>0</v>
      </c>
      <c r="T150" s="135">
        <f>S150*H150</f>
        <v>0</v>
      </c>
      <c r="AR150" s="136" t="s">
        <v>157</v>
      </c>
      <c r="AT150" s="136" t="s">
        <v>129</v>
      </c>
      <c r="AU150" s="136" t="s">
        <v>86</v>
      </c>
      <c r="AY150" s="15" t="s">
        <v>126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5" t="s">
        <v>84</v>
      </c>
      <c r="BK150" s="137">
        <f>ROUND(I150*H150,2)</f>
        <v>0</v>
      </c>
      <c r="BL150" s="15" t="s">
        <v>157</v>
      </c>
      <c r="BM150" s="136" t="s">
        <v>666</v>
      </c>
    </row>
    <row r="151" spans="2:65" s="1" customFormat="1" ht="11.25">
      <c r="B151" s="30"/>
      <c r="D151" s="138" t="s">
        <v>136</v>
      </c>
      <c r="F151" s="139" t="s">
        <v>288</v>
      </c>
      <c r="I151" s="140"/>
      <c r="L151" s="30"/>
      <c r="M151" s="141"/>
      <c r="T151" s="51"/>
      <c r="AT151" s="15" t="s">
        <v>136</v>
      </c>
      <c r="AU151" s="15" t="s">
        <v>86</v>
      </c>
    </row>
    <row r="152" spans="2:65" s="12" customFormat="1" ht="11.25">
      <c r="B152" s="152"/>
      <c r="D152" s="153" t="s">
        <v>143</v>
      </c>
      <c r="E152" s="154" t="s">
        <v>19</v>
      </c>
      <c r="F152" s="155" t="s">
        <v>167</v>
      </c>
      <c r="H152" s="156">
        <v>2</v>
      </c>
      <c r="I152" s="157"/>
      <c r="L152" s="152"/>
      <c r="M152" s="158"/>
      <c r="T152" s="159"/>
      <c r="AT152" s="154" t="s">
        <v>143</v>
      </c>
      <c r="AU152" s="154" t="s">
        <v>86</v>
      </c>
      <c r="AV152" s="12" t="s">
        <v>86</v>
      </c>
      <c r="AW152" s="12" t="s">
        <v>35</v>
      </c>
      <c r="AX152" s="12" t="s">
        <v>76</v>
      </c>
      <c r="AY152" s="154" t="s">
        <v>126</v>
      </c>
    </row>
    <row r="153" spans="2:65" s="1" customFormat="1" ht="16.5" customHeight="1">
      <c r="B153" s="30"/>
      <c r="C153" s="125" t="s">
        <v>279</v>
      </c>
      <c r="D153" s="125" t="s">
        <v>129</v>
      </c>
      <c r="E153" s="126" t="s">
        <v>290</v>
      </c>
      <c r="F153" s="127" t="s">
        <v>291</v>
      </c>
      <c r="G153" s="128" t="s">
        <v>132</v>
      </c>
      <c r="H153" s="129">
        <v>2</v>
      </c>
      <c r="I153" s="130"/>
      <c r="J153" s="131">
        <f>ROUND(I153*H153,2)</f>
        <v>0</v>
      </c>
      <c r="K153" s="127" t="s">
        <v>133</v>
      </c>
      <c r="L153" s="30"/>
      <c r="M153" s="132" t="s">
        <v>19</v>
      </c>
      <c r="N153" s="133" t="s">
        <v>47</v>
      </c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157</v>
      </c>
      <c r="AT153" s="136" t="s">
        <v>129</v>
      </c>
      <c r="AU153" s="136" t="s">
        <v>86</v>
      </c>
      <c r="AY153" s="15" t="s">
        <v>126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5" t="s">
        <v>84</v>
      </c>
      <c r="BK153" s="137">
        <f>ROUND(I153*H153,2)</f>
        <v>0</v>
      </c>
      <c r="BL153" s="15" t="s">
        <v>157</v>
      </c>
      <c r="BM153" s="136" t="s">
        <v>667</v>
      </c>
    </row>
    <row r="154" spans="2:65" s="1" customFormat="1" ht="11.25">
      <c r="B154" s="30"/>
      <c r="D154" s="138" t="s">
        <v>136</v>
      </c>
      <c r="F154" s="139" t="s">
        <v>293</v>
      </c>
      <c r="I154" s="140"/>
      <c r="L154" s="30"/>
      <c r="M154" s="141"/>
      <c r="T154" s="51"/>
      <c r="AT154" s="15" t="s">
        <v>136</v>
      </c>
      <c r="AU154" s="15" t="s">
        <v>86</v>
      </c>
    </row>
    <row r="155" spans="2:65" s="1" customFormat="1" ht="33" customHeight="1">
      <c r="B155" s="30"/>
      <c r="C155" s="125" t="s">
        <v>284</v>
      </c>
      <c r="D155" s="125" t="s">
        <v>129</v>
      </c>
      <c r="E155" s="126" t="s">
        <v>295</v>
      </c>
      <c r="F155" s="127" t="s">
        <v>296</v>
      </c>
      <c r="G155" s="128" t="s">
        <v>297</v>
      </c>
      <c r="H155" s="129">
        <v>1.0780000000000001</v>
      </c>
      <c r="I155" s="130"/>
      <c r="J155" s="131">
        <f>ROUND(I155*H155,2)</f>
        <v>0</v>
      </c>
      <c r="K155" s="127" t="s">
        <v>133</v>
      </c>
      <c r="L155" s="30"/>
      <c r="M155" s="132" t="s">
        <v>19</v>
      </c>
      <c r="N155" s="133" t="s">
        <v>47</v>
      </c>
      <c r="P155" s="134">
        <f>O155*H155</f>
        <v>0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157</v>
      </c>
      <c r="AT155" s="136" t="s">
        <v>129</v>
      </c>
      <c r="AU155" s="136" t="s">
        <v>86</v>
      </c>
      <c r="AY155" s="15" t="s">
        <v>126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5" t="s">
        <v>84</v>
      </c>
      <c r="BK155" s="137">
        <f>ROUND(I155*H155,2)</f>
        <v>0</v>
      </c>
      <c r="BL155" s="15" t="s">
        <v>157</v>
      </c>
      <c r="BM155" s="136" t="s">
        <v>668</v>
      </c>
    </row>
    <row r="156" spans="2:65" s="1" customFormat="1" ht="11.25">
      <c r="B156" s="30"/>
      <c r="D156" s="138" t="s">
        <v>136</v>
      </c>
      <c r="F156" s="139" t="s">
        <v>299</v>
      </c>
      <c r="I156" s="140"/>
      <c r="L156" s="30"/>
      <c r="M156" s="141"/>
      <c r="T156" s="51"/>
      <c r="AT156" s="15" t="s">
        <v>136</v>
      </c>
      <c r="AU156" s="15" t="s">
        <v>86</v>
      </c>
    </row>
    <row r="157" spans="2:65" s="12" customFormat="1" ht="11.25">
      <c r="B157" s="152"/>
      <c r="D157" s="153" t="s">
        <v>143</v>
      </c>
      <c r="E157" s="154" t="s">
        <v>19</v>
      </c>
      <c r="F157" s="155" t="s">
        <v>300</v>
      </c>
      <c r="H157" s="156">
        <v>1.0780000000000001</v>
      </c>
      <c r="I157" s="157"/>
      <c r="L157" s="152"/>
      <c r="M157" s="158"/>
      <c r="T157" s="159"/>
      <c r="AT157" s="154" t="s">
        <v>143</v>
      </c>
      <c r="AU157" s="154" t="s">
        <v>86</v>
      </c>
      <c r="AV157" s="12" t="s">
        <v>86</v>
      </c>
      <c r="AW157" s="12" t="s">
        <v>35</v>
      </c>
      <c r="AX157" s="12" t="s">
        <v>76</v>
      </c>
      <c r="AY157" s="154" t="s">
        <v>126</v>
      </c>
    </row>
    <row r="158" spans="2:65" s="1" customFormat="1" ht="37.9" customHeight="1">
      <c r="B158" s="30"/>
      <c r="C158" s="125" t="s">
        <v>289</v>
      </c>
      <c r="D158" s="125" t="s">
        <v>129</v>
      </c>
      <c r="E158" s="126" t="s">
        <v>301</v>
      </c>
      <c r="F158" s="127" t="s">
        <v>302</v>
      </c>
      <c r="G158" s="128" t="s">
        <v>228</v>
      </c>
      <c r="H158" s="129">
        <v>15</v>
      </c>
      <c r="I158" s="130"/>
      <c r="J158" s="131">
        <f>ROUND(I158*H158,2)</f>
        <v>0</v>
      </c>
      <c r="K158" s="127" t="s">
        <v>133</v>
      </c>
      <c r="L158" s="30"/>
      <c r="M158" s="132" t="s">
        <v>19</v>
      </c>
      <c r="N158" s="133" t="s">
        <v>47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157</v>
      </c>
      <c r="AT158" s="136" t="s">
        <v>129</v>
      </c>
      <c r="AU158" s="136" t="s">
        <v>86</v>
      </c>
      <c r="AY158" s="15" t="s">
        <v>126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5" t="s">
        <v>84</v>
      </c>
      <c r="BK158" s="137">
        <f>ROUND(I158*H158,2)</f>
        <v>0</v>
      </c>
      <c r="BL158" s="15" t="s">
        <v>157</v>
      </c>
      <c r="BM158" s="136" t="s">
        <v>669</v>
      </c>
    </row>
    <row r="159" spans="2:65" s="1" customFormat="1" ht="11.25">
      <c r="B159" s="30"/>
      <c r="D159" s="138" t="s">
        <v>136</v>
      </c>
      <c r="F159" s="139" t="s">
        <v>304</v>
      </c>
      <c r="I159" s="140"/>
      <c r="L159" s="30"/>
      <c r="M159" s="141"/>
      <c r="T159" s="51"/>
      <c r="AT159" s="15" t="s">
        <v>136</v>
      </c>
      <c r="AU159" s="15" t="s">
        <v>86</v>
      </c>
    </row>
    <row r="160" spans="2:65" s="12" customFormat="1" ht="11.25">
      <c r="B160" s="152"/>
      <c r="D160" s="153" t="s">
        <v>143</v>
      </c>
      <c r="E160" s="154" t="s">
        <v>19</v>
      </c>
      <c r="F160" s="155" t="s">
        <v>497</v>
      </c>
      <c r="H160" s="156">
        <v>15</v>
      </c>
      <c r="I160" s="157"/>
      <c r="L160" s="152"/>
      <c r="M160" s="158"/>
      <c r="T160" s="159"/>
      <c r="AT160" s="154" t="s">
        <v>143</v>
      </c>
      <c r="AU160" s="154" t="s">
        <v>86</v>
      </c>
      <c r="AV160" s="12" t="s">
        <v>86</v>
      </c>
      <c r="AW160" s="12" t="s">
        <v>35</v>
      </c>
      <c r="AX160" s="12" t="s">
        <v>76</v>
      </c>
      <c r="AY160" s="154" t="s">
        <v>126</v>
      </c>
    </row>
    <row r="161" spans="2:65" s="1" customFormat="1" ht="16.5" customHeight="1">
      <c r="B161" s="30"/>
      <c r="C161" s="125" t="s">
        <v>294</v>
      </c>
      <c r="D161" s="125" t="s">
        <v>129</v>
      </c>
      <c r="E161" s="126" t="s">
        <v>498</v>
      </c>
      <c r="F161" s="127" t="s">
        <v>499</v>
      </c>
      <c r="G161" s="128" t="s">
        <v>132</v>
      </c>
      <c r="H161" s="129">
        <v>1</v>
      </c>
      <c r="I161" s="130"/>
      <c r="J161" s="131">
        <f>ROUND(I161*H161,2)</f>
        <v>0</v>
      </c>
      <c r="K161" s="127" t="s">
        <v>133</v>
      </c>
      <c r="L161" s="30"/>
      <c r="M161" s="132" t="s">
        <v>19</v>
      </c>
      <c r="N161" s="133" t="s">
        <v>47</v>
      </c>
      <c r="P161" s="134">
        <f>O161*H161</f>
        <v>0</v>
      </c>
      <c r="Q161" s="134">
        <v>3.8E-3</v>
      </c>
      <c r="R161" s="134">
        <f>Q161*H161</f>
        <v>3.8E-3</v>
      </c>
      <c r="S161" s="134">
        <v>0</v>
      </c>
      <c r="T161" s="135">
        <f>S161*H161</f>
        <v>0</v>
      </c>
      <c r="AR161" s="136" t="s">
        <v>157</v>
      </c>
      <c r="AT161" s="136" t="s">
        <v>129</v>
      </c>
      <c r="AU161" s="136" t="s">
        <v>86</v>
      </c>
      <c r="AY161" s="15" t="s">
        <v>126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5" t="s">
        <v>84</v>
      </c>
      <c r="BK161" s="137">
        <f>ROUND(I161*H161,2)</f>
        <v>0</v>
      </c>
      <c r="BL161" s="15" t="s">
        <v>157</v>
      </c>
      <c r="BM161" s="136" t="s">
        <v>670</v>
      </c>
    </row>
    <row r="162" spans="2:65" s="1" customFormat="1" ht="11.25">
      <c r="B162" s="30"/>
      <c r="D162" s="138" t="s">
        <v>136</v>
      </c>
      <c r="F162" s="139" t="s">
        <v>501</v>
      </c>
      <c r="I162" s="140"/>
      <c r="L162" s="30"/>
      <c r="M162" s="141"/>
      <c r="T162" s="51"/>
      <c r="AT162" s="15" t="s">
        <v>136</v>
      </c>
      <c r="AU162" s="15" t="s">
        <v>86</v>
      </c>
    </row>
    <row r="163" spans="2:65" s="12" customFormat="1" ht="11.25">
      <c r="B163" s="152"/>
      <c r="D163" s="153" t="s">
        <v>143</v>
      </c>
      <c r="E163" s="154" t="s">
        <v>19</v>
      </c>
      <c r="F163" s="155" t="s">
        <v>144</v>
      </c>
      <c r="H163" s="156">
        <v>1</v>
      </c>
      <c r="I163" s="157"/>
      <c r="L163" s="152"/>
      <c r="M163" s="158"/>
      <c r="T163" s="159"/>
      <c r="AT163" s="154" t="s">
        <v>143</v>
      </c>
      <c r="AU163" s="154" t="s">
        <v>86</v>
      </c>
      <c r="AV163" s="12" t="s">
        <v>86</v>
      </c>
      <c r="AW163" s="12" t="s">
        <v>35</v>
      </c>
      <c r="AX163" s="12" t="s">
        <v>76</v>
      </c>
      <c r="AY163" s="154" t="s">
        <v>126</v>
      </c>
    </row>
    <row r="164" spans="2:65" s="1" customFormat="1" ht="16.5" customHeight="1">
      <c r="B164" s="30"/>
      <c r="C164" s="125" t="s">
        <v>141</v>
      </c>
      <c r="D164" s="125" t="s">
        <v>129</v>
      </c>
      <c r="E164" s="126" t="s">
        <v>307</v>
      </c>
      <c r="F164" s="127" t="s">
        <v>308</v>
      </c>
      <c r="G164" s="128" t="s">
        <v>228</v>
      </c>
      <c r="H164" s="129">
        <v>12</v>
      </c>
      <c r="I164" s="130"/>
      <c r="J164" s="131">
        <f>ROUND(I164*H164,2)</f>
        <v>0</v>
      </c>
      <c r="K164" s="127" t="s">
        <v>133</v>
      </c>
      <c r="L164" s="30"/>
      <c r="M164" s="132" t="s">
        <v>19</v>
      </c>
      <c r="N164" s="133" t="s">
        <v>47</v>
      </c>
      <c r="P164" s="134">
        <f>O164*H164</f>
        <v>0</v>
      </c>
      <c r="Q164" s="134">
        <v>1.2700000000000001E-3</v>
      </c>
      <c r="R164" s="134">
        <f>Q164*H164</f>
        <v>1.524E-2</v>
      </c>
      <c r="S164" s="134">
        <v>0</v>
      </c>
      <c r="T164" s="135">
        <f>S164*H164</f>
        <v>0</v>
      </c>
      <c r="AR164" s="136" t="s">
        <v>157</v>
      </c>
      <c r="AT164" s="136" t="s">
        <v>129</v>
      </c>
      <c r="AU164" s="136" t="s">
        <v>86</v>
      </c>
      <c r="AY164" s="15" t="s">
        <v>126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5" t="s">
        <v>84</v>
      </c>
      <c r="BK164" s="137">
        <f>ROUND(I164*H164,2)</f>
        <v>0</v>
      </c>
      <c r="BL164" s="15" t="s">
        <v>157</v>
      </c>
      <c r="BM164" s="136" t="s">
        <v>671</v>
      </c>
    </row>
    <row r="165" spans="2:65" s="1" customFormat="1" ht="11.25">
      <c r="B165" s="30"/>
      <c r="D165" s="138" t="s">
        <v>136</v>
      </c>
      <c r="F165" s="139" t="s">
        <v>310</v>
      </c>
      <c r="I165" s="140"/>
      <c r="L165" s="30"/>
      <c r="M165" s="141"/>
      <c r="T165" s="51"/>
      <c r="AT165" s="15" t="s">
        <v>136</v>
      </c>
      <c r="AU165" s="15" t="s">
        <v>86</v>
      </c>
    </row>
    <row r="166" spans="2:65" s="12" customFormat="1" ht="11.25">
      <c r="B166" s="152"/>
      <c r="D166" s="153" t="s">
        <v>143</v>
      </c>
      <c r="E166" s="154" t="s">
        <v>19</v>
      </c>
      <c r="F166" s="155" t="s">
        <v>672</v>
      </c>
      <c r="H166" s="156">
        <v>12</v>
      </c>
      <c r="I166" s="157"/>
      <c r="L166" s="152"/>
      <c r="M166" s="158"/>
      <c r="T166" s="159"/>
      <c r="AT166" s="154" t="s">
        <v>143</v>
      </c>
      <c r="AU166" s="154" t="s">
        <v>86</v>
      </c>
      <c r="AV166" s="12" t="s">
        <v>86</v>
      </c>
      <c r="AW166" s="12" t="s">
        <v>35</v>
      </c>
      <c r="AX166" s="12" t="s">
        <v>76</v>
      </c>
      <c r="AY166" s="154" t="s">
        <v>126</v>
      </c>
    </row>
    <row r="167" spans="2:65" s="1" customFormat="1" ht="16.5" customHeight="1">
      <c r="B167" s="30"/>
      <c r="C167" s="125" t="s">
        <v>306</v>
      </c>
      <c r="D167" s="125" t="s">
        <v>129</v>
      </c>
      <c r="E167" s="126" t="s">
        <v>312</v>
      </c>
      <c r="F167" s="127" t="s">
        <v>313</v>
      </c>
      <c r="G167" s="128" t="s">
        <v>132</v>
      </c>
      <c r="H167" s="129">
        <v>4</v>
      </c>
      <c r="I167" s="130"/>
      <c r="J167" s="131">
        <f>ROUND(I167*H167,2)</f>
        <v>0</v>
      </c>
      <c r="K167" s="127" t="s">
        <v>133</v>
      </c>
      <c r="L167" s="30"/>
      <c r="M167" s="132" t="s">
        <v>19</v>
      </c>
      <c r="N167" s="133" t="s">
        <v>47</v>
      </c>
      <c r="P167" s="134">
        <f>O167*H167</f>
        <v>0</v>
      </c>
      <c r="Q167" s="134">
        <v>7.6E-3</v>
      </c>
      <c r="R167" s="134">
        <f>Q167*H167</f>
        <v>3.04E-2</v>
      </c>
      <c r="S167" s="134">
        <v>0</v>
      </c>
      <c r="T167" s="135">
        <f>S167*H167</f>
        <v>0</v>
      </c>
      <c r="AR167" s="136" t="s">
        <v>157</v>
      </c>
      <c r="AT167" s="136" t="s">
        <v>129</v>
      </c>
      <c r="AU167" s="136" t="s">
        <v>86</v>
      </c>
      <c r="AY167" s="15" t="s">
        <v>126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5" t="s">
        <v>84</v>
      </c>
      <c r="BK167" s="137">
        <f>ROUND(I167*H167,2)</f>
        <v>0</v>
      </c>
      <c r="BL167" s="15" t="s">
        <v>157</v>
      </c>
      <c r="BM167" s="136" t="s">
        <v>673</v>
      </c>
    </row>
    <row r="168" spans="2:65" s="1" customFormat="1" ht="11.25">
      <c r="B168" s="30"/>
      <c r="D168" s="138" t="s">
        <v>136</v>
      </c>
      <c r="F168" s="139" t="s">
        <v>315</v>
      </c>
      <c r="I168" s="140"/>
      <c r="L168" s="30"/>
      <c r="M168" s="141"/>
      <c r="T168" s="51"/>
      <c r="AT168" s="15" t="s">
        <v>136</v>
      </c>
      <c r="AU168" s="15" t="s">
        <v>86</v>
      </c>
    </row>
    <row r="169" spans="2:65" s="12" customFormat="1" ht="11.25">
      <c r="B169" s="152"/>
      <c r="D169" s="153" t="s">
        <v>143</v>
      </c>
      <c r="E169" s="154" t="s">
        <v>19</v>
      </c>
      <c r="F169" s="155" t="s">
        <v>504</v>
      </c>
      <c r="H169" s="156">
        <v>4</v>
      </c>
      <c r="I169" s="157"/>
      <c r="L169" s="152"/>
      <c r="M169" s="158"/>
      <c r="T169" s="159"/>
      <c r="AT169" s="154" t="s">
        <v>143</v>
      </c>
      <c r="AU169" s="154" t="s">
        <v>86</v>
      </c>
      <c r="AV169" s="12" t="s">
        <v>86</v>
      </c>
      <c r="AW169" s="12" t="s">
        <v>35</v>
      </c>
      <c r="AX169" s="12" t="s">
        <v>76</v>
      </c>
      <c r="AY169" s="154" t="s">
        <v>126</v>
      </c>
    </row>
    <row r="170" spans="2:65" s="1" customFormat="1" ht="24.2" customHeight="1">
      <c r="B170" s="30"/>
      <c r="C170" s="125" t="s">
        <v>311</v>
      </c>
      <c r="D170" s="125" t="s">
        <v>129</v>
      </c>
      <c r="E170" s="126" t="s">
        <v>317</v>
      </c>
      <c r="F170" s="127" t="s">
        <v>318</v>
      </c>
      <c r="G170" s="128" t="s">
        <v>297</v>
      </c>
      <c r="H170" s="129">
        <v>1.0780000000000001</v>
      </c>
      <c r="I170" s="130"/>
      <c r="J170" s="131">
        <f>ROUND(I170*H170,2)</f>
        <v>0</v>
      </c>
      <c r="K170" s="127" t="s">
        <v>133</v>
      </c>
      <c r="L170" s="30"/>
      <c r="M170" s="132" t="s">
        <v>19</v>
      </c>
      <c r="N170" s="133" t="s">
        <v>47</v>
      </c>
      <c r="P170" s="134">
        <f>O170*H170</f>
        <v>0</v>
      </c>
      <c r="Q170" s="134">
        <v>0</v>
      </c>
      <c r="R170" s="134">
        <f>Q170*H170</f>
        <v>0</v>
      </c>
      <c r="S170" s="134">
        <v>0</v>
      </c>
      <c r="T170" s="135">
        <f>S170*H170</f>
        <v>0</v>
      </c>
      <c r="AR170" s="136" t="s">
        <v>157</v>
      </c>
      <c r="AT170" s="136" t="s">
        <v>129</v>
      </c>
      <c r="AU170" s="136" t="s">
        <v>86</v>
      </c>
      <c r="AY170" s="15" t="s">
        <v>126</v>
      </c>
      <c r="BE170" s="137">
        <f>IF(N170="základní",J170,0)</f>
        <v>0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15" t="s">
        <v>84</v>
      </c>
      <c r="BK170" s="137">
        <f>ROUND(I170*H170,2)</f>
        <v>0</v>
      </c>
      <c r="BL170" s="15" t="s">
        <v>157</v>
      </c>
      <c r="BM170" s="136" t="s">
        <v>674</v>
      </c>
    </row>
    <row r="171" spans="2:65" s="1" customFormat="1" ht="11.25">
      <c r="B171" s="30"/>
      <c r="D171" s="138" t="s">
        <v>136</v>
      </c>
      <c r="F171" s="139" t="s">
        <v>320</v>
      </c>
      <c r="I171" s="140"/>
      <c r="L171" s="30"/>
      <c r="M171" s="141"/>
      <c r="T171" s="51"/>
      <c r="AT171" s="15" t="s">
        <v>136</v>
      </c>
      <c r="AU171" s="15" t="s">
        <v>86</v>
      </c>
    </row>
    <row r="172" spans="2:65" s="12" customFormat="1" ht="11.25">
      <c r="B172" s="152"/>
      <c r="D172" s="153" t="s">
        <v>143</v>
      </c>
      <c r="E172" s="154" t="s">
        <v>19</v>
      </c>
      <c r="F172" s="155" t="s">
        <v>321</v>
      </c>
      <c r="H172" s="156">
        <v>1.0780000000000001</v>
      </c>
      <c r="I172" s="157"/>
      <c r="L172" s="152"/>
      <c r="M172" s="158"/>
      <c r="T172" s="159"/>
      <c r="AT172" s="154" t="s">
        <v>143</v>
      </c>
      <c r="AU172" s="154" t="s">
        <v>86</v>
      </c>
      <c r="AV172" s="12" t="s">
        <v>86</v>
      </c>
      <c r="AW172" s="12" t="s">
        <v>35</v>
      </c>
      <c r="AX172" s="12" t="s">
        <v>76</v>
      </c>
      <c r="AY172" s="154" t="s">
        <v>126</v>
      </c>
    </row>
    <row r="173" spans="2:65" s="1" customFormat="1" ht="33" customHeight="1">
      <c r="B173" s="30"/>
      <c r="C173" s="125" t="s">
        <v>316</v>
      </c>
      <c r="D173" s="125" t="s">
        <v>129</v>
      </c>
      <c r="E173" s="126" t="s">
        <v>323</v>
      </c>
      <c r="F173" s="127" t="s">
        <v>324</v>
      </c>
      <c r="G173" s="128" t="s">
        <v>297</v>
      </c>
      <c r="H173" s="129">
        <v>20.481999999999999</v>
      </c>
      <c r="I173" s="130"/>
      <c r="J173" s="131">
        <f>ROUND(I173*H173,2)</f>
        <v>0</v>
      </c>
      <c r="K173" s="127" t="s">
        <v>133</v>
      </c>
      <c r="L173" s="30"/>
      <c r="M173" s="132" t="s">
        <v>19</v>
      </c>
      <c r="N173" s="133" t="s">
        <v>47</v>
      </c>
      <c r="P173" s="134">
        <f>O173*H173</f>
        <v>0</v>
      </c>
      <c r="Q173" s="134">
        <v>0</v>
      </c>
      <c r="R173" s="134">
        <f>Q173*H173</f>
        <v>0</v>
      </c>
      <c r="S173" s="134">
        <v>0</v>
      </c>
      <c r="T173" s="135">
        <f>S173*H173</f>
        <v>0</v>
      </c>
      <c r="AR173" s="136" t="s">
        <v>157</v>
      </c>
      <c r="AT173" s="136" t="s">
        <v>129</v>
      </c>
      <c r="AU173" s="136" t="s">
        <v>86</v>
      </c>
      <c r="AY173" s="15" t="s">
        <v>126</v>
      </c>
      <c r="BE173" s="137">
        <f>IF(N173="základní",J173,0)</f>
        <v>0</v>
      </c>
      <c r="BF173" s="137">
        <f>IF(N173="snížená",J173,0)</f>
        <v>0</v>
      </c>
      <c r="BG173" s="137">
        <f>IF(N173="zákl. přenesená",J173,0)</f>
        <v>0</v>
      </c>
      <c r="BH173" s="137">
        <f>IF(N173="sníž. přenesená",J173,0)</f>
        <v>0</v>
      </c>
      <c r="BI173" s="137">
        <f>IF(N173="nulová",J173,0)</f>
        <v>0</v>
      </c>
      <c r="BJ173" s="15" t="s">
        <v>84</v>
      </c>
      <c r="BK173" s="137">
        <f>ROUND(I173*H173,2)</f>
        <v>0</v>
      </c>
      <c r="BL173" s="15" t="s">
        <v>157</v>
      </c>
      <c r="BM173" s="136" t="s">
        <v>675</v>
      </c>
    </row>
    <row r="174" spans="2:65" s="1" customFormat="1" ht="11.25">
      <c r="B174" s="30"/>
      <c r="D174" s="138" t="s">
        <v>136</v>
      </c>
      <c r="F174" s="139" t="s">
        <v>326</v>
      </c>
      <c r="I174" s="140"/>
      <c r="L174" s="30"/>
      <c r="M174" s="141"/>
      <c r="T174" s="51"/>
      <c r="AT174" s="15" t="s">
        <v>136</v>
      </c>
      <c r="AU174" s="15" t="s">
        <v>86</v>
      </c>
    </row>
    <row r="175" spans="2:65" s="12" customFormat="1" ht="11.25">
      <c r="B175" s="152"/>
      <c r="D175" s="153" t="s">
        <v>143</v>
      </c>
      <c r="F175" s="155" t="s">
        <v>327</v>
      </c>
      <c r="H175" s="156">
        <v>20.481999999999999</v>
      </c>
      <c r="I175" s="157"/>
      <c r="L175" s="152"/>
      <c r="M175" s="158"/>
      <c r="T175" s="159"/>
      <c r="AT175" s="154" t="s">
        <v>143</v>
      </c>
      <c r="AU175" s="154" t="s">
        <v>86</v>
      </c>
      <c r="AV175" s="12" t="s">
        <v>86</v>
      </c>
      <c r="AW175" s="12" t="s">
        <v>4</v>
      </c>
      <c r="AX175" s="12" t="s">
        <v>84</v>
      </c>
      <c r="AY175" s="154" t="s">
        <v>126</v>
      </c>
    </row>
    <row r="176" spans="2:65" s="1" customFormat="1" ht="24.2" customHeight="1">
      <c r="B176" s="30"/>
      <c r="C176" s="125" t="s">
        <v>322</v>
      </c>
      <c r="D176" s="125" t="s">
        <v>129</v>
      </c>
      <c r="E176" s="126" t="s">
        <v>329</v>
      </c>
      <c r="F176" s="127" t="s">
        <v>330</v>
      </c>
      <c r="G176" s="128" t="s">
        <v>331</v>
      </c>
      <c r="H176" s="129">
        <v>1.887</v>
      </c>
      <c r="I176" s="130"/>
      <c r="J176" s="131">
        <f>ROUND(I176*H176,2)</f>
        <v>0</v>
      </c>
      <c r="K176" s="127" t="s">
        <v>133</v>
      </c>
      <c r="L176" s="30"/>
      <c r="M176" s="132" t="s">
        <v>19</v>
      </c>
      <c r="N176" s="133" t="s">
        <v>47</v>
      </c>
      <c r="P176" s="134">
        <f>O176*H176</f>
        <v>0</v>
      </c>
      <c r="Q176" s="134">
        <v>0</v>
      </c>
      <c r="R176" s="134">
        <f>Q176*H176</f>
        <v>0</v>
      </c>
      <c r="S176" s="134">
        <v>0</v>
      </c>
      <c r="T176" s="135">
        <f>S176*H176</f>
        <v>0</v>
      </c>
      <c r="AR176" s="136" t="s">
        <v>157</v>
      </c>
      <c r="AT176" s="136" t="s">
        <v>129</v>
      </c>
      <c r="AU176" s="136" t="s">
        <v>86</v>
      </c>
      <c r="AY176" s="15" t="s">
        <v>126</v>
      </c>
      <c r="BE176" s="137">
        <f>IF(N176="základní",J176,0)</f>
        <v>0</v>
      </c>
      <c r="BF176" s="137">
        <f>IF(N176="snížená",J176,0)</f>
        <v>0</v>
      </c>
      <c r="BG176" s="137">
        <f>IF(N176="zákl. přenesená",J176,0)</f>
        <v>0</v>
      </c>
      <c r="BH176" s="137">
        <f>IF(N176="sníž. přenesená",J176,0)</f>
        <v>0</v>
      </c>
      <c r="BI176" s="137">
        <f>IF(N176="nulová",J176,0)</f>
        <v>0</v>
      </c>
      <c r="BJ176" s="15" t="s">
        <v>84</v>
      </c>
      <c r="BK176" s="137">
        <f>ROUND(I176*H176,2)</f>
        <v>0</v>
      </c>
      <c r="BL176" s="15" t="s">
        <v>157</v>
      </c>
      <c r="BM176" s="136" t="s">
        <v>676</v>
      </c>
    </row>
    <row r="177" spans="2:65" s="1" customFormat="1" ht="11.25">
      <c r="B177" s="30"/>
      <c r="D177" s="138" t="s">
        <v>136</v>
      </c>
      <c r="F177" s="139" t="s">
        <v>333</v>
      </c>
      <c r="I177" s="140"/>
      <c r="L177" s="30"/>
      <c r="M177" s="141"/>
      <c r="T177" s="51"/>
      <c r="AT177" s="15" t="s">
        <v>136</v>
      </c>
      <c r="AU177" s="15" t="s">
        <v>86</v>
      </c>
    </row>
    <row r="178" spans="2:65" s="12" customFormat="1" ht="11.25">
      <c r="B178" s="152"/>
      <c r="D178" s="153" t="s">
        <v>143</v>
      </c>
      <c r="E178" s="154" t="s">
        <v>19</v>
      </c>
      <c r="F178" s="155" t="s">
        <v>334</v>
      </c>
      <c r="H178" s="156">
        <v>1.0780000000000001</v>
      </c>
      <c r="I178" s="157"/>
      <c r="L178" s="152"/>
      <c r="M178" s="158"/>
      <c r="T178" s="159"/>
      <c r="AT178" s="154" t="s">
        <v>143</v>
      </c>
      <c r="AU178" s="154" t="s">
        <v>86</v>
      </c>
      <c r="AV178" s="12" t="s">
        <v>86</v>
      </c>
      <c r="AW178" s="12" t="s">
        <v>35</v>
      </c>
      <c r="AX178" s="12" t="s">
        <v>76</v>
      </c>
      <c r="AY178" s="154" t="s">
        <v>126</v>
      </c>
    </row>
    <row r="179" spans="2:65" s="12" customFormat="1" ht="11.25">
      <c r="B179" s="152"/>
      <c r="D179" s="153" t="s">
        <v>143</v>
      </c>
      <c r="F179" s="155" t="s">
        <v>335</v>
      </c>
      <c r="H179" s="156">
        <v>1.887</v>
      </c>
      <c r="I179" s="157"/>
      <c r="L179" s="152"/>
      <c r="M179" s="158"/>
      <c r="T179" s="159"/>
      <c r="AT179" s="154" t="s">
        <v>143</v>
      </c>
      <c r="AU179" s="154" t="s">
        <v>86</v>
      </c>
      <c r="AV179" s="12" t="s">
        <v>86</v>
      </c>
      <c r="AW179" s="12" t="s">
        <v>4</v>
      </c>
      <c r="AX179" s="12" t="s">
        <v>84</v>
      </c>
      <c r="AY179" s="154" t="s">
        <v>126</v>
      </c>
    </row>
    <row r="180" spans="2:65" s="1" customFormat="1" ht="33" customHeight="1">
      <c r="B180" s="30"/>
      <c r="C180" s="125" t="s">
        <v>328</v>
      </c>
      <c r="D180" s="125" t="s">
        <v>129</v>
      </c>
      <c r="E180" s="126" t="s">
        <v>337</v>
      </c>
      <c r="F180" s="127" t="s">
        <v>338</v>
      </c>
      <c r="G180" s="128" t="s">
        <v>228</v>
      </c>
      <c r="H180" s="129">
        <v>15</v>
      </c>
      <c r="I180" s="130"/>
      <c r="J180" s="131">
        <f>ROUND(I180*H180,2)</f>
        <v>0</v>
      </c>
      <c r="K180" s="127" t="s">
        <v>133</v>
      </c>
      <c r="L180" s="30"/>
      <c r="M180" s="132" t="s">
        <v>19</v>
      </c>
      <c r="N180" s="133" t="s">
        <v>47</v>
      </c>
      <c r="P180" s="134">
        <f>O180*H180</f>
        <v>0</v>
      </c>
      <c r="Q180" s="134">
        <v>0</v>
      </c>
      <c r="R180" s="134">
        <f>Q180*H180</f>
        <v>0</v>
      </c>
      <c r="S180" s="134">
        <v>0</v>
      </c>
      <c r="T180" s="135">
        <f>S180*H180</f>
        <v>0</v>
      </c>
      <c r="AR180" s="136" t="s">
        <v>157</v>
      </c>
      <c r="AT180" s="136" t="s">
        <v>129</v>
      </c>
      <c r="AU180" s="136" t="s">
        <v>86</v>
      </c>
      <c r="AY180" s="15" t="s">
        <v>126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5" t="s">
        <v>84</v>
      </c>
      <c r="BK180" s="137">
        <f>ROUND(I180*H180,2)</f>
        <v>0</v>
      </c>
      <c r="BL180" s="15" t="s">
        <v>157</v>
      </c>
      <c r="BM180" s="136" t="s">
        <v>677</v>
      </c>
    </row>
    <row r="181" spans="2:65" s="1" customFormat="1" ht="11.25">
      <c r="B181" s="30"/>
      <c r="D181" s="138" t="s">
        <v>136</v>
      </c>
      <c r="F181" s="139" t="s">
        <v>340</v>
      </c>
      <c r="I181" s="140"/>
      <c r="L181" s="30"/>
      <c r="M181" s="141"/>
      <c r="T181" s="51"/>
      <c r="AT181" s="15" t="s">
        <v>136</v>
      </c>
      <c r="AU181" s="15" t="s">
        <v>86</v>
      </c>
    </row>
    <row r="182" spans="2:65" s="12" customFormat="1" ht="11.25">
      <c r="B182" s="152"/>
      <c r="D182" s="153" t="s">
        <v>143</v>
      </c>
      <c r="E182" s="154" t="s">
        <v>19</v>
      </c>
      <c r="F182" s="155" t="s">
        <v>497</v>
      </c>
      <c r="H182" s="156">
        <v>15</v>
      </c>
      <c r="I182" s="157"/>
      <c r="L182" s="152"/>
      <c r="M182" s="158"/>
      <c r="T182" s="159"/>
      <c r="AT182" s="154" t="s">
        <v>143</v>
      </c>
      <c r="AU182" s="154" t="s">
        <v>86</v>
      </c>
      <c r="AV182" s="12" t="s">
        <v>86</v>
      </c>
      <c r="AW182" s="12" t="s">
        <v>35</v>
      </c>
      <c r="AX182" s="12" t="s">
        <v>76</v>
      </c>
      <c r="AY182" s="154" t="s">
        <v>126</v>
      </c>
    </row>
    <row r="183" spans="2:65" s="1" customFormat="1" ht="16.5" customHeight="1">
      <c r="B183" s="30"/>
      <c r="C183" s="125" t="s">
        <v>336</v>
      </c>
      <c r="D183" s="125" t="s">
        <v>129</v>
      </c>
      <c r="E183" s="126" t="s">
        <v>342</v>
      </c>
      <c r="F183" s="127" t="s">
        <v>343</v>
      </c>
      <c r="G183" s="128" t="s">
        <v>297</v>
      </c>
      <c r="H183" s="129">
        <v>1.0780000000000001</v>
      </c>
      <c r="I183" s="130"/>
      <c r="J183" s="131">
        <f>ROUND(I183*H183,2)</f>
        <v>0</v>
      </c>
      <c r="K183" s="127" t="s">
        <v>133</v>
      </c>
      <c r="L183" s="30"/>
      <c r="M183" s="132" t="s">
        <v>19</v>
      </c>
      <c r="N183" s="133" t="s">
        <v>47</v>
      </c>
      <c r="P183" s="134">
        <f>O183*H183</f>
        <v>0</v>
      </c>
      <c r="Q183" s="134">
        <v>0</v>
      </c>
      <c r="R183" s="134">
        <f>Q183*H183</f>
        <v>0</v>
      </c>
      <c r="S183" s="134">
        <v>0</v>
      </c>
      <c r="T183" s="135">
        <f>S183*H183</f>
        <v>0</v>
      </c>
      <c r="AR183" s="136" t="s">
        <v>157</v>
      </c>
      <c r="AT183" s="136" t="s">
        <v>129</v>
      </c>
      <c r="AU183" s="136" t="s">
        <v>86</v>
      </c>
      <c r="AY183" s="15" t="s">
        <v>126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5" t="s">
        <v>84</v>
      </c>
      <c r="BK183" s="137">
        <f>ROUND(I183*H183,2)</f>
        <v>0</v>
      </c>
      <c r="BL183" s="15" t="s">
        <v>157</v>
      </c>
      <c r="BM183" s="136" t="s">
        <v>678</v>
      </c>
    </row>
    <row r="184" spans="2:65" s="1" customFormat="1" ht="11.25">
      <c r="B184" s="30"/>
      <c r="D184" s="138" t="s">
        <v>136</v>
      </c>
      <c r="F184" s="139" t="s">
        <v>345</v>
      </c>
      <c r="I184" s="140"/>
      <c r="L184" s="30"/>
      <c r="M184" s="141"/>
      <c r="T184" s="51"/>
      <c r="AT184" s="15" t="s">
        <v>136</v>
      </c>
      <c r="AU184" s="15" t="s">
        <v>86</v>
      </c>
    </row>
    <row r="185" spans="2:65" s="12" customFormat="1" ht="11.25">
      <c r="B185" s="152"/>
      <c r="D185" s="153" t="s">
        <v>143</v>
      </c>
      <c r="E185" s="154" t="s">
        <v>19</v>
      </c>
      <c r="F185" s="155" t="s">
        <v>346</v>
      </c>
      <c r="H185" s="156">
        <v>1.0780000000000001</v>
      </c>
      <c r="I185" s="157"/>
      <c r="L185" s="152"/>
      <c r="M185" s="158"/>
      <c r="T185" s="159"/>
      <c r="AT185" s="154" t="s">
        <v>143</v>
      </c>
      <c r="AU185" s="154" t="s">
        <v>86</v>
      </c>
      <c r="AV185" s="12" t="s">
        <v>86</v>
      </c>
      <c r="AW185" s="12" t="s">
        <v>35</v>
      </c>
      <c r="AX185" s="12" t="s">
        <v>76</v>
      </c>
      <c r="AY185" s="154" t="s">
        <v>126</v>
      </c>
    </row>
    <row r="186" spans="2:65" s="1" customFormat="1" ht="21.75" customHeight="1">
      <c r="B186" s="30"/>
      <c r="C186" s="125" t="s">
        <v>341</v>
      </c>
      <c r="D186" s="125" t="s">
        <v>129</v>
      </c>
      <c r="E186" s="126" t="s">
        <v>348</v>
      </c>
      <c r="F186" s="127" t="s">
        <v>349</v>
      </c>
      <c r="G186" s="128" t="s">
        <v>228</v>
      </c>
      <c r="H186" s="129">
        <v>15</v>
      </c>
      <c r="I186" s="130"/>
      <c r="J186" s="131">
        <f>ROUND(I186*H186,2)</f>
        <v>0</v>
      </c>
      <c r="K186" s="127" t="s">
        <v>133</v>
      </c>
      <c r="L186" s="30"/>
      <c r="M186" s="132" t="s">
        <v>19</v>
      </c>
      <c r="N186" s="133" t="s">
        <v>47</v>
      </c>
      <c r="P186" s="134">
        <f>O186*H186</f>
        <v>0</v>
      </c>
      <c r="Q186" s="134">
        <v>0</v>
      </c>
      <c r="R186" s="134">
        <f>Q186*H186</f>
        <v>0</v>
      </c>
      <c r="S186" s="134">
        <v>0</v>
      </c>
      <c r="T186" s="135">
        <f>S186*H186</f>
        <v>0</v>
      </c>
      <c r="AR186" s="136" t="s">
        <v>157</v>
      </c>
      <c r="AT186" s="136" t="s">
        <v>129</v>
      </c>
      <c r="AU186" s="136" t="s">
        <v>86</v>
      </c>
      <c r="AY186" s="15" t="s">
        <v>126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5" t="s">
        <v>84</v>
      </c>
      <c r="BK186" s="137">
        <f>ROUND(I186*H186,2)</f>
        <v>0</v>
      </c>
      <c r="BL186" s="15" t="s">
        <v>157</v>
      </c>
      <c r="BM186" s="136" t="s">
        <v>679</v>
      </c>
    </row>
    <row r="187" spans="2:65" s="1" customFormat="1" ht="11.25">
      <c r="B187" s="30"/>
      <c r="D187" s="138" t="s">
        <v>136</v>
      </c>
      <c r="F187" s="139" t="s">
        <v>351</v>
      </c>
      <c r="I187" s="140"/>
      <c r="L187" s="30"/>
      <c r="M187" s="141"/>
      <c r="T187" s="51"/>
      <c r="AT187" s="15" t="s">
        <v>136</v>
      </c>
      <c r="AU187" s="15" t="s">
        <v>86</v>
      </c>
    </row>
    <row r="188" spans="2:65" s="12" customFormat="1" ht="11.25">
      <c r="B188" s="152"/>
      <c r="D188" s="153" t="s">
        <v>143</v>
      </c>
      <c r="E188" s="154" t="s">
        <v>19</v>
      </c>
      <c r="F188" s="155" t="s">
        <v>516</v>
      </c>
      <c r="H188" s="156">
        <v>15</v>
      </c>
      <c r="I188" s="157"/>
      <c r="L188" s="152"/>
      <c r="M188" s="158"/>
      <c r="T188" s="159"/>
      <c r="AT188" s="154" t="s">
        <v>143</v>
      </c>
      <c r="AU188" s="154" t="s">
        <v>86</v>
      </c>
      <c r="AV188" s="12" t="s">
        <v>86</v>
      </c>
      <c r="AW188" s="12" t="s">
        <v>35</v>
      </c>
      <c r="AX188" s="12" t="s">
        <v>76</v>
      </c>
      <c r="AY188" s="154" t="s">
        <v>126</v>
      </c>
    </row>
    <row r="189" spans="2:65" s="1" customFormat="1" ht="21.75" customHeight="1">
      <c r="B189" s="30"/>
      <c r="C189" s="125" t="s">
        <v>347</v>
      </c>
      <c r="D189" s="125" t="s">
        <v>129</v>
      </c>
      <c r="E189" s="126" t="s">
        <v>354</v>
      </c>
      <c r="F189" s="127" t="s">
        <v>355</v>
      </c>
      <c r="G189" s="128" t="s">
        <v>228</v>
      </c>
      <c r="H189" s="129">
        <v>15</v>
      </c>
      <c r="I189" s="130"/>
      <c r="J189" s="131">
        <f>ROUND(I189*H189,2)</f>
        <v>0</v>
      </c>
      <c r="K189" s="127" t="s">
        <v>133</v>
      </c>
      <c r="L189" s="30"/>
      <c r="M189" s="132" t="s">
        <v>19</v>
      </c>
      <c r="N189" s="133" t="s">
        <v>47</v>
      </c>
      <c r="P189" s="134">
        <f>O189*H189</f>
        <v>0</v>
      </c>
      <c r="Q189" s="134">
        <v>9.0000000000000006E-5</v>
      </c>
      <c r="R189" s="134">
        <f>Q189*H189</f>
        <v>1.3500000000000001E-3</v>
      </c>
      <c r="S189" s="134">
        <v>0</v>
      </c>
      <c r="T189" s="135">
        <f>S189*H189</f>
        <v>0</v>
      </c>
      <c r="AR189" s="136" t="s">
        <v>157</v>
      </c>
      <c r="AT189" s="136" t="s">
        <v>129</v>
      </c>
      <c r="AU189" s="136" t="s">
        <v>86</v>
      </c>
      <c r="AY189" s="15" t="s">
        <v>126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5" t="s">
        <v>84</v>
      </c>
      <c r="BK189" s="137">
        <f>ROUND(I189*H189,2)</f>
        <v>0</v>
      </c>
      <c r="BL189" s="15" t="s">
        <v>157</v>
      </c>
      <c r="BM189" s="136" t="s">
        <v>680</v>
      </c>
    </row>
    <row r="190" spans="2:65" s="1" customFormat="1" ht="11.25">
      <c r="B190" s="30"/>
      <c r="D190" s="138" t="s">
        <v>136</v>
      </c>
      <c r="F190" s="139" t="s">
        <v>357</v>
      </c>
      <c r="I190" s="140"/>
      <c r="L190" s="30"/>
      <c r="M190" s="141"/>
      <c r="T190" s="51"/>
      <c r="AT190" s="15" t="s">
        <v>136</v>
      </c>
      <c r="AU190" s="15" t="s">
        <v>86</v>
      </c>
    </row>
    <row r="191" spans="2:65" s="12" customFormat="1" ht="11.25">
      <c r="B191" s="152"/>
      <c r="D191" s="153" t="s">
        <v>143</v>
      </c>
      <c r="E191" s="154" t="s">
        <v>19</v>
      </c>
      <c r="F191" s="155" t="s">
        <v>497</v>
      </c>
      <c r="H191" s="156">
        <v>15</v>
      </c>
      <c r="I191" s="157"/>
      <c r="L191" s="152"/>
      <c r="M191" s="158"/>
      <c r="T191" s="159"/>
      <c r="AT191" s="154" t="s">
        <v>143</v>
      </c>
      <c r="AU191" s="154" t="s">
        <v>86</v>
      </c>
      <c r="AV191" s="12" t="s">
        <v>86</v>
      </c>
      <c r="AW191" s="12" t="s">
        <v>35</v>
      </c>
      <c r="AX191" s="12" t="s">
        <v>76</v>
      </c>
      <c r="AY191" s="154" t="s">
        <v>126</v>
      </c>
    </row>
    <row r="192" spans="2:65" s="1" customFormat="1" ht="21.75" customHeight="1">
      <c r="B192" s="30"/>
      <c r="C192" s="125" t="s">
        <v>353</v>
      </c>
      <c r="D192" s="125" t="s">
        <v>129</v>
      </c>
      <c r="E192" s="126" t="s">
        <v>359</v>
      </c>
      <c r="F192" s="127" t="s">
        <v>360</v>
      </c>
      <c r="G192" s="128" t="s">
        <v>228</v>
      </c>
      <c r="H192" s="129">
        <v>17</v>
      </c>
      <c r="I192" s="130"/>
      <c r="J192" s="131">
        <f>ROUND(I192*H192,2)</f>
        <v>0</v>
      </c>
      <c r="K192" s="127" t="s">
        <v>133</v>
      </c>
      <c r="L192" s="30"/>
      <c r="M192" s="132" t="s">
        <v>19</v>
      </c>
      <c r="N192" s="133" t="s">
        <v>47</v>
      </c>
      <c r="P192" s="134">
        <f>O192*H192</f>
        <v>0</v>
      </c>
      <c r="Q192" s="134">
        <v>0</v>
      </c>
      <c r="R192" s="134">
        <f>Q192*H192</f>
        <v>0</v>
      </c>
      <c r="S192" s="134">
        <v>0</v>
      </c>
      <c r="T192" s="135">
        <f>S192*H192</f>
        <v>0</v>
      </c>
      <c r="AR192" s="136" t="s">
        <v>157</v>
      </c>
      <c r="AT192" s="136" t="s">
        <v>129</v>
      </c>
      <c r="AU192" s="136" t="s">
        <v>86</v>
      </c>
      <c r="AY192" s="15" t="s">
        <v>126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5" t="s">
        <v>84</v>
      </c>
      <c r="BK192" s="137">
        <f>ROUND(I192*H192,2)</f>
        <v>0</v>
      </c>
      <c r="BL192" s="15" t="s">
        <v>157</v>
      </c>
      <c r="BM192" s="136" t="s">
        <v>681</v>
      </c>
    </row>
    <row r="193" spans="2:65" s="1" customFormat="1" ht="11.25">
      <c r="B193" s="30"/>
      <c r="D193" s="138" t="s">
        <v>136</v>
      </c>
      <c r="F193" s="139" t="s">
        <v>362</v>
      </c>
      <c r="I193" s="140"/>
      <c r="L193" s="30"/>
      <c r="M193" s="141"/>
      <c r="T193" s="51"/>
      <c r="AT193" s="15" t="s">
        <v>136</v>
      </c>
      <c r="AU193" s="15" t="s">
        <v>86</v>
      </c>
    </row>
    <row r="194" spans="2:65" s="1" customFormat="1" ht="16.5" customHeight="1">
      <c r="B194" s="30"/>
      <c r="C194" s="142" t="s">
        <v>358</v>
      </c>
      <c r="D194" s="142" t="s">
        <v>138</v>
      </c>
      <c r="E194" s="143" t="s">
        <v>364</v>
      </c>
      <c r="F194" s="144" t="s">
        <v>365</v>
      </c>
      <c r="G194" s="145" t="s">
        <v>228</v>
      </c>
      <c r="H194" s="146">
        <v>18.7</v>
      </c>
      <c r="I194" s="147"/>
      <c r="J194" s="148">
        <f>ROUND(I194*H194,2)</f>
        <v>0</v>
      </c>
      <c r="K194" s="144" t="s">
        <v>133</v>
      </c>
      <c r="L194" s="149"/>
      <c r="M194" s="150" t="s">
        <v>19</v>
      </c>
      <c r="N194" s="151" t="s">
        <v>47</v>
      </c>
      <c r="P194" s="134">
        <f>O194*H194</f>
        <v>0</v>
      </c>
      <c r="Q194" s="134">
        <v>3.5E-4</v>
      </c>
      <c r="R194" s="134">
        <f>Q194*H194</f>
        <v>6.5449999999999996E-3</v>
      </c>
      <c r="S194" s="134">
        <v>0</v>
      </c>
      <c r="T194" s="135">
        <f>S194*H194</f>
        <v>0</v>
      </c>
      <c r="AR194" s="136" t="s">
        <v>163</v>
      </c>
      <c r="AT194" s="136" t="s">
        <v>138</v>
      </c>
      <c r="AU194" s="136" t="s">
        <v>86</v>
      </c>
      <c r="AY194" s="15" t="s">
        <v>126</v>
      </c>
      <c r="BE194" s="137">
        <f>IF(N194="základní",J194,0)</f>
        <v>0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5" t="s">
        <v>84</v>
      </c>
      <c r="BK194" s="137">
        <f>ROUND(I194*H194,2)</f>
        <v>0</v>
      </c>
      <c r="BL194" s="15" t="s">
        <v>157</v>
      </c>
      <c r="BM194" s="136" t="s">
        <v>682</v>
      </c>
    </row>
    <row r="195" spans="2:65" s="12" customFormat="1" ht="11.25">
      <c r="B195" s="152"/>
      <c r="D195" s="153" t="s">
        <v>143</v>
      </c>
      <c r="E195" s="154" t="s">
        <v>19</v>
      </c>
      <c r="F195" s="155" t="s">
        <v>481</v>
      </c>
      <c r="H195" s="156">
        <v>17</v>
      </c>
      <c r="I195" s="157"/>
      <c r="L195" s="152"/>
      <c r="M195" s="158"/>
      <c r="T195" s="159"/>
      <c r="AT195" s="154" t="s">
        <v>143</v>
      </c>
      <c r="AU195" s="154" t="s">
        <v>86</v>
      </c>
      <c r="AV195" s="12" t="s">
        <v>86</v>
      </c>
      <c r="AW195" s="12" t="s">
        <v>35</v>
      </c>
      <c r="AX195" s="12" t="s">
        <v>76</v>
      </c>
      <c r="AY195" s="154" t="s">
        <v>126</v>
      </c>
    </row>
    <row r="196" spans="2:65" s="12" customFormat="1" ht="11.25">
      <c r="B196" s="152"/>
      <c r="D196" s="153" t="s">
        <v>143</v>
      </c>
      <c r="F196" s="155" t="s">
        <v>520</v>
      </c>
      <c r="H196" s="156">
        <v>18.7</v>
      </c>
      <c r="I196" s="157"/>
      <c r="L196" s="152"/>
      <c r="M196" s="158"/>
      <c r="T196" s="159"/>
      <c r="AT196" s="154" t="s">
        <v>143</v>
      </c>
      <c r="AU196" s="154" t="s">
        <v>86</v>
      </c>
      <c r="AV196" s="12" t="s">
        <v>86</v>
      </c>
      <c r="AW196" s="12" t="s">
        <v>4</v>
      </c>
      <c r="AX196" s="12" t="s">
        <v>84</v>
      </c>
      <c r="AY196" s="154" t="s">
        <v>126</v>
      </c>
    </row>
    <row r="197" spans="2:65" s="1" customFormat="1" ht="24.2" customHeight="1">
      <c r="B197" s="30"/>
      <c r="C197" s="125" t="s">
        <v>363</v>
      </c>
      <c r="D197" s="125" t="s">
        <v>129</v>
      </c>
      <c r="E197" s="126" t="s">
        <v>521</v>
      </c>
      <c r="F197" s="127" t="s">
        <v>522</v>
      </c>
      <c r="G197" s="128" t="s">
        <v>275</v>
      </c>
      <c r="H197" s="129">
        <v>1</v>
      </c>
      <c r="I197" s="130"/>
      <c r="J197" s="131">
        <f>ROUND(I197*H197,2)</f>
        <v>0</v>
      </c>
      <c r="K197" s="127" t="s">
        <v>133</v>
      </c>
      <c r="L197" s="30"/>
      <c r="M197" s="132" t="s">
        <v>19</v>
      </c>
      <c r="N197" s="133" t="s">
        <v>47</v>
      </c>
      <c r="P197" s="134">
        <f>O197*H197</f>
        <v>0</v>
      </c>
      <c r="Q197" s="134">
        <v>0</v>
      </c>
      <c r="R197" s="134">
        <f>Q197*H197</f>
        <v>0</v>
      </c>
      <c r="S197" s="134">
        <v>0</v>
      </c>
      <c r="T197" s="135">
        <f>S197*H197</f>
        <v>0</v>
      </c>
      <c r="AR197" s="136" t="s">
        <v>157</v>
      </c>
      <c r="AT197" s="136" t="s">
        <v>129</v>
      </c>
      <c r="AU197" s="136" t="s">
        <v>86</v>
      </c>
      <c r="AY197" s="15" t="s">
        <v>126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5" t="s">
        <v>84</v>
      </c>
      <c r="BK197" s="137">
        <f>ROUND(I197*H197,2)</f>
        <v>0</v>
      </c>
      <c r="BL197" s="15" t="s">
        <v>157</v>
      </c>
      <c r="BM197" s="136" t="s">
        <v>683</v>
      </c>
    </row>
    <row r="198" spans="2:65" s="1" customFormat="1" ht="11.25">
      <c r="B198" s="30"/>
      <c r="D198" s="138" t="s">
        <v>136</v>
      </c>
      <c r="F198" s="139" t="s">
        <v>524</v>
      </c>
      <c r="I198" s="140"/>
      <c r="L198" s="30"/>
      <c r="M198" s="141"/>
      <c r="T198" s="51"/>
      <c r="AT198" s="15" t="s">
        <v>136</v>
      </c>
      <c r="AU198" s="15" t="s">
        <v>86</v>
      </c>
    </row>
    <row r="199" spans="2:65" s="12" customFormat="1" ht="11.25">
      <c r="B199" s="152"/>
      <c r="D199" s="153" t="s">
        <v>143</v>
      </c>
      <c r="E199" s="154" t="s">
        <v>19</v>
      </c>
      <c r="F199" s="155" t="s">
        <v>373</v>
      </c>
      <c r="H199" s="156">
        <v>1</v>
      </c>
      <c r="I199" s="157"/>
      <c r="L199" s="152"/>
      <c r="M199" s="158"/>
      <c r="T199" s="159"/>
      <c r="AT199" s="154" t="s">
        <v>143</v>
      </c>
      <c r="AU199" s="154" t="s">
        <v>86</v>
      </c>
      <c r="AV199" s="12" t="s">
        <v>86</v>
      </c>
      <c r="AW199" s="12" t="s">
        <v>35</v>
      </c>
      <c r="AX199" s="12" t="s">
        <v>76</v>
      </c>
      <c r="AY199" s="154" t="s">
        <v>126</v>
      </c>
    </row>
    <row r="200" spans="2:65" s="1" customFormat="1" ht="24.2" customHeight="1">
      <c r="B200" s="30"/>
      <c r="C200" s="125" t="s">
        <v>368</v>
      </c>
      <c r="D200" s="125" t="s">
        <v>129</v>
      </c>
      <c r="E200" s="126" t="s">
        <v>369</v>
      </c>
      <c r="F200" s="127" t="s">
        <v>370</v>
      </c>
      <c r="G200" s="128" t="s">
        <v>275</v>
      </c>
      <c r="H200" s="129">
        <v>1.5</v>
      </c>
      <c r="I200" s="130"/>
      <c r="J200" s="131">
        <f>ROUND(I200*H200,2)</f>
        <v>0</v>
      </c>
      <c r="K200" s="127" t="s">
        <v>133</v>
      </c>
      <c r="L200" s="30"/>
      <c r="M200" s="132" t="s">
        <v>19</v>
      </c>
      <c r="N200" s="133" t="s">
        <v>47</v>
      </c>
      <c r="P200" s="134">
        <f>O200*H200</f>
        <v>0</v>
      </c>
      <c r="Q200" s="134">
        <v>0</v>
      </c>
      <c r="R200" s="134">
        <f>Q200*H200</f>
        <v>0</v>
      </c>
      <c r="S200" s="134">
        <v>0</v>
      </c>
      <c r="T200" s="135">
        <f>S200*H200</f>
        <v>0</v>
      </c>
      <c r="AR200" s="136" t="s">
        <v>157</v>
      </c>
      <c r="AT200" s="136" t="s">
        <v>129</v>
      </c>
      <c r="AU200" s="136" t="s">
        <v>86</v>
      </c>
      <c r="AY200" s="15" t="s">
        <v>126</v>
      </c>
      <c r="BE200" s="137">
        <f>IF(N200="základní",J200,0)</f>
        <v>0</v>
      </c>
      <c r="BF200" s="137">
        <f>IF(N200="snížená",J200,0)</f>
        <v>0</v>
      </c>
      <c r="BG200" s="137">
        <f>IF(N200="zákl. přenesená",J200,0)</f>
        <v>0</v>
      </c>
      <c r="BH200" s="137">
        <f>IF(N200="sníž. přenesená",J200,0)</f>
        <v>0</v>
      </c>
      <c r="BI200" s="137">
        <f>IF(N200="nulová",J200,0)</f>
        <v>0</v>
      </c>
      <c r="BJ200" s="15" t="s">
        <v>84</v>
      </c>
      <c r="BK200" s="137">
        <f>ROUND(I200*H200,2)</f>
        <v>0</v>
      </c>
      <c r="BL200" s="15" t="s">
        <v>157</v>
      </c>
      <c r="BM200" s="136" t="s">
        <v>684</v>
      </c>
    </row>
    <row r="201" spans="2:65" s="1" customFormat="1" ht="11.25">
      <c r="B201" s="30"/>
      <c r="D201" s="138" t="s">
        <v>136</v>
      </c>
      <c r="F201" s="139" t="s">
        <v>372</v>
      </c>
      <c r="I201" s="140"/>
      <c r="L201" s="30"/>
      <c r="M201" s="141"/>
      <c r="T201" s="51"/>
      <c r="AT201" s="15" t="s">
        <v>136</v>
      </c>
      <c r="AU201" s="15" t="s">
        <v>86</v>
      </c>
    </row>
    <row r="202" spans="2:65" s="12" customFormat="1" ht="11.25">
      <c r="B202" s="152"/>
      <c r="D202" s="153" t="s">
        <v>143</v>
      </c>
      <c r="E202" s="154" t="s">
        <v>19</v>
      </c>
      <c r="F202" s="155" t="s">
        <v>525</v>
      </c>
      <c r="H202" s="156">
        <v>1.5</v>
      </c>
      <c r="I202" s="157"/>
      <c r="L202" s="152"/>
      <c r="M202" s="158"/>
      <c r="T202" s="159"/>
      <c r="AT202" s="154" t="s">
        <v>143</v>
      </c>
      <c r="AU202" s="154" t="s">
        <v>86</v>
      </c>
      <c r="AV202" s="12" t="s">
        <v>86</v>
      </c>
      <c r="AW202" s="12" t="s">
        <v>35</v>
      </c>
      <c r="AX202" s="12" t="s">
        <v>76</v>
      </c>
      <c r="AY202" s="154" t="s">
        <v>126</v>
      </c>
    </row>
    <row r="203" spans="2:65" s="1" customFormat="1" ht="16.5" customHeight="1">
      <c r="B203" s="30"/>
      <c r="C203" s="125" t="s">
        <v>374</v>
      </c>
      <c r="D203" s="125" t="s">
        <v>129</v>
      </c>
      <c r="E203" s="126" t="s">
        <v>375</v>
      </c>
      <c r="F203" s="127" t="s">
        <v>376</v>
      </c>
      <c r="G203" s="128" t="s">
        <v>275</v>
      </c>
      <c r="H203" s="129">
        <v>1.5</v>
      </c>
      <c r="I203" s="130"/>
      <c r="J203" s="131">
        <f>ROUND(I203*H203,2)</f>
        <v>0</v>
      </c>
      <c r="K203" s="127" t="s">
        <v>133</v>
      </c>
      <c r="L203" s="30"/>
      <c r="M203" s="132" t="s">
        <v>19</v>
      </c>
      <c r="N203" s="133" t="s">
        <v>47</v>
      </c>
      <c r="P203" s="134">
        <f>O203*H203</f>
        <v>0</v>
      </c>
      <c r="Q203" s="134">
        <v>0</v>
      </c>
      <c r="R203" s="134">
        <f>Q203*H203</f>
        <v>0</v>
      </c>
      <c r="S203" s="134">
        <v>0</v>
      </c>
      <c r="T203" s="135">
        <f>S203*H203</f>
        <v>0</v>
      </c>
      <c r="AR203" s="136" t="s">
        <v>157</v>
      </c>
      <c r="AT203" s="136" t="s">
        <v>129</v>
      </c>
      <c r="AU203" s="136" t="s">
        <v>86</v>
      </c>
      <c r="AY203" s="15" t="s">
        <v>126</v>
      </c>
      <c r="BE203" s="137">
        <f>IF(N203="základní",J203,0)</f>
        <v>0</v>
      </c>
      <c r="BF203" s="137">
        <f>IF(N203="snížená",J203,0)</f>
        <v>0</v>
      </c>
      <c r="BG203" s="137">
        <f>IF(N203="zákl. přenesená",J203,0)</f>
        <v>0</v>
      </c>
      <c r="BH203" s="137">
        <f>IF(N203="sníž. přenesená",J203,0)</f>
        <v>0</v>
      </c>
      <c r="BI203" s="137">
        <f>IF(N203="nulová",J203,0)</f>
        <v>0</v>
      </c>
      <c r="BJ203" s="15" t="s">
        <v>84</v>
      </c>
      <c r="BK203" s="137">
        <f>ROUND(I203*H203,2)</f>
        <v>0</v>
      </c>
      <c r="BL203" s="15" t="s">
        <v>157</v>
      </c>
      <c r="BM203" s="136" t="s">
        <v>685</v>
      </c>
    </row>
    <row r="204" spans="2:65" s="1" customFormat="1" ht="11.25">
      <c r="B204" s="30"/>
      <c r="D204" s="138" t="s">
        <v>136</v>
      </c>
      <c r="F204" s="139" t="s">
        <v>378</v>
      </c>
      <c r="I204" s="140"/>
      <c r="L204" s="30"/>
      <c r="M204" s="141"/>
      <c r="T204" s="51"/>
      <c r="AT204" s="15" t="s">
        <v>136</v>
      </c>
      <c r="AU204" s="15" t="s">
        <v>86</v>
      </c>
    </row>
    <row r="205" spans="2:65" s="12" customFormat="1" ht="11.25">
      <c r="B205" s="152"/>
      <c r="D205" s="153" t="s">
        <v>143</v>
      </c>
      <c r="E205" s="154" t="s">
        <v>19</v>
      </c>
      <c r="F205" s="155" t="s">
        <v>525</v>
      </c>
      <c r="H205" s="156">
        <v>1.5</v>
      </c>
      <c r="I205" s="157"/>
      <c r="L205" s="152"/>
      <c r="M205" s="158"/>
      <c r="T205" s="159"/>
      <c r="AT205" s="154" t="s">
        <v>143</v>
      </c>
      <c r="AU205" s="154" t="s">
        <v>86</v>
      </c>
      <c r="AV205" s="12" t="s">
        <v>86</v>
      </c>
      <c r="AW205" s="12" t="s">
        <v>35</v>
      </c>
      <c r="AX205" s="12" t="s">
        <v>76</v>
      </c>
      <c r="AY205" s="154" t="s">
        <v>126</v>
      </c>
    </row>
    <row r="206" spans="2:65" s="1" customFormat="1" ht="16.5" customHeight="1">
      <c r="B206" s="30"/>
      <c r="C206" s="125" t="s">
        <v>379</v>
      </c>
      <c r="D206" s="125" t="s">
        <v>129</v>
      </c>
      <c r="E206" s="126" t="s">
        <v>380</v>
      </c>
      <c r="F206" s="127" t="s">
        <v>381</v>
      </c>
      <c r="G206" s="128" t="s">
        <v>275</v>
      </c>
      <c r="H206" s="129">
        <v>1.5</v>
      </c>
      <c r="I206" s="130"/>
      <c r="J206" s="131">
        <f>ROUND(I206*H206,2)</f>
        <v>0</v>
      </c>
      <c r="K206" s="127" t="s">
        <v>133</v>
      </c>
      <c r="L206" s="30"/>
      <c r="M206" s="132" t="s">
        <v>19</v>
      </c>
      <c r="N206" s="133" t="s">
        <v>47</v>
      </c>
      <c r="P206" s="134">
        <f>O206*H206</f>
        <v>0</v>
      </c>
      <c r="Q206" s="134">
        <v>0</v>
      </c>
      <c r="R206" s="134">
        <f>Q206*H206</f>
        <v>0</v>
      </c>
      <c r="S206" s="134">
        <v>0</v>
      </c>
      <c r="T206" s="135">
        <f>S206*H206</f>
        <v>0</v>
      </c>
      <c r="AR206" s="136" t="s">
        <v>157</v>
      </c>
      <c r="AT206" s="136" t="s">
        <v>129</v>
      </c>
      <c r="AU206" s="136" t="s">
        <v>86</v>
      </c>
      <c r="AY206" s="15" t="s">
        <v>126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5" t="s">
        <v>84</v>
      </c>
      <c r="BK206" s="137">
        <f>ROUND(I206*H206,2)</f>
        <v>0</v>
      </c>
      <c r="BL206" s="15" t="s">
        <v>157</v>
      </c>
      <c r="BM206" s="136" t="s">
        <v>686</v>
      </c>
    </row>
    <row r="207" spans="2:65" s="1" customFormat="1" ht="11.25">
      <c r="B207" s="30"/>
      <c r="D207" s="138" t="s">
        <v>136</v>
      </c>
      <c r="F207" s="139" t="s">
        <v>383</v>
      </c>
      <c r="I207" s="140"/>
      <c r="L207" s="30"/>
      <c r="M207" s="141"/>
      <c r="T207" s="51"/>
      <c r="AT207" s="15" t="s">
        <v>136</v>
      </c>
      <c r="AU207" s="15" t="s">
        <v>86</v>
      </c>
    </row>
    <row r="208" spans="2:65" s="12" customFormat="1" ht="11.25">
      <c r="B208" s="152"/>
      <c r="D208" s="153" t="s">
        <v>143</v>
      </c>
      <c r="E208" s="154" t="s">
        <v>19</v>
      </c>
      <c r="F208" s="155" t="s">
        <v>525</v>
      </c>
      <c r="H208" s="156">
        <v>1.5</v>
      </c>
      <c r="I208" s="157"/>
      <c r="L208" s="152"/>
      <c r="M208" s="158"/>
      <c r="T208" s="159"/>
      <c r="AT208" s="154" t="s">
        <v>143</v>
      </c>
      <c r="AU208" s="154" t="s">
        <v>86</v>
      </c>
      <c r="AV208" s="12" t="s">
        <v>86</v>
      </c>
      <c r="AW208" s="12" t="s">
        <v>35</v>
      </c>
      <c r="AX208" s="12" t="s">
        <v>76</v>
      </c>
      <c r="AY208" s="154" t="s">
        <v>126</v>
      </c>
    </row>
    <row r="209" spans="2:65" s="1" customFormat="1" ht="24.2" customHeight="1">
      <c r="B209" s="30"/>
      <c r="C209" s="125" t="s">
        <v>384</v>
      </c>
      <c r="D209" s="125" t="s">
        <v>129</v>
      </c>
      <c r="E209" s="126" t="s">
        <v>526</v>
      </c>
      <c r="F209" s="127" t="s">
        <v>527</v>
      </c>
      <c r="G209" s="128" t="s">
        <v>275</v>
      </c>
      <c r="H209" s="129">
        <v>1</v>
      </c>
      <c r="I209" s="130"/>
      <c r="J209" s="131">
        <f>ROUND(I209*H209,2)</f>
        <v>0</v>
      </c>
      <c r="K209" s="127" t="s">
        <v>133</v>
      </c>
      <c r="L209" s="30"/>
      <c r="M209" s="132" t="s">
        <v>19</v>
      </c>
      <c r="N209" s="133" t="s">
        <v>47</v>
      </c>
      <c r="P209" s="134">
        <f>O209*H209</f>
        <v>0</v>
      </c>
      <c r="Q209" s="134">
        <v>8.4250000000000005E-2</v>
      </c>
      <c r="R209" s="134">
        <f>Q209*H209</f>
        <v>8.4250000000000005E-2</v>
      </c>
      <c r="S209" s="134">
        <v>0</v>
      </c>
      <c r="T209" s="135">
        <f>S209*H209</f>
        <v>0</v>
      </c>
      <c r="AR209" s="136" t="s">
        <v>157</v>
      </c>
      <c r="AT209" s="136" t="s">
        <v>129</v>
      </c>
      <c r="AU209" s="136" t="s">
        <v>86</v>
      </c>
      <c r="AY209" s="15" t="s">
        <v>126</v>
      </c>
      <c r="BE209" s="137">
        <f>IF(N209="základní",J209,0)</f>
        <v>0</v>
      </c>
      <c r="BF209" s="137">
        <f>IF(N209="snížená",J209,0)</f>
        <v>0</v>
      </c>
      <c r="BG209" s="137">
        <f>IF(N209="zákl. přenesená",J209,0)</f>
        <v>0</v>
      </c>
      <c r="BH209" s="137">
        <f>IF(N209="sníž. přenesená",J209,0)</f>
        <v>0</v>
      </c>
      <c r="BI209" s="137">
        <f>IF(N209="nulová",J209,0)</f>
        <v>0</v>
      </c>
      <c r="BJ209" s="15" t="s">
        <v>84</v>
      </c>
      <c r="BK209" s="137">
        <f>ROUND(I209*H209,2)</f>
        <v>0</v>
      </c>
      <c r="BL209" s="15" t="s">
        <v>157</v>
      </c>
      <c r="BM209" s="136" t="s">
        <v>687</v>
      </c>
    </row>
    <row r="210" spans="2:65" s="1" customFormat="1" ht="11.25">
      <c r="B210" s="30"/>
      <c r="D210" s="138" t="s">
        <v>136</v>
      </c>
      <c r="F210" s="139" t="s">
        <v>529</v>
      </c>
      <c r="I210" s="140"/>
      <c r="L210" s="30"/>
      <c r="M210" s="141"/>
      <c r="T210" s="51"/>
      <c r="AT210" s="15" t="s">
        <v>136</v>
      </c>
      <c r="AU210" s="15" t="s">
        <v>86</v>
      </c>
    </row>
    <row r="211" spans="2:65" s="12" customFormat="1" ht="11.25">
      <c r="B211" s="152"/>
      <c r="D211" s="153" t="s">
        <v>143</v>
      </c>
      <c r="E211" s="154" t="s">
        <v>19</v>
      </c>
      <c r="F211" s="155" t="s">
        <v>373</v>
      </c>
      <c r="H211" s="156">
        <v>1</v>
      </c>
      <c r="I211" s="157"/>
      <c r="L211" s="152"/>
      <c r="M211" s="158"/>
      <c r="T211" s="159"/>
      <c r="AT211" s="154" t="s">
        <v>143</v>
      </c>
      <c r="AU211" s="154" t="s">
        <v>86</v>
      </c>
      <c r="AV211" s="12" t="s">
        <v>86</v>
      </c>
      <c r="AW211" s="12" t="s">
        <v>35</v>
      </c>
      <c r="AX211" s="12" t="s">
        <v>76</v>
      </c>
      <c r="AY211" s="154" t="s">
        <v>126</v>
      </c>
    </row>
    <row r="212" spans="2:65" s="1" customFormat="1" ht="37.9" customHeight="1">
      <c r="B212" s="30"/>
      <c r="C212" s="125" t="s">
        <v>389</v>
      </c>
      <c r="D212" s="125" t="s">
        <v>129</v>
      </c>
      <c r="E212" s="126" t="s">
        <v>530</v>
      </c>
      <c r="F212" s="127" t="s">
        <v>531</v>
      </c>
      <c r="G212" s="128" t="s">
        <v>275</v>
      </c>
      <c r="H212" s="129">
        <v>1</v>
      </c>
      <c r="I212" s="130"/>
      <c r="J212" s="131">
        <f>ROUND(I212*H212,2)</f>
        <v>0</v>
      </c>
      <c r="K212" s="127" t="s">
        <v>133</v>
      </c>
      <c r="L212" s="30"/>
      <c r="M212" s="132" t="s">
        <v>19</v>
      </c>
      <c r="N212" s="133" t="s">
        <v>47</v>
      </c>
      <c r="P212" s="134">
        <f>O212*H212</f>
        <v>0</v>
      </c>
      <c r="Q212" s="134">
        <v>0</v>
      </c>
      <c r="R212" s="134">
        <f>Q212*H212</f>
        <v>0</v>
      </c>
      <c r="S212" s="134">
        <v>0</v>
      </c>
      <c r="T212" s="135">
        <f>S212*H212</f>
        <v>0</v>
      </c>
      <c r="AR212" s="136" t="s">
        <v>157</v>
      </c>
      <c r="AT212" s="136" t="s">
        <v>129</v>
      </c>
      <c r="AU212" s="136" t="s">
        <v>86</v>
      </c>
      <c r="AY212" s="15" t="s">
        <v>126</v>
      </c>
      <c r="BE212" s="137">
        <f>IF(N212="základní",J212,0)</f>
        <v>0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5" t="s">
        <v>84</v>
      </c>
      <c r="BK212" s="137">
        <f>ROUND(I212*H212,2)</f>
        <v>0</v>
      </c>
      <c r="BL212" s="15" t="s">
        <v>157</v>
      </c>
      <c r="BM212" s="136" t="s">
        <v>688</v>
      </c>
    </row>
    <row r="213" spans="2:65" s="1" customFormat="1" ht="11.25">
      <c r="B213" s="30"/>
      <c r="D213" s="138" t="s">
        <v>136</v>
      </c>
      <c r="F213" s="139" t="s">
        <v>533</v>
      </c>
      <c r="I213" s="140"/>
      <c r="L213" s="30"/>
      <c r="M213" s="141"/>
      <c r="T213" s="51"/>
      <c r="AT213" s="15" t="s">
        <v>136</v>
      </c>
      <c r="AU213" s="15" t="s">
        <v>86</v>
      </c>
    </row>
    <row r="214" spans="2:65" s="12" customFormat="1" ht="11.25">
      <c r="B214" s="152"/>
      <c r="D214" s="153" t="s">
        <v>143</v>
      </c>
      <c r="E214" s="154" t="s">
        <v>19</v>
      </c>
      <c r="F214" s="155" t="s">
        <v>373</v>
      </c>
      <c r="H214" s="156">
        <v>1</v>
      </c>
      <c r="I214" s="157"/>
      <c r="L214" s="152"/>
      <c r="M214" s="158"/>
      <c r="T214" s="159"/>
      <c r="AT214" s="154" t="s">
        <v>143</v>
      </c>
      <c r="AU214" s="154" t="s">
        <v>86</v>
      </c>
      <c r="AV214" s="12" t="s">
        <v>86</v>
      </c>
      <c r="AW214" s="12" t="s">
        <v>35</v>
      </c>
      <c r="AX214" s="12" t="s">
        <v>76</v>
      </c>
      <c r="AY214" s="154" t="s">
        <v>126</v>
      </c>
    </row>
    <row r="215" spans="2:65" s="1" customFormat="1" ht="24.2" customHeight="1">
      <c r="B215" s="30"/>
      <c r="C215" s="125" t="s">
        <v>394</v>
      </c>
      <c r="D215" s="125" t="s">
        <v>129</v>
      </c>
      <c r="E215" s="126" t="s">
        <v>534</v>
      </c>
      <c r="F215" s="127" t="s">
        <v>535</v>
      </c>
      <c r="G215" s="128" t="s">
        <v>275</v>
      </c>
      <c r="H215" s="129">
        <v>1</v>
      </c>
      <c r="I215" s="130"/>
      <c r="J215" s="131">
        <f>ROUND(I215*H215,2)</f>
        <v>0</v>
      </c>
      <c r="K215" s="127" t="s">
        <v>133</v>
      </c>
      <c r="L215" s="30"/>
      <c r="M215" s="132" t="s">
        <v>19</v>
      </c>
      <c r="N215" s="133" t="s">
        <v>47</v>
      </c>
      <c r="P215" s="134">
        <f>O215*H215</f>
        <v>0</v>
      </c>
      <c r="Q215" s="134">
        <v>0</v>
      </c>
      <c r="R215" s="134">
        <f>Q215*H215</f>
        <v>0</v>
      </c>
      <c r="S215" s="134">
        <v>0.28999999999999998</v>
      </c>
      <c r="T215" s="135">
        <f>S215*H215</f>
        <v>0.28999999999999998</v>
      </c>
      <c r="AR215" s="136" t="s">
        <v>157</v>
      </c>
      <c r="AT215" s="136" t="s">
        <v>129</v>
      </c>
      <c r="AU215" s="136" t="s">
        <v>86</v>
      </c>
      <c r="AY215" s="15" t="s">
        <v>126</v>
      </c>
      <c r="BE215" s="137">
        <f>IF(N215="základní",J215,0)</f>
        <v>0</v>
      </c>
      <c r="BF215" s="137">
        <f>IF(N215="snížená",J215,0)</f>
        <v>0</v>
      </c>
      <c r="BG215" s="137">
        <f>IF(N215="zákl. přenesená",J215,0)</f>
        <v>0</v>
      </c>
      <c r="BH215" s="137">
        <f>IF(N215="sníž. přenesená",J215,0)</f>
        <v>0</v>
      </c>
      <c r="BI215" s="137">
        <f>IF(N215="nulová",J215,0)</f>
        <v>0</v>
      </c>
      <c r="BJ215" s="15" t="s">
        <v>84</v>
      </c>
      <c r="BK215" s="137">
        <f>ROUND(I215*H215,2)</f>
        <v>0</v>
      </c>
      <c r="BL215" s="15" t="s">
        <v>157</v>
      </c>
      <c r="BM215" s="136" t="s">
        <v>689</v>
      </c>
    </row>
    <row r="216" spans="2:65" s="1" customFormat="1" ht="11.25">
      <c r="B216" s="30"/>
      <c r="D216" s="138" t="s">
        <v>136</v>
      </c>
      <c r="F216" s="139" t="s">
        <v>537</v>
      </c>
      <c r="I216" s="140"/>
      <c r="L216" s="30"/>
      <c r="M216" s="141"/>
      <c r="T216" s="51"/>
      <c r="AT216" s="15" t="s">
        <v>136</v>
      </c>
      <c r="AU216" s="15" t="s">
        <v>86</v>
      </c>
    </row>
    <row r="217" spans="2:65" s="12" customFormat="1" ht="11.25">
      <c r="B217" s="152"/>
      <c r="D217" s="153" t="s">
        <v>143</v>
      </c>
      <c r="E217" s="154" t="s">
        <v>19</v>
      </c>
      <c r="F217" s="155" t="s">
        <v>373</v>
      </c>
      <c r="H217" s="156">
        <v>1</v>
      </c>
      <c r="I217" s="157"/>
      <c r="L217" s="152"/>
      <c r="M217" s="158"/>
      <c r="T217" s="159"/>
      <c r="AT217" s="154" t="s">
        <v>143</v>
      </c>
      <c r="AU217" s="154" t="s">
        <v>86</v>
      </c>
      <c r="AV217" s="12" t="s">
        <v>86</v>
      </c>
      <c r="AW217" s="12" t="s">
        <v>35</v>
      </c>
      <c r="AX217" s="12" t="s">
        <v>76</v>
      </c>
      <c r="AY217" s="154" t="s">
        <v>126</v>
      </c>
    </row>
    <row r="218" spans="2:65" s="1" customFormat="1" ht="24.2" customHeight="1">
      <c r="B218" s="30"/>
      <c r="C218" s="125" t="s">
        <v>400</v>
      </c>
      <c r="D218" s="125" t="s">
        <v>129</v>
      </c>
      <c r="E218" s="126" t="s">
        <v>385</v>
      </c>
      <c r="F218" s="127" t="s">
        <v>386</v>
      </c>
      <c r="G218" s="128" t="s">
        <v>275</v>
      </c>
      <c r="H218" s="129">
        <v>1.5</v>
      </c>
      <c r="I218" s="130"/>
      <c r="J218" s="131">
        <f>ROUND(I218*H218,2)</f>
        <v>0</v>
      </c>
      <c r="K218" s="127" t="s">
        <v>133</v>
      </c>
      <c r="L218" s="30"/>
      <c r="M218" s="132" t="s">
        <v>19</v>
      </c>
      <c r="N218" s="133" t="s">
        <v>47</v>
      </c>
      <c r="P218" s="134">
        <f>O218*H218</f>
        <v>0</v>
      </c>
      <c r="Q218" s="134">
        <v>0</v>
      </c>
      <c r="R218" s="134">
        <f>Q218*H218</f>
        <v>0</v>
      </c>
      <c r="S218" s="134">
        <v>0.44</v>
      </c>
      <c r="T218" s="135">
        <f>S218*H218</f>
        <v>0.66</v>
      </c>
      <c r="AR218" s="136" t="s">
        <v>157</v>
      </c>
      <c r="AT218" s="136" t="s">
        <v>129</v>
      </c>
      <c r="AU218" s="136" t="s">
        <v>86</v>
      </c>
      <c r="AY218" s="15" t="s">
        <v>126</v>
      </c>
      <c r="BE218" s="137">
        <f>IF(N218="základní",J218,0)</f>
        <v>0</v>
      </c>
      <c r="BF218" s="137">
        <f>IF(N218="snížená",J218,0)</f>
        <v>0</v>
      </c>
      <c r="BG218" s="137">
        <f>IF(N218="zákl. přenesená",J218,0)</f>
        <v>0</v>
      </c>
      <c r="BH218" s="137">
        <f>IF(N218="sníž. přenesená",J218,0)</f>
        <v>0</v>
      </c>
      <c r="BI218" s="137">
        <f>IF(N218="nulová",J218,0)</f>
        <v>0</v>
      </c>
      <c r="BJ218" s="15" t="s">
        <v>84</v>
      </c>
      <c r="BK218" s="137">
        <f>ROUND(I218*H218,2)</f>
        <v>0</v>
      </c>
      <c r="BL218" s="15" t="s">
        <v>157</v>
      </c>
      <c r="BM218" s="136" t="s">
        <v>690</v>
      </c>
    </row>
    <row r="219" spans="2:65" s="1" customFormat="1" ht="11.25">
      <c r="B219" s="30"/>
      <c r="D219" s="138" t="s">
        <v>136</v>
      </c>
      <c r="F219" s="139" t="s">
        <v>388</v>
      </c>
      <c r="I219" s="140"/>
      <c r="L219" s="30"/>
      <c r="M219" s="141"/>
      <c r="T219" s="51"/>
      <c r="AT219" s="15" t="s">
        <v>136</v>
      </c>
      <c r="AU219" s="15" t="s">
        <v>86</v>
      </c>
    </row>
    <row r="220" spans="2:65" s="12" customFormat="1" ht="11.25">
      <c r="B220" s="152"/>
      <c r="D220" s="153" t="s">
        <v>143</v>
      </c>
      <c r="E220" s="154" t="s">
        <v>19</v>
      </c>
      <c r="F220" s="155" t="s">
        <v>525</v>
      </c>
      <c r="H220" s="156">
        <v>1.5</v>
      </c>
      <c r="I220" s="157"/>
      <c r="L220" s="152"/>
      <c r="M220" s="158"/>
      <c r="T220" s="159"/>
      <c r="AT220" s="154" t="s">
        <v>143</v>
      </c>
      <c r="AU220" s="154" t="s">
        <v>86</v>
      </c>
      <c r="AV220" s="12" t="s">
        <v>86</v>
      </c>
      <c r="AW220" s="12" t="s">
        <v>35</v>
      </c>
      <c r="AX220" s="12" t="s">
        <v>76</v>
      </c>
      <c r="AY220" s="154" t="s">
        <v>126</v>
      </c>
    </row>
    <row r="221" spans="2:65" s="1" customFormat="1" ht="24.2" customHeight="1">
      <c r="B221" s="30"/>
      <c r="C221" s="125" t="s">
        <v>405</v>
      </c>
      <c r="D221" s="125" t="s">
        <v>129</v>
      </c>
      <c r="E221" s="126" t="s">
        <v>390</v>
      </c>
      <c r="F221" s="127" t="s">
        <v>391</v>
      </c>
      <c r="G221" s="128" t="s">
        <v>275</v>
      </c>
      <c r="H221" s="129">
        <v>1.5</v>
      </c>
      <c r="I221" s="130"/>
      <c r="J221" s="131">
        <f>ROUND(I221*H221,2)</f>
        <v>0</v>
      </c>
      <c r="K221" s="127" t="s">
        <v>133</v>
      </c>
      <c r="L221" s="30"/>
      <c r="M221" s="132" t="s">
        <v>19</v>
      </c>
      <c r="N221" s="133" t="s">
        <v>47</v>
      </c>
      <c r="P221" s="134">
        <f>O221*H221</f>
        <v>0</v>
      </c>
      <c r="Q221" s="134">
        <v>0</v>
      </c>
      <c r="R221" s="134">
        <f>Q221*H221</f>
        <v>0</v>
      </c>
      <c r="S221" s="134">
        <v>0.12</v>
      </c>
      <c r="T221" s="135">
        <f>S221*H221</f>
        <v>0.18</v>
      </c>
      <c r="AR221" s="136" t="s">
        <v>157</v>
      </c>
      <c r="AT221" s="136" t="s">
        <v>129</v>
      </c>
      <c r="AU221" s="136" t="s">
        <v>86</v>
      </c>
      <c r="AY221" s="15" t="s">
        <v>126</v>
      </c>
      <c r="BE221" s="137">
        <f>IF(N221="základní",J221,0)</f>
        <v>0</v>
      </c>
      <c r="BF221" s="137">
        <f>IF(N221="snížená",J221,0)</f>
        <v>0</v>
      </c>
      <c r="BG221" s="137">
        <f>IF(N221="zákl. přenesená",J221,0)</f>
        <v>0</v>
      </c>
      <c r="BH221" s="137">
        <f>IF(N221="sníž. přenesená",J221,0)</f>
        <v>0</v>
      </c>
      <c r="BI221" s="137">
        <f>IF(N221="nulová",J221,0)</f>
        <v>0</v>
      </c>
      <c r="BJ221" s="15" t="s">
        <v>84</v>
      </c>
      <c r="BK221" s="137">
        <f>ROUND(I221*H221,2)</f>
        <v>0</v>
      </c>
      <c r="BL221" s="15" t="s">
        <v>157</v>
      </c>
      <c r="BM221" s="136" t="s">
        <v>691</v>
      </c>
    </row>
    <row r="222" spans="2:65" s="1" customFormat="1" ht="11.25">
      <c r="B222" s="30"/>
      <c r="D222" s="138" t="s">
        <v>136</v>
      </c>
      <c r="F222" s="139" t="s">
        <v>393</v>
      </c>
      <c r="I222" s="140"/>
      <c r="L222" s="30"/>
      <c r="M222" s="141"/>
      <c r="T222" s="51"/>
      <c r="AT222" s="15" t="s">
        <v>136</v>
      </c>
      <c r="AU222" s="15" t="s">
        <v>86</v>
      </c>
    </row>
    <row r="223" spans="2:65" s="12" customFormat="1" ht="11.25">
      <c r="B223" s="152"/>
      <c r="D223" s="153" t="s">
        <v>143</v>
      </c>
      <c r="E223" s="154" t="s">
        <v>19</v>
      </c>
      <c r="F223" s="155" t="s">
        <v>525</v>
      </c>
      <c r="H223" s="156">
        <v>1.5</v>
      </c>
      <c r="I223" s="157"/>
      <c r="L223" s="152"/>
      <c r="M223" s="158"/>
      <c r="T223" s="159"/>
      <c r="AT223" s="154" t="s">
        <v>143</v>
      </c>
      <c r="AU223" s="154" t="s">
        <v>86</v>
      </c>
      <c r="AV223" s="12" t="s">
        <v>86</v>
      </c>
      <c r="AW223" s="12" t="s">
        <v>35</v>
      </c>
      <c r="AX223" s="12" t="s">
        <v>76</v>
      </c>
      <c r="AY223" s="154" t="s">
        <v>126</v>
      </c>
    </row>
    <row r="224" spans="2:65" s="1" customFormat="1" ht="33" customHeight="1">
      <c r="B224" s="30"/>
      <c r="C224" s="125" t="s">
        <v>411</v>
      </c>
      <c r="D224" s="125" t="s">
        <v>129</v>
      </c>
      <c r="E224" s="126" t="s">
        <v>538</v>
      </c>
      <c r="F224" s="127" t="s">
        <v>539</v>
      </c>
      <c r="G224" s="128" t="s">
        <v>275</v>
      </c>
      <c r="H224" s="129">
        <v>1</v>
      </c>
      <c r="I224" s="130"/>
      <c r="J224" s="131">
        <f>ROUND(I224*H224,2)</f>
        <v>0</v>
      </c>
      <c r="K224" s="127" t="s">
        <v>133</v>
      </c>
      <c r="L224" s="30"/>
      <c r="M224" s="132" t="s">
        <v>19</v>
      </c>
      <c r="N224" s="133" t="s">
        <v>47</v>
      </c>
      <c r="P224" s="134">
        <f>O224*H224</f>
        <v>0</v>
      </c>
      <c r="Q224" s="134">
        <v>0</v>
      </c>
      <c r="R224" s="134">
        <f>Q224*H224</f>
        <v>0</v>
      </c>
      <c r="S224" s="134">
        <v>0.29499999999999998</v>
      </c>
      <c r="T224" s="135">
        <f>S224*H224</f>
        <v>0.29499999999999998</v>
      </c>
      <c r="AR224" s="136" t="s">
        <v>157</v>
      </c>
      <c r="AT224" s="136" t="s">
        <v>129</v>
      </c>
      <c r="AU224" s="136" t="s">
        <v>86</v>
      </c>
      <c r="AY224" s="15" t="s">
        <v>126</v>
      </c>
      <c r="BE224" s="137">
        <f>IF(N224="základní",J224,0)</f>
        <v>0</v>
      </c>
      <c r="BF224" s="137">
        <f>IF(N224="snížená",J224,0)</f>
        <v>0</v>
      </c>
      <c r="BG224" s="137">
        <f>IF(N224="zákl. přenesená",J224,0)</f>
        <v>0</v>
      </c>
      <c r="BH224" s="137">
        <f>IF(N224="sníž. přenesená",J224,0)</f>
        <v>0</v>
      </c>
      <c r="BI224" s="137">
        <f>IF(N224="nulová",J224,0)</f>
        <v>0</v>
      </c>
      <c r="BJ224" s="15" t="s">
        <v>84</v>
      </c>
      <c r="BK224" s="137">
        <f>ROUND(I224*H224,2)</f>
        <v>0</v>
      </c>
      <c r="BL224" s="15" t="s">
        <v>157</v>
      </c>
      <c r="BM224" s="136" t="s">
        <v>692</v>
      </c>
    </row>
    <row r="225" spans="2:65" s="1" customFormat="1" ht="11.25">
      <c r="B225" s="30"/>
      <c r="D225" s="138" t="s">
        <v>136</v>
      </c>
      <c r="F225" s="139" t="s">
        <v>541</v>
      </c>
      <c r="I225" s="140"/>
      <c r="L225" s="30"/>
      <c r="M225" s="141"/>
      <c r="T225" s="51"/>
      <c r="AT225" s="15" t="s">
        <v>136</v>
      </c>
      <c r="AU225" s="15" t="s">
        <v>86</v>
      </c>
    </row>
    <row r="226" spans="2:65" s="12" customFormat="1" ht="11.25">
      <c r="B226" s="152"/>
      <c r="D226" s="153" t="s">
        <v>143</v>
      </c>
      <c r="E226" s="154" t="s">
        <v>19</v>
      </c>
      <c r="F226" s="155" t="s">
        <v>373</v>
      </c>
      <c r="H226" s="156">
        <v>1</v>
      </c>
      <c r="I226" s="157"/>
      <c r="L226" s="152"/>
      <c r="M226" s="158"/>
      <c r="T226" s="159"/>
      <c r="AT226" s="154" t="s">
        <v>143</v>
      </c>
      <c r="AU226" s="154" t="s">
        <v>86</v>
      </c>
      <c r="AV226" s="12" t="s">
        <v>86</v>
      </c>
      <c r="AW226" s="12" t="s">
        <v>35</v>
      </c>
      <c r="AX226" s="12" t="s">
        <v>76</v>
      </c>
      <c r="AY226" s="154" t="s">
        <v>126</v>
      </c>
    </row>
    <row r="227" spans="2:65" s="1" customFormat="1" ht="16.5" customHeight="1">
      <c r="B227" s="30"/>
      <c r="C227" s="125" t="s">
        <v>415</v>
      </c>
      <c r="D227" s="125" t="s">
        <v>129</v>
      </c>
      <c r="E227" s="126" t="s">
        <v>395</v>
      </c>
      <c r="F227" s="127" t="s">
        <v>396</v>
      </c>
      <c r="G227" s="128" t="s">
        <v>228</v>
      </c>
      <c r="H227" s="129">
        <v>4</v>
      </c>
      <c r="I227" s="130"/>
      <c r="J227" s="131">
        <f>ROUND(I227*H227,2)</f>
        <v>0</v>
      </c>
      <c r="K227" s="127" t="s">
        <v>133</v>
      </c>
      <c r="L227" s="30"/>
      <c r="M227" s="132" t="s">
        <v>19</v>
      </c>
      <c r="N227" s="133" t="s">
        <v>47</v>
      </c>
      <c r="P227" s="134">
        <f>O227*H227</f>
        <v>0</v>
      </c>
      <c r="Q227" s="134">
        <v>0</v>
      </c>
      <c r="R227" s="134">
        <f>Q227*H227</f>
        <v>0</v>
      </c>
      <c r="S227" s="134">
        <v>0</v>
      </c>
      <c r="T227" s="135">
        <f>S227*H227</f>
        <v>0</v>
      </c>
      <c r="AR227" s="136" t="s">
        <v>157</v>
      </c>
      <c r="AT227" s="136" t="s">
        <v>129</v>
      </c>
      <c r="AU227" s="136" t="s">
        <v>86</v>
      </c>
      <c r="AY227" s="15" t="s">
        <v>126</v>
      </c>
      <c r="BE227" s="137">
        <f>IF(N227="základní",J227,0)</f>
        <v>0</v>
      </c>
      <c r="BF227" s="137">
        <f>IF(N227="snížená",J227,0)</f>
        <v>0</v>
      </c>
      <c r="BG227" s="137">
        <f>IF(N227="zákl. přenesená",J227,0)</f>
        <v>0</v>
      </c>
      <c r="BH227" s="137">
        <f>IF(N227="sníž. přenesená",J227,0)</f>
        <v>0</v>
      </c>
      <c r="BI227" s="137">
        <f>IF(N227="nulová",J227,0)</f>
        <v>0</v>
      </c>
      <c r="BJ227" s="15" t="s">
        <v>84</v>
      </c>
      <c r="BK227" s="137">
        <f>ROUND(I227*H227,2)</f>
        <v>0</v>
      </c>
      <c r="BL227" s="15" t="s">
        <v>157</v>
      </c>
      <c r="BM227" s="136" t="s">
        <v>693</v>
      </c>
    </row>
    <row r="228" spans="2:65" s="1" customFormat="1" ht="11.25">
      <c r="B228" s="30"/>
      <c r="D228" s="138" t="s">
        <v>136</v>
      </c>
      <c r="F228" s="139" t="s">
        <v>398</v>
      </c>
      <c r="I228" s="140"/>
      <c r="L228" s="30"/>
      <c r="M228" s="141"/>
      <c r="T228" s="51"/>
      <c r="AT228" s="15" t="s">
        <v>136</v>
      </c>
      <c r="AU228" s="15" t="s">
        <v>86</v>
      </c>
    </row>
    <row r="229" spans="2:65" s="12" customFormat="1" ht="11.25">
      <c r="B229" s="152"/>
      <c r="D229" s="153" t="s">
        <v>143</v>
      </c>
      <c r="E229" s="154" t="s">
        <v>19</v>
      </c>
      <c r="F229" s="155" t="s">
        <v>399</v>
      </c>
      <c r="H229" s="156">
        <v>4</v>
      </c>
      <c r="I229" s="157"/>
      <c r="L229" s="152"/>
      <c r="M229" s="158"/>
      <c r="T229" s="159"/>
      <c r="AT229" s="154" t="s">
        <v>143</v>
      </c>
      <c r="AU229" s="154" t="s">
        <v>86</v>
      </c>
      <c r="AV229" s="12" t="s">
        <v>86</v>
      </c>
      <c r="AW229" s="12" t="s">
        <v>35</v>
      </c>
      <c r="AX229" s="12" t="s">
        <v>76</v>
      </c>
      <c r="AY229" s="154" t="s">
        <v>126</v>
      </c>
    </row>
    <row r="230" spans="2:65" s="1" customFormat="1" ht="16.5" customHeight="1">
      <c r="B230" s="30"/>
      <c r="C230" s="125" t="s">
        <v>419</v>
      </c>
      <c r="D230" s="125" t="s">
        <v>129</v>
      </c>
      <c r="E230" s="126" t="s">
        <v>401</v>
      </c>
      <c r="F230" s="127" t="s">
        <v>402</v>
      </c>
      <c r="G230" s="128" t="s">
        <v>331</v>
      </c>
      <c r="H230" s="129">
        <v>1.425</v>
      </c>
      <c r="I230" s="130"/>
      <c r="J230" s="131">
        <f>ROUND(I230*H230,2)</f>
        <v>0</v>
      </c>
      <c r="K230" s="127" t="s">
        <v>133</v>
      </c>
      <c r="L230" s="30"/>
      <c r="M230" s="132" t="s">
        <v>19</v>
      </c>
      <c r="N230" s="133" t="s">
        <v>47</v>
      </c>
      <c r="P230" s="134">
        <f>O230*H230</f>
        <v>0</v>
      </c>
      <c r="Q230" s="134">
        <v>0</v>
      </c>
      <c r="R230" s="134">
        <f>Q230*H230</f>
        <v>0</v>
      </c>
      <c r="S230" s="134">
        <v>0</v>
      </c>
      <c r="T230" s="135">
        <f>S230*H230</f>
        <v>0</v>
      </c>
      <c r="AR230" s="136" t="s">
        <v>157</v>
      </c>
      <c r="AT230" s="136" t="s">
        <v>129</v>
      </c>
      <c r="AU230" s="136" t="s">
        <v>86</v>
      </c>
      <c r="AY230" s="15" t="s">
        <v>126</v>
      </c>
      <c r="BE230" s="137">
        <f>IF(N230="základní",J230,0)</f>
        <v>0</v>
      </c>
      <c r="BF230" s="137">
        <f>IF(N230="snížená",J230,0)</f>
        <v>0</v>
      </c>
      <c r="BG230" s="137">
        <f>IF(N230="zákl. přenesená",J230,0)</f>
        <v>0</v>
      </c>
      <c r="BH230" s="137">
        <f>IF(N230="sníž. přenesená",J230,0)</f>
        <v>0</v>
      </c>
      <c r="BI230" s="137">
        <f>IF(N230="nulová",J230,0)</f>
        <v>0</v>
      </c>
      <c r="BJ230" s="15" t="s">
        <v>84</v>
      </c>
      <c r="BK230" s="137">
        <f>ROUND(I230*H230,2)</f>
        <v>0</v>
      </c>
      <c r="BL230" s="15" t="s">
        <v>157</v>
      </c>
      <c r="BM230" s="136" t="s">
        <v>694</v>
      </c>
    </row>
    <row r="231" spans="2:65" s="1" customFormat="1" ht="11.25">
      <c r="B231" s="30"/>
      <c r="D231" s="138" t="s">
        <v>136</v>
      </c>
      <c r="F231" s="139" t="s">
        <v>404</v>
      </c>
      <c r="I231" s="140"/>
      <c r="L231" s="30"/>
      <c r="M231" s="141"/>
      <c r="T231" s="51"/>
      <c r="AT231" s="15" t="s">
        <v>136</v>
      </c>
      <c r="AU231" s="15" t="s">
        <v>86</v>
      </c>
    </row>
    <row r="232" spans="2:65" s="1" customFormat="1" ht="21.75" customHeight="1">
      <c r="B232" s="30"/>
      <c r="C232" s="125" t="s">
        <v>428</v>
      </c>
      <c r="D232" s="125" t="s">
        <v>129</v>
      </c>
      <c r="E232" s="126" t="s">
        <v>406</v>
      </c>
      <c r="F232" s="127" t="s">
        <v>407</v>
      </c>
      <c r="G232" s="128" t="s">
        <v>331</v>
      </c>
      <c r="H232" s="129">
        <v>27.074999999999999</v>
      </c>
      <c r="I232" s="130"/>
      <c r="J232" s="131">
        <f>ROUND(I232*H232,2)</f>
        <v>0</v>
      </c>
      <c r="K232" s="127" t="s">
        <v>133</v>
      </c>
      <c r="L232" s="30"/>
      <c r="M232" s="132" t="s">
        <v>19</v>
      </c>
      <c r="N232" s="133" t="s">
        <v>47</v>
      </c>
      <c r="P232" s="134">
        <f>O232*H232</f>
        <v>0</v>
      </c>
      <c r="Q232" s="134">
        <v>0</v>
      </c>
      <c r="R232" s="134">
        <f>Q232*H232</f>
        <v>0</v>
      </c>
      <c r="S232" s="134">
        <v>0</v>
      </c>
      <c r="T232" s="135">
        <f>S232*H232</f>
        <v>0</v>
      </c>
      <c r="AR232" s="136" t="s">
        <v>157</v>
      </c>
      <c r="AT232" s="136" t="s">
        <v>129</v>
      </c>
      <c r="AU232" s="136" t="s">
        <v>86</v>
      </c>
      <c r="AY232" s="15" t="s">
        <v>126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5" t="s">
        <v>84</v>
      </c>
      <c r="BK232" s="137">
        <f>ROUND(I232*H232,2)</f>
        <v>0</v>
      </c>
      <c r="BL232" s="15" t="s">
        <v>157</v>
      </c>
      <c r="BM232" s="136" t="s">
        <v>695</v>
      </c>
    </row>
    <row r="233" spans="2:65" s="1" customFormat="1" ht="11.25">
      <c r="B233" s="30"/>
      <c r="D233" s="138" t="s">
        <v>136</v>
      </c>
      <c r="F233" s="139" t="s">
        <v>409</v>
      </c>
      <c r="I233" s="140"/>
      <c r="L233" s="30"/>
      <c r="M233" s="141"/>
      <c r="T233" s="51"/>
      <c r="AT233" s="15" t="s">
        <v>136</v>
      </c>
      <c r="AU233" s="15" t="s">
        <v>86</v>
      </c>
    </row>
    <row r="234" spans="2:65" s="12" customFormat="1" ht="11.25">
      <c r="B234" s="152"/>
      <c r="D234" s="153" t="s">
        <v>143</v>
      </c>
      <c r="F234" s="155" t="s">
        <v>696</v>
      </c>
      <c r="H234" s="156">
        <v>27.074999999999999</v>
      </c>
      <c r="I234" s="157"/>
      <c r="L234" s="152"/>
      <c r="M234" s="158"/>
      <c r="T234" s="159"/>
      <c r="AT234" s="154" t="s">
        <v>143</v>
      </c>
      <c r="AU234" s="154" t="s">
        <v>86</v>
      </c>
      <c r="AV234" s="12" t="s">
        <v>86</v>
      </c>
      <c r="AW234" s="12" t="s">
        <v>4</v>
      </c>
      <c r="AX234" s="12" t="s">
        <v>84</v>
      </c>
      <c r="AY234" s="154" t="s">
        <v>126</v>
      </c>
    </row>
    <row r="235" spans="2:65" s="1" customFormat="1" ht="24.2" customHeight="1">
      <c r="B235" s="30"/>
      <c r="C235" s="142" t="s">
        <v>436</v>
      </c>
      <c r="D235" s="142" t="s">
        <v>138</v>
      </c>
      <c r="E235" s="143" t="s">
        <v>412</v>
      </c>
      <c r="F235" s="144" t="s">
        <v>413</v>
      </c>
      <c r="G235" s="145" t="s">
        <v>331</v>
      </c>
      <c r="H235" s="146">
        <v>0.18</v>
      </c>
      <c r="I235" s="147"/>
      <c r="J235" s="148">
        <f>ROUND(I235*H235,2)</f>
        <v>0</v>
      </c>
      <c r="K235" s="144" t="s">
        <v>133</v>
      </c>
      <c r="L235" s="149"/>
      <c r="M235" s="150" t="s">
        <v>19</v>
      </c>
      <c r="N235" s="151" t="s">
        <v>47</v>
      </c>
      <c r="P235" s="134">
        <f>O235*H235</f>
        <v>0</v>
      </c>
      <c r="Q235" s="134">
        <v>0</v>
      </c>
      <c r="R235" s="134">
        <f>Q235*H235</f>
        <v>0</v>
      </c>
      <c r="S235" s="134">
        <v>0</v>
      </c>
      <c r="T235" s="135">
        <f>S235*H235</f>
        <v>0</v>
      </c>
      <c r="AR235" s="136" t="s">
        <v>163</v>
      </c>
      <c r="AT235" s="136" t="s">
        <v>138</v>
      </c>
      <c r="AU235" s="136" t="s">
        <v>86</v>
      </c>
      <c r="AY235" s="15" t="s">
        <v>126</v>
      </c>
      <c r="BE235" s="137">
        <f>IF(N235="základní",J235,0)</f>
        <v>0</v>
      </c>
      <c r="BF235" s="137">
        <f>IF(N235="snížená",J235,0)</f>
        <v>0</v>
      </c>
      <c r="BG235" s="137">
        <f>IF(N235="zákl. přenesená",J235,0)</f>
        <v>0</v>
      </c>
      <c r="BH235" s="137">
        <f>IF(N235="sníž. přenesená",J235,0)</f>
        <v>0</v>
      </c>
      <c r="BI235" s="137">
        <f>IF(N235="nulová",J235,0)</f>
        <v>0</v>
      </c>
      <c r="BJ235" s="15" t="s">
        <v>84</v>
      </c>
      <c r="BK235" s="137">
        <f>ROUND(I235*H235,2)</f>
        <v>0</v>
      </c>
      <c r="BL235" s="15" t="s">
        <v>157</v>
      </c>
      <c r="BM235" s="136" t="s">
        <v>697</v>
      </c>
    </row>
    <row r="236" spans="2:65" s="1" customFormat="1" ht="21.75" customHeight="1">
      <c r="B236" s="30"/>
      <c r="C236" s="142" t="s">
        <v>442</v>
      </c>
      <c r="D236" s="142" t="s">
        <v>138</v>
      </c>
      <c r="E236" s="143" t="s">
        <v>416</v>
      </c>
      <c r="F236" s="144" t="s">
        <v>417</v>
      </c>
      <c r="G236" s="145" t="s">
        <v>331</v>
      </c>
      <c r="H236" s="146">
        <v>0.95</v>
      </c>
      <c r="I236" s="147"/>
      <c r="J236" s="148">
        <f>ROUND(I236*H236,2)</f>
        <v>0</v>
      </c>
      <c r="K236" s="144" t="s">
        <v>133</v>
      </c>
      <c r="L236" s="149"/>
      <c r="M236" s="150" t="s">
        <v>19</v>
      </c>
      <c r="N236" s="151" t="s">
        <v>47</v>
      </c>
      <c r="P236" s="134">
        <f>O236*H236</f>
        <v>0</v>
      </c>
      <c r="Q236" s="134">
        <v>0</v>
      </c>
      <c r="R236" s="134">
        <f>Q236*H236</f>
        <v>0</v>
      </c>
      <c r="S236" s="134">
        <v>0</v>
      </c>
      <c r="T236" s="135">
        <f>S236*H236</f>
        <v>0</v>
      </c>
      <c r="AR236" s="136" t="s">
        <v>163</v>
      </c>
      <c r="AT236" s="136" t="s">
        <v>138</v>
      </c>
      <c r="AU236" s="136" t="s">
        <v>86</v>
      </c>
      <c r="AY236" s="15" t="s">
        <v>126</v>
      </c>
      <c r="BE236" s="137">
        <f>IF(N236="základní",J236,0)</f>
        <v>0</v>
      </c>
      <c r="BF236" s="137">
        <f>IF(N236="snížená",J236,0)</f>
        <v>0</v>
      </c>
      <c r="BG236" s="137">
        <f>IF(N236="zákl. přenesená",J236,0)</f>
        <v>0</v>
      </c>
      <c r="BH236" s="137">
        <f>IF(N236="sníž. přenesená",J236,0)</f>
        <v>0</v>
      </c>
      <c r="BI236" s="137">
        <f>IF(N236="nulová",J236,0)</f>
        <v>0</v>
      </c>
      <c r="BJ236" s="15" t="s">
        <v>84</v>
      </c>
      <c r="BK236" s="137">
        <f>ROUND(I236*H236,2)</f>
        <v>0</v>
      </c>
      <c r="BL236" s="15" t="s">
        <v>157</v>
      </c>
      <c r="BM236" s="136" t="s">
        <v>698</v>
      </c>
    </row>
    <row r="237" spans="2:65" s="1" customFormat="1" ht="16.5" customHeight="1">
      <c r="B237" s="30"/>
      <c r="C237" s="125" t="s">
        <v>699</v>
      </c>
      <c r="D237" s="125" t="s">
        <v>129</v>
      </c>
      <c r="E237" s="126" t="s">
        <v>420</v>
      </c>
      <c r="F237" s="127" t="s">
        <v>421</v>
      </c>
      <c r="G237" s="128" t="s">
        <v>331</v>
      </c>
      <c r="H237" s="129">
        <v>0.14299999999999999</v>
      </c>
      <c r="I237" s="130"/>
      <c r="J237" s="131">
        <f>ROUND(I237*H237,2)</f>
        <v>0</v>
      </c>
      <c r="K237" s="127" t="s">
        <v>133</v>
      </c>
      <c r="L237" s="30"/>
      <c r="M237" s="132" t="s">
        <v>19</v>
      </c>
      <c r="N237" s="133" t="s">
        <v>47</v>
      </c>
      <c r="P237" s="134">
        <f>O237*H237</f>
        <v>0</v>
      </c>
      <c r="Q237" s="134">
        <v>0</v>
      </c>
      <c r="R237" s="134">
        <f>Q237*H237</f>
        <v>0</v>
      </c>
      <c r="S237" s="134">
        <v>0</v>
      </c>
      <c r="T237" s="135">
        <f>S237*H237</f>
        <v>0</v>
      </c>
      <c r="AR237" s="136" t="s">
        <v>157</v>
      </c>
      <c r="AT237" s="136" t="s">
        <v>129</v>
      </c>
      <c r="AU237" s="136" t="s">
        <v>86</v>
      </c>
      <c r="AY237" s="15" t="s">
        <v>126</v>
      </c>
      <c r="BE237" s="137">
        <f>IF(N237="základní",J237,0)</f>
        <v>0</v>
      </c>
      <c r="BF237" s="137">
        <f>IF(N237="snížená",J237,0)</f>
        <v>0</v>
      </c>
      <c r="BG237" s="137">
        <f>IF(N237="zákl. přenesená",J237,0)</f>
        <v>0</v>
      </c>
      <c r="BH237" s="137">
        <f>IF(N237="sníž. přenesená",J237,0)</f>
        <v>0</v>
      </c>
      <c r="BI237" s="137">
        <f>IF(N237="nulová",J237,0)</f>
        <v>0</v>
      </c>
      <c r="BJ237" s="15" t="s">
        <v>84</v>
      </c>
      <c r="BK237" s="137">
        <f>ROUND(I237*H237,2)</f>
        <v>0</v>
      </c>
      <c r="BL237" s="15" t="s">
        <v>157</v>
      </c>
      <c r="BM237" s="136" t="s">
        <v>700</v>
      </c>
    </row>
    <row r="238" spans="2:65" s="1" customFormat="1" ht="11.25">
      <c r="B238" s="30"/>
      <c r="D238" s="138" t="s">
        <v>136</v>
      </c>
      <c r="F238" s="139" t="s">
        <v>423</v>
      </c>
      <c r="I238" s="140"/>
      <c r="L238" s="30"/>
      <c r="M238" s="141"/>
      <c r="T238" s="51"/>
      <c r="AT238" s="15" t="s">
        <v>136</v>
      </c>
      <c r="AU238" s="15" t="s">
        <v>86</v>
      </c>
    </row>
    <row r="239" spans="2:65" s="11" customFormat="1" ht="25.9" customHeight="1">
      <c r="B239" s="113"/>
      <c r="D239" s="114" t="s">
        <v>75</v>
      </c>
      <c r="E239" s="115" t="s">
        <v>424</v>
      </c>
      <c r="F239" s="115" t="s">
        <v>425</v>
      </c>
      <c r="I239" s="116"/>
      <c r="J239" s="117">
        <f>BK239</f>
        <v>0</v>
      </c>
      <c r="L239" s="113"/>
      <c r="M239" s="118"/>
      <c r="P239" s="119">
        <f>P240+P244</f>
        <v>0</v>
      </c>
      <c r="R239" s="119">
        <f>R240+R244</f>
        <v>0</v>
      </c>
      <c r="T239" s="120">
        <f>T240+T244</f>
        <v>0</v>
      </c>
      <c r="AR239" s="114" t="s">
        <v>160</v>
      </c>
      <c r="AT239" s="121" t="s">
        <v>75</v>
      </c>
      <c r="AU239" s="121" t="s">
        <v>76</v>
      </c>
      <c r="AY239" s="114" t="s">
        <v>126</v>
      </c>
      <c r="BK239" s="122">
        <f>BK240+BK244</f>
        <v>0</v>
      </c>
    </row>
    <row r="240" spans="2:65" s="11" customFormat="1" ht="22.9" customHeight="1">
      <c r="B240" s="113"/>
      <c r="D240" s="114" t="s">
        <v>75</v>
      </c>
      <c r="E240" s="123" t="s">
        <v>426</v>
      </c>
      <c r="F240" s="123" t="s">
        <v>427</v>
      </c>
      <c r="I240" s="116"/>
      <c r="J240" s="124">
        <f>BK240</f>
        <v>0</v>
      </c>
      <c r="L240" s="113"/>
      <c r="M240" s="118"/>
      <c r="P240" s="119">
        <f>SUM(P241:P243)</f>
        <v>0</v>
      </c>
      <c r="R240" s="119">
        <f>SUM(R241:R243)</f>
        <v>0</v>
      </c>
      <c r="T240" s="120">
        <f>SUM(T241:T243)</f>
        <v>0</v>
      </c>
      <c r="AR240" s="114" t="s">
        <v>160</v>
      </c>
      <c r="AT240" s="121" t="s">
        <v>75</v>
      </c>
      <c r="AU240" s="121" t="s">
        <v>84</v>
      </c>
      <c r="AY240" s="114" t="s">
        <v>126</v>
      </c>
      <c r="BK240" s="122">
        <f>SUM(BK241:BK243)</f>
        <v>0</v>
      </c>
    </row>
    <row r="241" spans="2:65" s="1" customFormat="1" ht="16.5" customHeight="1">
      <c r="B241" s="30"/>
      <c r="C241" s="125" t="s">
        <v>701</v>
      </c>
      <c r="D241" s="125" t="s">
        <v>129</v>
      </c>
      <c r="E241" s="126" t="s">
        <v>429</v>
      </c>
      <c r="F241" s="127" t="s">
        <v>427</v>
      </c>
      <c r="G241" s="128" t="s">
        <v>246</v>
      </c>
      <c r="H241" s="129">
        <v>1</v>
      </c>
      <c r="I241" s="130"/>
      <c r="J241" s="131">
        <f>ROUND(I241*H241,2)</f>
        <v>0</v>
      </c>
      <c r="K241" s="127" t="s">
        <v>133</v>
      </c>
      <c r="L241" s="30"/>
      <c r="M241" s="132" t="s">
        <v>19</v>
      </c>
      <c r="N241" s="133" t="s">
        <v>47</v>
      </c>
      <c r="P241" s="134">
        <f>O241*H241</f>
        <v>0</v>
      </c>
      <c r="Q241" s="134">
        <v>0</v>
      </c>
      <c r="R241" s="134">
        <f>Q241*H241</f>
        <v>0</v>
      </c>
      <c r="S241" s="134">
        <v>0</v>
      </c>
      <c r="T241" s="135">
        <f>S241*H241</f>
        <v>0</v>
      </c>
      <c r="AR241" s="136" t="s">
        <v>430</v>
      </c>
      <c r="AT241" s="136" t="s">
        <v>129</v>
      </c>
      <c r="AU241" s="136" t="s">
        <v>86</v>
      </c>
      <c r="AY241" s="15" t="s">
        <v>126</v>
      </c>
      <c r="BE241" s="137">
        <f>IF(N241="základní",J241,0)</f>
        <v>0</v>
      </c>
      <c r="BF241" s="137">
        <f>IF(N241="snížená",J241,0)</f>
        <v>0</v>
      </c>
      <c r="BG241" s="137">
        <f>IF(N241="zákl. přenesená",J241,0)</f>
        <v>0</v>
      </c>
      <c r="BH241" s="137">
        <f>IF(N241="sníž. přenesená",J241,0)</f>
        <v>0</v>
      </c>
      <c r="BI241" s="137">
        <f>IF(N241="nulová",J241,0)</f>
        <v>0</v>
      </c>
      <c r="BJ241" s="15" t="s">
        <v>84</v>
      </c>
      <c r="BK241" s="137">
        <f>ROUND(I241*H241,2)</f>
        <v>0</v>
      </c>
      <c r="BL241" s="15" t="s">
        <v>430</v>
      </c>
      <c r="BM241" s="136" t="s">
        <v>702</v>
      </c>
    </row>
    <row r="242" spans="2:65" s="1" customFormat="1" ht="11.25">
      <c r="B242" s="30"/>
      <c r="D242" s="138" t="s">
        <v>136</v>
      </c>
      <c r="F242" s="139" t="s">
        <v>432</v>
      </c>
      <c r="I242" s="140"/>
      <c r="L242" s="30"/>
      <c r="M242" s="141"/>
      <c r="T242" s="51"/>
      <c r="AT242" s="15" t="s">
        <v>136</v>
      </c>
      <c r="AU242" s="15" t="s">
        <v>86</v>
      </c>
    </row>
    <row r="243" spans="2:65" s="1" customFormat="1" ht="107.25">
      <c r="B243" s="30"/>
      <c r="D243" s="153" t="s">
        <v>165</v>
      </c>
      <c r="F243" s="161" t="s">
        <v>433</v>
      </c>
      <c r="I243" s="140"/>
      <c r="L243" s="30"/>
      <c r="M243" s="141"/>
      <c r="T243" s="51"/>
      <c r="AT243" s="15" t="s">
        <v>165</v>
      </c>
      <c r="AU243" s="15" t="s">
        <v>86</v>
      </c>
    </row>
    <row r="244" spans="2:65" s="11" customFormat="1" ht="22.9" customHeight="1">
      <c r="B244" s="113"/>
      <c r="D244" s="114" t="s">
        <v>75</v>
      </c>
      <c r="E244" s="123" t="s">
        <v>434</v>
      </c>
      <c r="F244" s="123" t="s">
        <v>435</v>
      </c>
      <c r="I244" s="116"/>
      <c r="J244" s="124">
        <f>BK244</f>
        <v>0</v>
      </c>
      <c r="L244" s="113"/>
      <c r="M244" s="118"/>
      <c r="P244" s="119">
        <f>SUM(P245:P250)</f>
        <v>0</v>
      </c>
      <c r="R244" s="119">
        <f>SUM(R245:R250)</f>
        <v>0</v>
      </c>
      <c r="T244" s="120">
        <f>SUM(T245:T250)</f>
        <v>0</v>
      </c>
      <c r="AR244" s="114" t="s">
        <v>160</v>
      </c>
      <c r="AT244" s="121" t="s">
        <v>75</v>
      </c>
      <c r="AU244" s="121" t="s">
        <v>84</v>
      </c>
      <c r="AY244" s="114" t="s">
        <v>126</v>
      </c>
      <c r="BK244" s="122">
        <f>SUM(BK245:BK250)</f>
        <v>0</v>
      </c>
    </row>
    <row r="245" spans="2:65" s="1" customFormat="1" ht="16.5" customHeight="1">
      <c r="B245" s="30"/>
      <c r="C245" s="125" t="s">
        <v>703</v>
      </c>
      <c r="D245" s="125" t="s">
        <v>129</v>
      </c>
      <c r="E245" s="126" t="s">
        <v>437</v>
      </c>
      <c r="F245" s="127" t="s">
        <v>438</v>
      </c>
      <c r="G245" s="128" t="s">
        <v>246</v>
      </c>
      <c r="H245" s="129">
        <v>1</v>
      </c>
      <c r="I245" s="130"/>
      <c r="J245" s="131">
        <f>ROUND(I245*H245,2)</f>
        <v>0</v>
      </c>
      <c r="K245" s="127" t="s">
        <v>133</v>
      </c>
      <c r="L245" s="30"/>
      <c r="M245" s="132" t="s">
        <v>19</v>
      </c>
      <c r="N245" s="133" t="s">
        <v>47</v>
      </c>
      <c r="P245" s="134">
        <f>O245*H245</f>
        <v>0</v>
      </c>
      <c r="Q245" s="134">
        <v>0</v>
      </c>
      <c r="R245" s="134">
        <f>Q245*H245</f>
        <v>0</v>
      </c>
      <c r="S245" s="134">
        <v>0</v>
      </c>
      <c r="T245" s="135">
        <f>S245*H245</f>
        <v>0</v>
      </c>
      <c r="AR245" s="136" t="s">
        <v>430</v>
      </c>
      <c r="AT245" s="136" t="s">
        <v>129</v>
      </c>
      <c r="AU245" s="136" t="s">
        <v>86</v>
      </c>
      <c r="AY245" s="15" t="s">
        <v>126</v>
      </c>
      <c r="BE245" s="137">
        <f>IF(N245="základní",J245,0)</f>
        <v>0</v>
      </c>
      <c r="BF245" s="137">
        <f>IF(N245="snížená",J245,0)</f>
        <v>0</v>
      </c>
      <c r="BG245" s="137">
        <f>IF(N245="zákl. přenesená",J245,0)</f>
        <v>0</v>
      </c>
      <c r="BH245" s="137">
        <f>IF(N245="sníž. přenesená",J245,0)</f>
        <v>0</v>
      </c>
      <c r="BI245" s="137">
        <f>IF(N245="nulová",J245,0)</f>
        <v>0</v>
      </c>
      <c r="BJ245" s="15" t="s">
        <v>84</v>
      </c>
      <c r="BK245" s="137">
        <f>ROUND(I245*H245,2)</f>
        <v>0</v>
      </c>
      <c r="BL245" s="15" t="s">
        <v>430</v>
      </c>
      <c r="BM245" s="136" t="s">
        <v>704</v>
      </c>
    </row>
    <row r="246" spans="2:65" s="1" customFormat="1" ht="11.25">
      <c r="B246" s="30"/>
      <c r="D246" s="138" t="s">
        <v>136</v>
      </c>
      <c r="F246" s="139" t="s">
        <v>440</v>
      </c>
      <c r="I246" s="140"/>
      <c r="L246" s="30"/>
      <c r="M246" s="141"/>
      <c r="T246" s="51"/>
      <c r="AT246" s="15" t="s">
        <v>136</v>
      </c>
      <c r="AU246" s="15" t="s">
        <v>86</v>
      </c>
    </row>
    <row r="247" spans="2:65" s="1" customFormat="1" ht="29.25">
      <c r="B247" s="30"/>
      <c r="D247" s="153" t="s">
        <v>165</v>
      </c>
      <c r="F247" s="161" t="s">
        <v>441</v>
      </c>
      <c r="I247" s="140"/>
      <c r="L247" s="30"/>
      <c r="M247" s="141"/>
      <c r="T247" s="51"/>
      <c r="AT247" s="15" t="s">
        <v>165</v>
      </c>
      <c r="AU247" s="15" t="s">
        <v>86</v>
      </c>
    </row>
    <row r="248" spans="2:65" s="1" customFormat="1" ht="16.5" customHeight="1">
      <c r="B248" s="30"/>
      <c r="C248" s="125" t="s">
        <v>705</v>
      </c>
      <c r="D248" s="125" t="s">
        <v>129</v>
      </c>
      <c r="E248" s="126" t="s">
        <v>443</v>
      </c>
      <c r="F248" s="127" t="s">
        <v>444</v>
      </c>
      <c r="G248" s="128" t="s">
        <v>246</v>
      </c>
      <c r="H248" s="129">
        <v>1</v>
      </c>
      <c r="I248" s="130"/>
      <c r="J248" s="131">
        <f>ROUND(I248*H248,2)</f>
        <v>0</v>
      </c>
      <c r="K248" s="127" t="s">
        <v>133</v>
      </c>
      <c r="L248" s="30"/>
      <c r="M248" s="132" t="s">
        <v>19</v>
      </c>
      <c r="N248" s="133" t="s">
        <v>47</v>
      </c>
      <c r="P248" s="134">
        <f>O248*H248</f>
        <v>0</v>
      </c>
      <c r="Q248" s="134">
        <v>0</v>
      </c>
      <c r="R248" s="134">
        <f>Q248*H248</f>
        <v>0</v>
      </c>
      <c r="S248" s="134">
        <v>0</v>
      </c>
      <c r="T248" s="135">
        <f>S248*H248</f>
        <v>0</v>
      </c>
      <c r="AR248" s="136" t="s">
        <v>430</v>
      </c>
      <c r="AT248" s="136" t="s">
        <v>129</v>
      </c>
      <c r="AU248" s="136" t="s">
        <v>86</v>
      </c>
      <c r="AY248" s="15" t="s">
        <v>126</v>
      </c>
      <c r="BE248" s="137">
        <f>IF(N248="základní",J248,0)</f>
        <v>0</v>
      </c>
      <c r="BF248" s="137">
        <f>IF(N248="snížená",J248,0)</f>
        <v>0</v>
      </c>
      <c r="BG248" s="137">
        <f>IF(N248="zákl. přenesená",J248,0)</f>
        <v>0</v>
      </c>
      <c r="BH248" s="137">
        <f>IF(N248="sníž. přenesená",J248,0)</f>
        <v>0</v>
      </c>
      <c r="BI248" s="137">
        <f>IF(N248="nulová",J248,0)</f>
        <v>0</v>
      </c>
      <c r="BJ248" s="15" t="s">
        <v>84</v>
      </c>
      <c r="BK248" s="137">
        <f>ROUND(I248*H248,2)</f>
        <v>0</v>
      </c>
      <c r="BL248" s="15" t="s">
        <v>430</v>
      </c>
      <c r="BM248" s="136" t="s">
        <v>706</v>
      </c>
    </row>
    <row r="249" spans="2:65" s="1" customFormat="1" ht="11.25">
      <c r="B249" s="30"/>
      <c r="D249" s="138" t="s">
        <v>136</v>
      </c>
      <c r="F249" s="139" t="s">
        <v>446</v>
      </c>
      <c r="I249" s="140"/>
      <c r="L249" s="30"/>
      <c r="M249" s="141"/>
      <c r="T249" s="51"/>
      <c r="AT249" s="15" t="s">
        <v>136</v>
      </c>
      <c r="AU249" s="15" t="s">
        <v>86</v>
      </c>
    </row>
    <row r="250" spans="2:65" s="1" customFormat="1" ht="29.25">
      <c r="B250" s="30"/>
      <c r="D250" s="153" t="s">
        <v>165</v>
      </c>
      <c r="F250" s="161" t="s">
        <v>447</v>
      </c>
      <c r="I250" s="140"/>
      <c r="L250" s="30"/>
      <c r="M250" s="162"/>
      <c r="N250" s="163"/>
      <c r="O250" s="163"/>
      <c r="P250" s="163"/>
      <c r="Q250" s="163"/>
      <c r="R250" s="163"/>
      <c r="S250" s="163"/>
      <c r="T250" s="164"/>
      <c r="AT250" s="15" t="s">
        <v>165</v>
      </c>
      <c r="AU250" s="15" t="s">
        <v>86</v>
      </c>
    </row>
    <row r="251" spans="2:65" s="1" customFormat="1" ht="6.95" customHeight="1">
      <c r="B251" s="39"/>
      <c r="C251" s="40"/>
      <c r="D251" s="40"/>
      <c r="E251" s="40"/>
      <c r="F251" s="40"/>
      <c r="G251" s="40"/>
      <c r="H251" s="40"/>
      <c r="I251" s="40"/>
      <c r="J251" s="40"/>
      <c r="K251" s="40"/>
      <c r="L251" s="30"/>
    </row>
  </sheetData>
  <sheetProtection algorithmName="SHA-512" hashValue="RzzlP2HyQvDmoBY8+mR7Yo3JEw6h+x7bVnQxaNnHN0wigT46hLEyJ0aD/Zpe4RozIbuvr1bvXAwfSOwPf3PSZA==" saltValue="SQrIRZouCLogsqvNG4TRLYZbxjBfRR53yIeNVTXG8Q03K7LoGahv/BEak7TB5UE5/cByrOGbyQn5IHEopv4agg==" spinCount="100000" sheet="1" objects="1" scenarios="1" formatColumns="0" formatRows="0" autoFilter="0"/>
  <autoFilter ref="C86:K250" xr:uid="{00000000-0009-0000-0000-000004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400-000000000000}"/>
    <hyperlink ref="F95" r:id="rId2" xr:uid="{00000000-0004-0000-0400-000001000000}"/>
    <hyperlink ref="F99" r:id="rId3" xr:uid="{00000000-0004-0000-0400-000002000000}"/>
    <hyperlink ref="F104" r:id="rId4" xr:uid="{00000000-0004-0000-0400-000003000000}"/>
    <hyperlink ref="F108" r:id="rId5" xr:uid="{00000000-0004-0000-0400-000004000000}"/>
    <hyperlink ref="F112" r:id="rId6" xr:uid="{00000000-0004-0000-0400-000005000000}"/>
    <hyperlink ref="F116" r:id="rId7" xr:uid="{00000000-0004-0000-0400-000006000000}"/>
    <hyperlink ref="F120" r:id="rId8" xr:uid="{00000000-0004-0000-0400-000007000000}"/>
    <hyperlink ref="F126" r:id="rId9" xr:uid="{00000000-0004-0000-0400-000008000000}"/>
    <hyperlink ref="F130" r:id="rId10" xr:uid="{00000000-0004-0000-0400-000009000000}"/>
    <hyperlink ref="F136" r:id="rId11" xr:uid="{00000000-0004-0000-0400-00000A000000}"/>
    <hyperlink ref="F138" r:id="rId12" xr:uid="{00000000-0004-0000-0400-00000B000000}"/>
    <hyperlink ref="F140" r:id="rId13" xr:uid="{00000000-0004-0000-0400-00000C000000}"/>
    <hyperlink ref="F145" r:id="rId14" xr:uid="{00000000-0004-0000-0400-00000D000000}"/>
    <hyperlink ref="F151" r:id="rId15" xr:uid="{00000000-0004-0000-0400-00000E000000}"/>
    <hyperlink ref="F154" r:id="rId16" xr:uid="{00000000-0004-0000-0400-00000F000000}"/>
    <hyperlink ref="F156" r:id="rId17" xr:uid="{00000000-0004-0000-0400-000010000000}"/>
    <hyperlink ref="F159" r:id="rId18" xr:uid="{00000000-0004-0000-0400-000011000000}"/>
    <hyperlink ref="F162" r:id="rId19" xr:uid="{00000000-0004-0000-0400-000012000000}"/>
    <hyperlink ref="F165" r:id="rId20" xr:uid="{00000000-0004-0000-0400-000013000000}"/>
    <hyperlink ref="F168" r:id="rId21" xr:uid="{00000000-0004-0000-0400-000014000000}"/>
    <hyperlink ref="F171" r:id="rId22" xr:uid="{00000000-0004-0000-0400-000015000000}"/>
    <hyperlink ref="F174" r:id="rId23" xr:uid="{00000000-0004-0000-0400-000016000000}"/>
    <hyperlink ref="F177" r:id="rId24" xr:uid="{00000000-0004-0000-0400-000017000000}"/>
    <hyperlink ref="F181" r:id="rId25" xr:uid="{00000000-0004-0000-0400-000018000000}"/>
    <hyperlink ref="F184" r:id="rId26" xr:uid="{00000000-0004-0000-0400-000019000000}"/>
    <hyperlink ref="F187" r:id="rId27" xr:uid="{00000000-0004-0000-0400-00001A000000}"/>
    <hyperlink ref="F190" r:id="rId28" xr:uid="{00000000-0004-0000-0400-00001B000000}"/>
    <hyperlink ref="F193" r:id="rId29" xr:uid="{00000000-0004-0000-0400-00001C000000}"/>
    <hyperlink ref="F198" r:id="rId30" xr:uid="{00000000-0004-0000-0400-00001D000000}"/>
    <hyperlink ref="F201" r:id="rId31" xr:uid="{00000000-0004-0000-0400-00001E000000}"/>
    <hyperlink ref="F204" r:id="rId32" xr:uid="{00000000-0004-0000-0400-00001F000000}"/>
    <hyperlink ref="F207" r:id="rId33" xr:uid="{00000000-0004-0000-0400-000020000000}"/>
    <hyperlink ref="F210" r:id="rId34" xr:uid="{00000000-0004-0000-0400-000021000000}"/>
    <hyperlink ref="F213" r:id="rId35" xr:uid="{00000000-0004-0000-0400-000022000000}"/>
    <hyperlink ref="F216" r:id="rId36" xr:uid="{00000000-0004-0000-0400-000023000000}"/>
    <hyperlink ref="F219" r:id="rId37" xr:uid="{00000000-0004-0000-0400-000024000000}"/>
    <hyperlink ref="F222" r:id="rId38" xr:uid="{00000000-0004-0000-0400-000025000000}"/>
    <hyperlink ref="F225" r:id="rId39" xr:uid="{00000000-0004-0000-0400-000026000000}"/>
    <hyperlink ref="F228" r:id="rId40" xr:uid="{00000000-0004-0000-0400-000027000000}"/>
    <hyperlink ref="F231" r:id="rId41" xr:uid="{00000000-0004-0000-0400-000028000000}"/>
    <hyperlink ref="F233" r:id="rId42" xr:uid="{00000000-0004-0000-0400-000029000000}"/>
    <hyperlink ref="F238" r:id="rId43" xr:uid="{00000000-0004-0000-0400-00002A000000}"/>
    <hyperlink ref="F242" r:id="rId44" xr:uid="{00000000-0004-0000-0400-00002B000000}"/>
    <hyperlink ref="F246" r:id="rId45" xr:uid="{00000000-0004-0000-0400-00002C000000}"/>
    <hyperlink ref="F249" r:id="rId46" xr:uid="{00000000-0004-0000-0400-00002D000000}"/>
  </hyperlinks>
  <pageMargins left="0.39374999999999999" right="0.39374999999999999" top="0.39374999999999999" bottom="0.39374999999999999" header="0" footer="0"/>
  <pageSetup paperSize="9" scale="58" fitToHeight="100" orientation="portrait" blackAndWhite="1" r:id="rId47"/>
  <headerFooter>
    <oddFooter>&amp;CStrana &amp;P z &amp;N</oddFooter>
  </headerFooter>
  <drawing r:id="rId4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8"/>
  <sheetViews>
    <sheetView showGridLines="0" tabSelected="1" topLeftCell="A200" zoomScale="110" zoomScaleNormal="110" workbookViewId="0"/>
  </sheetViews>
  <sheetFormatPr defaultRowHeight="15"/>
  <cols>
    <col min="1" max="1" width="8.33203125" style="165" customWidth="1"/>
    <col min="2" max="2" width="1.6640625" style="165" customWidth="1"/>
    <col min="3" max="4" width="5" style="165" customWidth="1"/>
    <col min="5" max="5" width="11.6640625" style="165" customWidth="1"/>
    <col min="6" max="6" width="9.1640625" style="165" customWidth="1"/>
    <col min="7" max="7" width="5" style="165" customWidth="1"/>
    <col min="8" max="8" width="77.83203125" style="165" customWidth="1"/>
    <col min="9" max="10" width="20" style="165" customWidth="1"/>
    <col min="11" max="11" width="1.6640625" style="165" customWidth="1"/>
  </cols>
  <sheetData>
    <row r="1" spans="2:11" customFormat="1" ht="37.5" customHeight="1"/>
    <row r="2" spans="2:11" customFormat="1" ht="7.5" customHeight="1">
      <c r="B2" s="166"/>
      <c r="C2" s="167"/>
      <c r="D2" s="167"/>
      <c r="E2" s="167"/>
      <c r="F2" s="167"/>
      <c r="G2" s="167"/>
      <c r="H2" s="167"/>
      <c r="I2" s="167"/>
      <c r="J2" s="167"/>
      <c r="K2" s="168"/>
    </row>
    <row r="3" spans="2:11" s="13" customFormat="1" ht="45" customHeight="1">
      <c r="B3" s="169"/>
      <c r="C3" s="286" t="s">
        <v>707</v>
      </c>
      <c r="D3" s="286"/>
      <c r="E3" s="286"/>
      <c r="F3" s="286"/>
      <c r="G3" s="286"/>
      <c r="H3" s="286"/>
      <c r="I3" s="286"/>
      <c r="J3" s="286"/>
      <c r="K3" s="170"/>
    </row>
    <row r="4" spans="2:11" customFormat="1" ht="25.5" customHeight="1">
      <c r="B4" s="171"/>
      <c r="C4" s="291" t="s">
        <v>708</v>
      </c>
      <c r="D4" s="291"/>
      <c r="E4" s="291"/>
      <c r="F4" s="291"/>
      <c r="G4" s="291"/>
      <c r="H4" s="291"/>
      <c r="I4" s="291"/>
      <c r="J4" s="291"/>
      <c r="K4" s="172"/>
    </row>
    <row r="5" spans="2:11" customFormat="1" ht="5.25" customHeight="1">
      <c r="B5" s="171"/>
      <c r="C5" s="173"/>
      <c r="D5" s="173"/>
      <c r="E5" s="173"/>
      <c r="F5" s="173"/>
      <c r="G5" s="173"/>
      <c r="H5" s="173"/>
      <c r="I5" s="173"/>
      <c r="J5" s="173"/>
      <c r="K5" s="172"/>
    </row>
    <row r="6" spans="2:11" customFormat="1" ht="15" customHeight="1">
      <c r="B6" s="171"/>
      <c r="C6" s="290" t="s">
        <v>709</v>
      </c>
      <c r="D6" s="290"/>
      <c r="E6" s="290"/>
      <c r="F6" s="290"/>
      <c r="G6" s="290"/>
      <c r="H6" s="290"/>
      <c r="I6" s="290"/>
      <c r="J6" s="290"/>
      <c r="K6" s="172"/>
    </row>
    <row r="7" spans="2:11" customFormat="1" ht="15" customHeight="1">
      <c r="B7" s="175"/>
      <c r="C7" s="290" t="s">
        <v>710</v>
      </c>
      <c r="D7" s="290"/>
      <c r="E7" s="290"/>
      <c r="F7" s="290"/>
      <c r="G7" s="290"/>
      <c r="H7" s="290"/>
      <c r="I7" s="290"/>
      <c r="J7" s="290"/>
      <c r="K7" s="172"/>
    </row>
    <row r="8" spans="2:11" customFormat="1" ht="12.75" customHeight="1">
      <c r="B8" s="175"/>
      <c r="C8" s="174"/>
      <c r="D8" s="174"/>
      <c r="E8" s="174"/>
      <c r="F8" s="174"/>
      <c r="G8" s="174"/>
      <c r="H8" s="174"/>
      <c r="I8" s="174"/>
      <c r="J8" s="174"/>
      <c r="K8" s="172"/>
    </row>
    <row r="9" spans="2:11" customFormat="1" ht="15" customHeight="1">
      <c r="B9" s="175"/>
      <c r="C9" s="290" t="s">
        <v>711</v>
      </c>
      <c r="D9" s="290"/>
      <c r="E9" s="290"/>
      <c r="F9" s="290"/>
      <c r="G9" s="290"/>
      <c r="H9" s="290"/>
      <c r="I9" s="290"/>
      <c r="J9" s="290"/>
      <c r="K9" s="172"/>
    </row>
    <row r="10" spans="2:11" customFormat="1" ht="15" customHeight="1">
      <c r="B10" s="175"/>
      <c r="C10" s="174"/>
      <c r="D10" s="290" t="s">
        <v>712</v>
      </c>
      <c r="E10" s="290"/>
      <c r="F10" s="290"/>
      <c r="G10" s="290"/>
      <c r="H10" s="290"/>
      <c r="I10" s="290"/>
      <c r="J10" s="290"/>
      <c r="K10" s="172"/>
    </row>
    <row r="11" spans="2:11" customFormat="1" ht="15" customHeight="1">
      <c r="B11" s="175"/>
      <c r="C11" s="176"/>
      <c r="D11" s="290" t="s">
        <v>713</v>
      </c>
      <c r="E11" s="290"/>
      <c r="F11" s="290"/>
      <c r="G11" s="290"/>
      <c r="H11" s="290"/>
      <c r="I11" s="290"/>
      <c r="J11" s="290"/>
      <c r="K11" s="172"/>
    </row>
    <row r="12" spans="2:11" customFormat="1" ht="15" customHeight="1">
      <c r="B12" s="175"/>
      <c r="C12" s="176"/>
      <c r="D12" s="174"/>
      <c r="E12" s="174"/>
      <c r="F12" s="174"/>
      <c r="G12" s="174"/>
      <c r="H12" s="174"/>
      <c r="I12" s="174"/>
      <c r="J12" s="174"/>
      <c r="K12" s="172"/>
    </row>
    <row r="13" spans="2:11" customFormat="1" ht="15" customHeight="1">
      <c r="B13" s="175"/>
      <c r="C13" s="176"/>
      <c r="D13" s="177" t="s">
        <v>714</v>
      </c>
      <c r="E13" s="174"/>
      <c r="F13" s="174"/>
      <c r="G13" s="174"/>
      <c r="H13" s="174"/>
      <c r="I13" s="174"/>
      <c r="J13" s="174"/>
      <c r="K13" s="172"/>
    </row>
    <row r="14" spans="2:11" customFormat="1" ht="12.75" customHeight="1">
      <c r="B14" s="175"/>
      <c r="C14" s="176"/>
      <c r="D14" s="176"/>
      <c r="E14" s="176"/>
      <c r="F14" s="176"/>
      <c r="G14" s="176"/>
      <c r="H14" s="176"/>
      <c r="I14" s="176"/>
      <c r="J14" s="176"/>
      <c r="K14" s="172"/>
    </row>
    <row r="15" spans="2:11" customFormat="1" ht="15" customHeight="1">
      <c r="B15" s="175"/>
      <c r="C15" s="176"/>
      <c r="D15" s="290" t="s">
        <v>715</v>
      </c>
      <c r="E15" s="290"/>
      <c r="F15" s="290"/>
      <c r="G15" s="290"/>
      <c r="H15" s="290"/>
      <c r="I15" s="290"/>
      <c r="J15" s="290"/>
      <c r="K15" s="172"/>
    </row>
    <row r="16" spans="2:11" customFormat="1" ht="15" customHeight="1">
      <c r="B16" s="175"/>
      <c r="C16" s="176"/>
      <c r="D16" s="290" t="s">
        <v>716</v>
      </c>
      <c r="E16" s="290"/>
      <c r="F16" s="290"/>
      <c r="G16" s="290"/>
      <c r="H16" s="290"/>
      <c r="I16" s="290"/>
      <c r="J16" s="290"/>
      <c r="K16" s="172"/>
    </row>
    <row r="17" spans="2:11" customFormat="1" ht="15" customHeight="1">
      <c r="B17" s="175"/>
      <c r="C17" s="176"/>
      <c r="D17" s="290" t="s">
        <v>717</v>
      </c>
      <c r="E17" s="290"/>
      <c r="F17" s="290"/>
      <c r="G17" s="290"/>
      <c r="H17" s="290"/>
      <c r="I17" s="290"/>
      <c r="J17" s="290"/>
      <c r="K17" s="172"/>
    </row>
    <row r="18" spans="2:11" customFormat="1" ht="15" customHeight="1">
      <c r="B18" s="175"/>
      <c r="C18" s="176"/>
      <c r="D18" s="176"/>
      <c r="E18" s="178" t="s">
        <v>718</v>
      </c>
      <c r="F18" s="290" t="s">
        <v>719</v>
      </c>
      <c r="G18" s="290"/>
      <c r="H18" s="290"/>
      <c r="I18" s="290"/>
      <c r="J18" s="290"/>
      <c r="K18" s="172"/>
    </row>
    <row r="19" spans="2:11" customFormat="1" ht="15" customHeight="1">
      <c r="B19" s="175"/>
      <c r="C19" s="176"/>
      <c r="D19" s="176"/>
      <c r="E19" s="178" t="s">
        <v>83</v>
      </c>
      <c r="F19" s="290" t="s">
        <v>720</v>
      </c>
      <c r="G19" s="290"/>
      <c r="H19" s="290"/>
      <c r="I19" s="290"/>
      <c r="J19" s="290"/>
      <c r="K19" s="172"/>
    </row>
    <row r="20" spans="2:11" customFormat="1" ht="15" customHeight="1">
      <c r="B20" s="175"/>
      <c r="C20" s="176"/>
      <c r="D20" s="176"/>
      <c r="E20" s="178" t="s">
        <v>721</v>
      </c>
      <c r="F20" s="290" t="s">
        <v>722</v>
      </c>
      <c r="G20" s="290"/>
      <c r="H20" s="290"/>
      <c r="I20" s="290"/>
      <c r="J20" s="290"/>
      <c r="K20" s="172"/>
    </row>
    <row r="21" spans="2:11" customFormat="1" ht="15" customHeight="1">
      <c r="B21" s="175"/>
      <c r="C21" s="176"/>
      <c r="D21" s="176"/>
      <c r="E21" s="178" t="s">
        <v>723</v>
      </c>
      <c r="F21" s="290" t="s">
        <v>724</v>
      </c>
      <c r="G21" s="290"/>
      <c r="H21" s="290"/>
      <c r="I21" s="290"/>
      <c r="J21" s="290"/>
      <c r="K21" s="172"/>
    </row>
    <row r="22" spans="2:11" customFormat="1" ht="15" customHeight="1">
      <c r="B22" s="175"/>
      <c r="C22" s="176"/>
      <c r="D22" s="176"/>
      <c r="E22" s="178" t="s">
        <v>725</v>
      </c>
      <c r="F22" s="290" t="s">
        <v>726</v>
      </c>
      <c r="G22" s="290"/>
      <c r="H22" s="290"/>
      <c r="I22" s="290"/>
      <c r="J22" s="290"/>
      <c r="K22" s="172"/>
    </row>
    <row r="23" spans="2:11" customFormat="1" ht="15" customHeight="1">
      <c r="B23" s="175"/>
      <c r="C23" s="176"/>
      <c r="D23" s="176"/>
      <c r="E23" s="178" t="s">
        <v>727</v>
      </c>
      <c r="F23" s="290" t="s">
        <v>728</v>
      </c>
      <c r="G23" s="290"/>
      <c r="H23" s="290"/>
      <c r="I23" s="290"/>
      <c r="J23" s="290"/>
      <c r="K23" s="172"/>
    </row>
    <row r="24" spans="2:11" customFormat="1" ht="12.75" customHeight="1">
      <c r="B24" s="175"/>
      <c r="C24" s="176"/>
      <c r="D24" s="176"/>
      <c r="E24" s="176"/>
      <c r="F24" s="176"/>
      <c r="G24" s="176"/>
      <c r="H24" s="176"/>
      <c r="I24" s="176"/>
      <c r="J24" s="176"/>
      <c r="K24" s="172"/>
    </row>
    <row r="25" spans="2:11" customFormat="1" ht="15" customHeight="1">
      <c r="B25" s="175"/>
      <c r="C25" s="290" t="s">
        <v>729</v>
      </c>
      <c r="D25" s="290"/>
      <c r="E25" s="290"/>
      <c r="F25" s="290"/>
      <c r="G25" s="290"/>
      <c r="H25" s="290"/>
      <c r="I25" s="290"/>
      <c r="J25" s="290"/>
      <c r="K25" s="172"/>
    </row>
    <row r="26" spans="2:11" customFormat="1" ht="15" customHeight="1">
      <c r="B26" s="175"/>
      <c r="C26" s="290" t="s">
        <v>730</v>
      </c>
      <c r="D26" s="290"/>
      <c r="E26" s="290"/>
      <c r="F26" s="290"/>
      <c r="G26" s="290"/>
      <c r="H26" s="290"/>
      <c r="I26" s="290"/>
      <c r="J26" s="290"/>
      <c r="K26" s="172"/>
    </row>
    <row r="27" spans="2:11" customFormat="1" ht="15" customHeight="1">
      <c r="B27" s="175"/>
      <c r="C27" s="174"/>
      <c r="D27" s="290" t="s">
        <v>731</v>
      </c>
      <c r="E27" s="290"/>
      <c r="F27" s="290"/>
      <c r="G27" s="290"/>
      <c r="H27" s="290"/>
      <c r="I27" s="290"/>
      <c r="J27" s="290"/>
      <c r="K27" s="172"/>
    </row>
    <row r="28" spans="2:11" customFormat="1" ht="15" customHeight="1">
      <c r="B28" s="175"/>
      <c r="C28" s="176"/>
      <c r="D28" s="290" t="s">
        <v>732</v>
      </c>
      <c r="E28" s="290"/>
      <c r="F28" s="290"/>
      <c r="G28" s="290"/>
      <c r="H28" s="290"/>
      <c r="I28" s="290"/>
      <c r="J28" s="290"/>
      <c r="K28" s="172"/>
    </row>
    <row r="29" spans="2:11" customFormat="1" ht="12.75" customHeight="1">
      <c r="B29" s="175"/>
      <c r="C29" s="176"/>
      <c r="D29" s="176"/>
      <c r="E29" s="176"/>
      <c r="F29" s="176"/>
      <c r="G29" s="176"/>
      <c r="H29" s="176"/>
      <c r="I29" s="176"/>
      <c r="J29" s="176"/>
      <c r="K29" s="172"/>
    </row>
    <row r="30" spans="2:11" customFormat="1" ht="15" customHeight="1">
      <c r="B30" s="175"/>
      <c r="C30" s="176"/>
      <c r="D30" s="290" t="s">
        <v>733</v>
      </c>
      <c r="E30" s="290"/>
      <c r="F30" s="290"/>
      <c r="G30" s="290"/>
      <c r="H30" s="290"/>
      <c r="I30" s="290"/>
      <c r="J30" s="290"/>
      <c r="K30" s="172"/>
    </row>
    <row r="31" spans="2:11" customFormat="1" ht="15" customHeight="1">
      <c r="B31" s="175"/>
      <c r="C31" s="176"/>
      <c r="D31" s="290" t="s">
        <v>734</v>
      </c>
      <c r="E31" s="290"/>
      <c r="F31" s="290"/>
      <c r="G31" s="290"/>
      <c r="H31" s="290"/>
      <c r="I31" s="290"/>
      <c r="J31" s="290"/>
      <c r="K31" s="172"/>
    </row>
    <row r="32" spans="2:11" customFormat="1" ht="12.75" customHeight="1">
      <c r="B32" s="175"/>
      <c r="C32" s="176"/>
      <c r="D32" s="176"/>
      <c r="E32" s="176"/>
      <c r="F32" s="176"/>
      <c r="G32" s="176"/>
      <c r="H32" s="176"/>
      <c r="I32" s="176"/>
      <c r="J32" s="176"/>
      <c r="K32" s="172"/>
    </row>
    <row r="33" spans="2:11" customFormat="1" ht="15" customHeight="1">
      <c r="B33" s="175"/>
      <c r="C33" s="176"/>
      <c r="D33" s="290" t="s">
        <v>735</v>
      </c>
      <c r="E33" s="290"/>
      <c r="F33" s="290"/>
      <c r="G33" s="290"/>
      <c r="H33" s="290"/>
      <c r="I33" s="290"/>
      <c r="J33" s="290"/>
      <c r="K33" s="172"/>
    </row>
    <row r="34" spans="2:11" customFormat="1" ht="15" customHeight="1">
      <c r="B34" s="175"/>
      <c r="C34" s="176"/>
      <c r="D34" s="290" t="s">
        <v>736</v>
      </c>
      <c r="E34" s="290"/>
      <c r="F34" s="290"/>
      <c r="G34" s="290"/>
      <c r="H34" s="290"/>
      <c r="I34" s="290"/>
      <c r="J34" s="290"/>
      <c r="K34" s="172"/>
    </row>
    <row r="35" spans="2:11" customFormat="1" ht="15" customHeight="1">
      <c r="B35" s="175"/>
      <c r="C35" s="176"/>
      <c r="D35" s="290" t="s">
        <v>737</v>
      </c>
      <c r="E35" s="290"/>
      <c r="F35" s="290"/>
      <c r="G35" s="290"/>
      <c r="H35" s="290"/>
      <c r="I35" s="290"/>
      <c r="J35" s="290"/>
      <c r="K35" s="172"/>
    </row>
    <row r="36" spans="2:11" customFormat="1" ht="15" customHeight="1">
      <c r="B36" s="175"/>
      <c r="C36" s="176"/>
      <c r="D36" s="174"/>
      <c r="E36" s="177" t="s">
        <v>112</v>
      </c>
      <c r="F36" s="174"/>
      <c r="G36" s="290" t="s">
        <v>738</v>
      </c>
      <c r="H36" s="290"/>
      <c r="I36" s="290"/>
      <c r="J36" s="290"/>
      <c r="K36" s="172"/>
    </row>
    <row r="37" spans="2:11" customFormat="1" ht="30.75" customHeight="1">
      <c r="B37" s="175"/>
      <c r="C37" s="176"/>
      <c r="D37" s="174"/>
      <c r="E37" s="177" t="s">
        <v>739</v>
      </c>
      <c r="F37" s="174"/>
      <c r="G37" s="290" t="s">
        <v>740</v>
      </c>
      <c r="H37" s="290"/>
      <c r="I37" s="290"/>
      <c r="J37" s="290"/>
      <c r="K37" s="172"/>
    </row>
    <row r="38" spans="2:11" customFormat="1" ht="15" customHeight="1">
      <c r="B38" s="175"/>
      <c r="C38" s="176"/>
      <c r="D38" s="174"/>
      <c r="E38" s="177" t="s">
        <v>57</v>
      </c>
      <c r="F38" s="174"/>
      <c r="G38" s="290" t="s">
        <v>741</v>
      </c>
      <c r="H38" s="290"/>
      <c r="I38" s="290"/>
      <c r="J38" s="290"/>
      <c r="K38" s="172"/>
    </row>
    <row r="39" spans="2:11" customFormat="1" ht="15" customHeight="1">
      <c r="B39" s="175"/>
      <c r="C39" s="176"/>
      <c r="D39" s="174"/>
      <c r="E39" s="177" t="s">
        <v>58</v>
      </c>
      <c r="F39" s="174"/>
      <c r="G39" s="290" t="s">
        <v>742</v>
      </c>
      <c r="H39" s="290"/>
      <c r="I39" s="290"/>
      <c r="J39" s="290"/>
      <c r="K39" s="172"/>
    </row>
    <row r="40" spans="2:11" customFormat="1" ht="15" customHeight="1">
      <c r="B40" s="175"/>
      <c r="C40" s="176"/>
      <c r="D40" s="174"/>
      <c r="E40" s="177" t="s">
        <v>113</v>
      </c>
      <c r="F40" s="174"/>
      <c r="G40" s="290" t="s">
        <v>743</v>
      </c>
      <c r="H40" s="290"/>
      <c r="I40" s="290"/>
      <c r="J40" s="290"/>
      <c r="K40" s="172"/>
    </row>
    <row r="41" spans="2:11" customFormat="1" ht="15" customHeight="1">
      <c r="B41" s="175"/>
      <c r="C41" s="176"/>
      <c r="D41" s="174"/>
      <c r="E41" s="177" t="s">
        <v>114</v>
      </c>
      <c r="F41" s="174"/>
      <c r="G41" s="290" t="s">
        <v>744</v>
      </c>
      <c r="H41" s="290"/>
      <c r="I41" s="290"/>
      <c r="J41" s="290"/>
      <c r="K41" s="172"/>
    </row>
    <row r="42" spans="2:11" customFormat="1" ht="15" customHeight="1">
      <c r="B42" s="175"/>
      <c r="C42" s="176"/>
      <c r="D42" s="174"/>
      <c r="E42" s="177" t="s">
        <v>745</v>
      </c>
      <c r="F42" s="174"/>
      <c r="G42" s="290" t="s">
        <v>746</v>
      </c>
      <c r="H42" s="290"/>
      <c r="I42" s="290"/>
      <c r="J42" s="290"/>
      <c r="K42" s="172"/>
    </row>
    <row r="43" spans="2:11" customFormat="1" ht="15" customHeight="1">
      <c r="B43" s="175"/>
      <c r="C43" s="176"/>
      <c r="D43" s="174"/>
      <c r="E43" s="177"/>
      <c r="F43" s="174"/>
      <c r="G43" s="290" t="s">
        <v>747</v>
      </c>
      <c r="H43" s="290"/>
      <c r="I43" s="290"/>
      <c r="J43" s="290"/>
      <c r="K43" s="172"/>
    </row>
    <row r="44" spans="2:11" customFormat="1" ht="15" customHeight="1">
      <c r="B44" s="175"/>
      <c r="C44" s="176"/>
      <c r="D44" s="174"/>
      <c r="E44" s="177" t="s">
        <v>748</v>
      </c>
      <c r="F44" s="174"/>
      <c r="G44" s="290" t="s">
        <v>749</v>
      </c>
      <c r="H44" s="290"/>
      <c r="I44" s="290"/>
      <c r="J44" s="290"/>
      <c r="K44" s="172"/>
    </row>
    <row r="45" spans="2:11" customFormat="1" ht="15" customHeight="1">
      <c r="B45" s="175"/>
      <c r="C45" s="176"/>
      <c r="D45" s="174"/>
      <c r="E45" s="177" t="s">
        <v>116</v>
      </c>
      <c r="F45" s="174"/>
      <c r="G45" s="290" t="s">
        <v>750</v>
      </c>
      <c r="H45" s="290"/>
      <c r="I45" s="290"/>
      <c r="J45" s="290"/>
      <c r="K45" s="172"/>
    </row>
    <row r="46" spans="2:11" customFormat="1" ht="12.75" customHeight="1">
      <c r="B46" s="175"/>
      <c r="C46" s="176"/>
      <c r="D46" s="174"/>
      <c r="E46" s="174"/>
      <c r="F46" s="174"/>
      <c r="G46" s="174"/>
      <c r="H46" s="174"/>
      <c r="I46" s="174"/>
      <c r="J46" s="174"/>
      <c r="K46" s="172"/>
    </row>
    <row r="47" spans="2:11" customFormat="1" ht="15" customHeight="1">
      <c r="B47" s="175"/>
      <c r="C47" s="176"/>
      <c r="D47" s="290" t="s">
        <v>751</v>
      </c>
      <c r="E47" s="290"/>
      <c r="F47" s="290"/>
      <c r="G47" s="290"/>
      <c r="H47" s="290"/>
      <c r="I47" s="290"/>
      <c r="J47" s="290"/>
      <c r="K47" s="172"/>
    </row>
    <row r="48" spans="2:11" customFormat="1" ht="15" customHeight="1">
      <c r="B48" s="175"/>
      <c r="C48" s="176"/>
      <c r="D48" s="176"/>
      <c r="E48" s="290" t="s">
        <v>752</v>
      </c>
      <c r="F48" s="290"/>
      <c r="G48" s="290"/>
      <c r="H48" s="290"/>
      <c r="I48" s="290"/>
      <c r="J48" s="290"/>
      <c r="K48" s="172"/>
    </row>
    <row r="49" spans="2:11" customFormat="1" ht="15" customHeight="1">
      <c r="B49" s="175"/>
      <c r="C49" s="176"/>
      <c r="D49" s="176"/>
      <c r="E49" s="290" t="s">
        <v>753</v>
      </c>
      <c r="F49" s="290"/>
      <c r="G49" s="290"/>
      <c r="H49" s="290"/>
      <c r="I49" s="290"/>
      <c r="J49" s="290"/>
      <c r="K49" s="172"/>
    </row>
    <row r="50" spans="2:11" customFormat="1" ht="15" customHeight="1">
      <c r="B50" s="175"/>
      <c r="C50" s="176"/>
      <c r="D50" s="176"/>
      <c r="E50" s="290" t="s">
        <v>754</v>
      </c>
      <c r="F50" s="290"/>
      <c r="G50" s="290"/>
      <c r="H50" s="290"/>
      <c r="I50" s="290"/>
      <c r="J50" s="290"/>
      <c r="K50" s="172"/>
    </row>
    <row r="51" spans="2:11" customFormat="1" ht="15" customHeight="1">
      <c r="B51" s="175"/>
      <c r="C51" s="176"/>
      <c r="D51" s="290" t="s">
        <v>755</v>
      </c>
      <c r="E51" s="290"/>
      <c r="F51" s="290"/>
      <c r="G51" s="290"/>
      <c r="H51" s="290"/>
      <c r="I51" s="290"/>
      <c r="J51" s="290"/>
      <c r="K51" s="172"/>
    </row>
    <row r="52" spans="2:11" customFormat="1" ht="25.5" customHeight="1">
      <c r="B52" s="171"/>
      <c r="C52" s="291" t="s">
        <v>756</v>
      </c>
      <c r="D52" s="291"/>
      <c r="E52" s="291"/>
      <c r="F52" s="291"/>
      <c r="G52" s="291"/>
      <c r="H52" s="291"/>
      <c r="I52" s="291"/>
      <c r="J52" s="291"/>
      <c r="K52" s="172"/>
    </row>
    <row r="53" spans="2:11" customFormat="1" ht="5.25" customHeight="1">
      <c r="B53" s="171"/>
      <c r="C53" s="173"/>
      <c r="D53" s="173"/>
      <c r="E53" s="173"/>
      <c r="F53" s="173"/>
      <c r="G53" s="173"/>
      <c r="H53" s="173"/>
      <c r="I53" s="173"/>
      <c r="J53" s="173"/>
      <c r="K53" s="172"/>
    </row>
    <row r="54" spans="2:11" customFormat="1" ht="15" customHeight="1">
      <c r="B54" s="171"/>
      <c r="C54" s="290" t="s">
        <v>757</v>
      </c>
      <c r="D54" s="290"/>
      <c r="E54" s="290"/>
      <c r="F54" s="290"/>
      <c r="G54" s="290"/>
      <c r="H54" s="290"/>
      <c r="I54" s="290"/>
      <c r="J54" s="290"/>
      <c r="K54" s="172"/>
    </row>
    <row r="55" spans="2:11" customFormat="1" ht="15" customHeight="1">
      <c r="B55" s="171"/>
      <c r="C55" s="290" t="s">
        <v>758</v>
      </c>
      <c r="D55" s="290"/>
      <c r="E55" s="290"/>
      <c r="F55" s="290"/>
      <c r="G55" s="290"/>
      <c r="H55" s="290"/>
      <c r="I55" s="290"/>
      <c r="J55" s="290"/>
      <c r="K55" s="172"/>
    </row>
    <row r="56" spans="2:11" customFormat="1" ht="12.75" customHeight="1">
      <c r="B56" s="171"/>
      <c r="C56" s="174"/>
      <c r="D56" s="174"/>
      <c r="E56" s="174"/>
      <c r="F56" s="174"/>
      <c r="G56" s="174"/>
      <c r="H56" s="174"/>
      <c r="I56" s="174"/>
      <c r="J56" s="174"/>
      <c r="K56" s="172"/>
    </row>
    <row r="57" spans="2:11" customFormat="1" ht="15" customHeight="1">
      <c r="B57" s="171"/>
      <c r="C57" s="290" t="s">
        <v>759</v>
      </c>
      <c r="D57" s="290"/>
      <c r="E57" s="290"/>
      <c r="F57" s="290"/>
      <c r="G57" s="290"/>
      <c r="H57" s="290"/>
      <c r="I57" s="290"/>
      <c r="J57" s="290"/>
      <c r="K57" s="172"/>
    </row>
    <row r="58" spans="2:11" customFormat="1" ht="15" customHeight="1">
      <c r="B58" s="171"/>
      <c r="C58" s="176"/>
      <c r="D58" s="290" t="s">
        <v>760</v>
      </c>
      <c r="E58" s="290"/>
      <c r="F58" s="290"/>
      <c r="G58" s="290"/>
      <c r="H58" s="290"/>
      <c r="I58" s="290"/>
      <c r="J58" s="290"/>
      <c r="K58" s="172"/>
    </row>
    <row r="59" spans="2:11" customFormat="1" ht="15" customHeight="1">
      <c r="B59" s="171"/>
      <c r="C59" s="176"/>
      <c r="D59" s="290" t="s">
        <v>761</v>
      </c>
      <c r="E59" s="290"/>
      <c r="F59" s="290"/>
      <c r="G59" s="290"/>
      <c r="H59" s="290"/>
      <c r="I59" s="290"/>
      <c r="J59" s="290"/>
      <c r="K59" s="172"/>
    </row>
    <row r="60" spans="2:11" customFormat="1" ht="15" customHeight="1">
      <c r="B60" s="171"/>
      <c r="C60" s="176"/>
      <c r="D60" s="290" t="s">
        <v>762</v>
      </c>
      <c r="E60" s="290"/>
      <c r="F60" s="290"/>
      <c r="G60" s="290"/>
      <c r="H60" s="290"/>
      <c r="I60" s="290"/>
      <c r="J60" s="290"/>
      <c r="K60" s="172"/>
    </row>
    <row r="61" spans="2:11" customFormat="1" ht="15" customHeight="1">
      <c r="B61" s="171"/>
      <c r="C61" s="176"/>
      <c r="D61" s="290" t="s">
        <v>763</v>
      </c>
      <c r="E61" s="290"/>
      <c r="F61" s="290"/>
      <c r="G61" s="290"/>
      <c r="H61" s="290"/>
      <c r="I61" s="290"/>
      <c r="J61" s="290"/>
      <c r="K61" s="172"/>
    </row>
    <row r="62" spans="2:11" customFormat="1" ht="15" customHeight="1">
      <c r="B62" s="171"/>
      <c r="C62" s="176"/>
      <c r="D62" s="292" t="s">
        <v>764</v>
      </c>
      <c r="E62" s="292"/>
      <c r="F62" s="292"/>
      <c r="G62" s="292"/>
      <c r="H62" s="292"/>
      <c r="I62" s="292"/>
      <c r="J62" s="292"/>
      <c r="K62" s="172"/>
    </row>
    <row r="63" spans="2:11" customFormat="1" ht="15" customHeight="1">
      <c r="B63" s="171"/>
      <c r="C63" s="176"/>
      <c r="D63" s="290" t="s">
        <v>765</v>
      </c>
      <c r="E63" s="290"/>
      <c r="F63" s="290"/>
      <c r="G63" s="290"/>
      <c r="H63" s="290"/>
      <c r="I63" s="290"/>
      <c r="J63" s="290"/>
      <c r="K63" s="172"/>
    </row>
    <row r="64" spans="2:11" customFormat="1" ht="12.75" customHeight="1">
      <c r="B64" s="171"/>
      <c r="C64" s="176"/>
      <c r="D64" s="176"/>
      <c r="E64" s="179"/>
      <c r="F64" s="176"/>
      <c r="G64" s="176"/>
      <c r="H64" s="176"/>
      <c r="I64" s="176"/>
      <c r="J64" s="176"/>
      <c r="K64" s="172"/>
    </row>
    <row r="65" spans="2:11" customFormat="1" ht="15" customHeight="1">
      <c r="B65" s="171"/>
      <c r="C65" s="176"/>
      <c r="D65" s="290" t="s">
        <v>766</v>
      </c>
      <c r="E65" s="290"/>
      <c r="F65" s="290"/>
      <c r="G65" s="290"/>
      <c r="H65" s="290"/>
      <c r="I65" s="290"/>
      <c r="J65" s="290"/>
      <c r="K65" s="172"/>
    </row>
    <row r="66" spans="2:11" customFormat="1" ht="15" customHeight="1">
      <c r="B66" s="171"/>
      <c r="C66" s="176"/>
      <c r="D66" s="292" t="s">
        <v>767</v>
      </c>
      <c r="E66" s="292"/>
      <c r="F66" s="292"/>
      <c r="G66" s="292"/>
      <c r="H66" s="292"/>
      <c r="I66" s="292"/>
      <c r="J66" s="292"/>
      <c r="K66" s="172"/>
    </row>
    <row r="67" spans="2:11" customFormat="1" ht="15" customHeight="1">
      <c r="B67" s="171"/>
      <c r="C67" s="176"/>
      <c r="D67" s="290" t="s">
        <v>768</v>
      </c>
      <c r="E67" s="290"/>
      <c r="F67" s="290"/>
      <c r="G67" s="290"/>
      <c r="H67" s="290"/>
      <c r="I67" s="290"/>
      <c r="J67" s="290"/>
      <c r="K67" s="172"/>
    </row>
    <row r="68" spans="2:11" customFormat="1" ht="15" customHeight="1">
      <c r="B68" s="171"/>
      <c r="C68" s="176"/>
      <c r="D68" s="290" t="s">
        <v>769</v>
      </c>
      <c r="E68" s="290"/>
      <c r="F68" s="290"/>
      <c r="G68" s="290"/>
      <c r="H68" s="290"/>
      <c r="I68" s="290"/>
      <c r="J68" s="290"/>
      <c r="K68" s="172"/>
    </row>
    <row r="69" spans="2:11" customFormat="1" ht="15" customHeight="1">
      <c r="B69" s="171"/>
      <c r="C69" s="176"/>
      <c r="D69" s="290" t="s">
        <v>770</v>
      </c>
      <c r="E69" s="290"/>
      <c r="F69" s="290"/>
      <c r="G69" s="290"/>
      <c r="H69" s="290"/>
      <c r="I69" s="290"/>
      <c r="J69" s="290"/>
      <c r="K69" s="172"/>
    </row>
    <row r="70" spans="2:11" customFormat="1" ht="15" customHeight="1">
      <c r="B70" s="171"/>
      <c r="C70" s="176"/>
      <c r="D70" s="290" t="s">
        <v>771</v>
      </c>
      <c r="E70" s="290"/>
      <c r="F70" s="290"/>
      <c r="G70" s="290"/>
      <c r="H70" s="290"/>
      <c r="I70" s="290"/>
      <c r="J70" s="290"/>
      <c r="K70" s="172"/>
    </row>
    <row r="71" spans="2:11" customFormat="1" ht="12.75" customHeight="1">
      <c r="B71" s="180"/>
      <c r="C71" s="181"/>
      <c r="D71" s="181"/>
      <c r="E71" s="181"/>
      <c r="F71" s="181"/>
      <c r="G71" s="181"/>
      <c r="H71" s="181"/>
      <c r="I71" s="181"/>
      <c r="J71" s="181"/>
      <c r="K71" s="182"/>
    </row>
    <row r="72" spans="2:11" customFormat="1" ht="18.75" customHeight="1">
      <c r="B72" s="183"/>
      <c r="C72" s="183"/>
      <c r="D72" s="183"/>
      <c r="E72" s="183"/>
      <c r="F72" s="183"/>
      <c r="G72" s="183"/>
      <c r="H72" s="183"/>
      <c r="I72" s="183"/>
      <c r="J72" s="183"/>
      <c r="K72" s="184"/>
    </row>
    <row r="73" spans="2:11" customFormat="1" ht="18.75" customHeight="1">
      <c r="B73" s="184"/>
      <c r="C73" s="184"/>
      <c r="D73" s="184"/>
      <c r="E73" s="184"/>
      <c r="F73" s="184"/>
      <c r="G73" s="184"/>
      <c r="H73" s="184"/>
      <c r="I73" s="184"/>
      <c r="J73" s="184"/>
      <c r="K73" s="184"/>
    </row>
    <row r="74" spans="2:11" customFormat="1" ht="7.5" customHeight="1">
      <c r="B74" s="185"/>
      <c r="C74" s="186"/>
      <c r="D74" s="186"/>
      <c r="E74" s="186"/>
      <c r="F74" s="186"/>
      <c r="G74" s="186"/>
      <c r="H74" s="186"/>
      <c r="I74" s="186"/>
      <c r="J74" s="186"/>
      <c r="K74" s="187"/>
    </row>
    <row r="75" spans="2:11" customFormat="1" ht="45" customHeight="1">
      <c r="B75" s="188"/>
      <c r="C75" s="285" t="s">
        <v>772</v>
      </c>
      <c r="D75" s="285"/>
      <c r="E75" s="285"/>
      <c r="F75" s="285"/>
      <c r="G75" s="285"/>
      <c r="H75" s="285"/>
      <c r="I75" s="285"/>
      <c r="J75" s="285"/>
      <c r="K75" s="189"/>
    </row>
    <row r="76" spans="2:11" customFormat="1" ht="17.25" customHeight="1">
      <c r="B76" s="188"/>
      <c r="C76" s="190" t="s">
        <v>773</v>
      </c>
      <c r="D76" s="190"/>
      <c r="E76" s="190"/>
      <c r="F76" s="190" t="s">
        <v>774</v>
      </c>
      <c r="G76" s="191"/>
      <c r="H76" s="190" t="s">
        <v>58</v>
      </c>
      <c r="I76" s="190" t="s">
        <v>61</v>
      </c>
      <c r="J76" s="190" t="s">
        <v>775</v>
      </c>
      <c r="K76" s="189"/>
    </row>
    <row r="77" spans="2:11" customFormat="1" ht="17.25" customHeight="1">
      <c r="B77" s="188"/>
      <c r="C77" s="192" t="s">
        <v>776</v>
      </c>
      <c r="D77" s="192"/>
      <c r="E77" s="192"/>
      <c r="F77" s="193" t="s">
        <v>777</v>
      </c>
      <c r="G77" s="194"/>
      <c r="H77" s="192"/>
      <c r="I77" s="192"/>
      <c r="J77" s="192" t="s">
        <v>778</v>
      </c>
      <c r="K77" s="189"/>
    </row>
    <row r="78" spans="2:11" customFormat="1" ht="5.25" customHeight="1">
      <c r="B78" s="188"/>
      <c r="C78" s="195"/>
      <c r="D78" s="195"/>
      <c r="E78" s="195"/>
      <c r="F78" s="195"/>
      <c r="G78" s="196"/>
      <c r="H78" s="195"/>
      <c r="I78" s="195"/>
      <c r="J78" s="195"/>
      <c r="K78" s="189"/>
    </row>
    <row r="79" spans="2:11" customFormat="1" ht="15" customHeight="1">
      <c r="B79" s="188"/>
      <c r="C79" s="177" t="s">
        <v>57</v>
      </c>
      <c r="D79" s="197"/>
      <c r="E79" s="197"/>
      <c r="F79" s="198" t="s">
        <v>779</v>
      </c>
      <c r="G79" s="199"/>
      <c r="H79" s="177" t="s">
        <v>780</v>
      </c>
      <c r="I79" s="177" t="s">
        <v>781</v>
      </c>
      <c r="J79" s="177">
        <v>20</v>
      </c>
      <c r="K79" s="189"/>
    </row>
    <row r="80" spans="2:11" customFormat="1" ht="15" customHeight="1">
      <c r="B80" s="188"/>
      <c r="C80" s="177" t="s">
        <v>782</v>
      </c>
      <c r="D80" s="177"/>
      <c r="E80" s="177"/>
      <c r="F80" s="198" t="s">
        <v>779</v>
      </c>
      <c r="G80" s="199"/>
      <c r="H80" s="177" t="s">
        <v>783</v>
      </c>
      <c r="I80" s="177" t="s">
        <v>781</v>
      </c>
      <c r="J80" s="177">
        <v>120</v>
      </c>
      <c r="K80" s="189"/>
    </row>
    <row r="81" spans="2:11" customFormat="1" ht="15" customHeight="1">
      <c r="B81" s="200"/>
      <c r="C81" s="177" t="s">
        <v>784</v>
      </c>
      <c r="D81" s="177"/>
      <c r="E81" s="177"/>
      <c r="F81" s="198" t="s">
        <v>785</v>
      </c>
      <c r="G81" s="199"/>
      <c r="H81" s="177" t="s">
        <v>786</v>
      </c>
      <c r="I81" s="177" t="s">
        <v>781</v>
      </c>
      <c r="J81" s="177">
        <v>50</v>
      </c>
      <c r="K81" s="189"/>
    </row>
    <row r="82" spans="2:11" customFormat="1" ht="15" customHeight="1">
      <c r="B82" s="200"/>
      <c r="C82" s="177" t="s">
        <v>787</v>
      </c>
      <c r="D82" s="177"/>
      <c r="E82" s="177"/>
      <c r="F82" s="198" t="s">
        <v>779</v>
      </c>
      <c r="G82" s="199"/>
      <c r="H82" s="177" t="s">
        <v>788</v>
      </c>
      <c r="I82" s="177" t="s">
        <v>789</v>
      </c>
      <c r="J82" s="177"/>
      <c r="K82" s="189"/>
    </row>
    <row r="83" spans="2:11" customFormat="1" ht="15" customHeight="1">
      <c r="B83" s="200"/>
      <c r="C83" s="177" t="s">
        <v>790</v>
      </c>
      <c r="D83" s="177"/>
      <c r="E83" s="177"/>
      <c r="F83" s="198" t="s">
        <v>785</v>
      </c>
      <c r="G83" s="177"/>
      <c r="H83" s="177" t="s">
        <v>791</v>
      </c>
      <c r="I83" s="177" t="s">
        <v>781</v>
      </c>
      <c r="J83" s="177">
        <v>15</v>
      </c>
      <c r="K83" s="189"/>
    </row>
    <row r="84" spans="2:11" customFormat="1" ht="15" customHeight="1">
      <c r="B84" s="200"/>
      <c r="C84" s="177" t="s">
        <v>792</v>
      </c>
      <c r="D84" s="177"/>
      <c r="E84" s="177"/>
      <c r="F84" s="198" t="s">
        <v>785</v>
      </c>
      <c r="G84" s="177"/>
      <c r="H84" s="177" t="s">
        <v>793</v>
      </c>
      <c r="I84" s="177" t="s">
        <v>781</v>
      </c>
      <c r="J84" s="177">
        <v>15</v>
      </c>
      <c r="K84" s="189"/>
    </row>
    <row r="85" spans="2:11" customFormat="1" ht="15" customHeight="1">
      <c r="B85" s="200"/>
      <c r="C85" s="177" t="s">
        <v>794</v>
      </c>
      <c r="D85" s="177"/>
      <c r="E85" s="177"/>
      <c r="F85" s="198" t="s">
        <v>785</v>
      </c>
      <c r="G85" s="177"/>
      <c r="H85" s="177" t="s">
        <v>795</v>
      </c>
      <c r="I85" s="177" t="s">
        <v>781</v>
      </c>
      <c r="J85" s="177">
        <v>20</v>
      </c>
      <c r="K85" s="189"/>
    </row>
    <row r="86" spans="2:11" customFormat="1" ht="15" customHeight="1">
      <c r="B86" s="200"/>
      <c r="C86" s="177" t="s">
        <v>796</v>
      </c>
      <c r="D86" s="177"/>
      <c r="E86" s="177"/>
      <c r="F86" s="198" t="s">
        <v>785</v>
      </c>
      <c r="G86" s="177"/>
      <c r="H86" s="177" t="s">
        <v>797</v>
      </c>
      <c r="I86" s="177" t="s">
        <v>781</v>
      </c>
      <c r="J86" s="177">
        <v>20</v>
      </c>
      <c r="K86" s="189"/>
    </row>
    <row r="87" spans="2:11" customFormat="1" ht="15" customHeight="1">
      <c r="B87" s="200"/>
      <c r="C87" s="177" t="s">
        <v>798</v>
      </c>
      <c r="D87" s="177"/>
      <c r="E87" s="177"/>
      <c r="F87" s="198" t="s">
        <v>785</v>
      </c>
      <c r="G87" s="199"/>
      <c r="H87" s="177" t="s">
        <v>799</v>
      </c>
      <c r="I87" s="177" t="s">
        <v>781</v>
      </c>
      <c r="J87" s="177">
        <v>50</v>
      </c>
      <c r="K87" s="189"/>
    </row>
    <row r="88" spans="2:11" customFormat="1" ht="15" customHeight="1">
      <c r="B88" s="200"/>
      <c r="C88" s="177" t="s">
        <v>800</v>
      </c>
      <c r="D88" s="177"/>
      <c r="E88" s="177"/>
      <c r="F88" s="198" t="s">
        <v>785</v>
      </c>
      <c r="G88" s="199"/>
      <c r="H88" s="177" t="s">
        <v>801</v>
      </c>
      <c r="I88" s="177" t="s">
        <v>781</v>
      </c>
      <c r="J88" s="177">
        <v>20</v>
      </c>
      <c r="K88" s="189"/>
    </row>
    <row r="89" spans="2:11" customFormat="1" ht="15" customHeight="1">
      <c r="B89" s="200"/>
      <c r="C89" s="177" t="s">
        <v>802</v>
      </c>
      <c r="D89" s="177"/>
      <c r="E89" s="177"/>
      <c r="F89" s="198" t="s">
        <v>785</v>
      </c>
      <c r="G89" s="199"/>
      <c r="H89" s="177" t="s">
        <v>803</v>
      </c>
      <c r="I89" s="177" t="s">
        <v>781</v>
      </c>
      <c r="J89" s="177">
        <v>20</v>
      </c>
      <c r="K89" s="189"/>
    </row>
    <row r="90" spans="2:11" customFormat="1" ht="15" customHeight="1">
      <c r="B90" s="200"/>
      <c r="C90" s="177" t="s">
        <v>804</v>
      </c>
      <c r="D90" s="177"/>
      <c r="E90" s="177"/>
      <c r="F90" s="198" t="s">
        <v>785</v>
      </c>
      <c r="G90" s="199"/>
      <c r="H90" s="177" t="s">
        <v>805</v>
      </c>
      <c r="I90" s="177" t="s">
        <v>781</v>
      </c>
      <c r="J90" s="177">
        <v>50</v>
      </c>
      <c r="K90" s="189"/>
    </row>
    <row r="91" spans="2:11" customFormat="1" ht="15" customHeight="1">
      <c r="B91" s="200"/>
      <c r="C91" s="177" t="s">
        <v>806</v>
      </c>
      <c r="D91" s="177"/>
      <c r="E91" s="177"/>
      <c r="F91" s="198" t="s">
        <v>785</v>
      </c>
      <c r="G91" s="199"/>
      <c r="H91" s="177" t="s">
        <v>806</v>
      </c>
      <c r="I91" s="177" t="s">
        <v>781</v>
      </c>
      <c r="J91" s="177">
        <v>50</v>
      </c>
      <c r="K91" s="189"/>
    </row>
    <row r="92" spans="2:11" customFormat="1" ht="15" customHeight="1">
      <c r="B92" s="200"/>
      <c r="C92" s="177" t="s">
        <v>807</v>
      </c>
      <c r="D92" s="177"/>
      <c r="E92" s="177"/>
      <c r="F92" s="198" t="s">
        <v>785</v>
      </c>
      <c r="G92" s="199"/>
      <c r="H92" s="177" t="s">
        <v>808</v>
      </c>
      <c r="I92" s="177" t="s">
        <v>781</v>
      </c>
      <c r="J92" s="177">
        <v>255</v>
      </c>
      <c r="K92" s="189"/>
    </row>
    <row r="93" spans="2:11" customFormat="1" ht="15" customHeight="1">
      <c r="B93" s="200"/>
      <c r="C93" s="177" t="s">
        <v>809</v>
      </c>
      <c r="D93" s="177"/>
      <c r="E93" s="177"/>
      <c r="F93" s="198" t="s">
        <v>779</v>
      </c>
      <c r="G93" s="199"/>
      <c r="H93" s="177" t="s">
        <v>810</v>
      </c>
      <c r="I93" s="177" t="s">
        <v>811</v>
      </c>
      <c r="J93" s="177"/>
      <c r="K93" s="189"/>
    </row>
    <row r="94" spans="2:11" customFormat="1" ht="15" customHeight="1">
      <c r="B94" s="200"/>
      <c r="C94" s="177" t="s">
        <v>812</v>
      </c>
      <c r="D94" s="177"/>
      <c r="E94" s="177"/>
      <c r="F94" s="198" t="s">
        <v>779</v>
      </c>
      <c r="G94" s="199"/>
      <c r="H94" s="177" t="s">
        <v>813</v>
      </c>
      <c r="I94" s="177" t="s">
        <v>814</v>
      </c>
      <c r="J94" s="177"/>
      <c r="K94" s="189"/>
    </row>
    <row r="95" spans="2:11" customFormat="1" ht="15" customHeight="1">
      <c r="B95" s="200"/>
      <c r="C95" s="177" t="s">
        <v>815</v>
      </c>
      <c r="D95" s="177"/>
      <c r="E95" s="177"/>
      <c r="F95" s="198" t="s">
        <v>779</v>
      </c>
      <c r="G95" s="199"/>
      <c r="H95" s="177" t="s">
        <v>815</v>
      </c>
      <c r="I95" s="177" t="s">
        <v>814</v>
      </c>
      <c r="J95" s="177"/>
      <c r="K95" s="189"/>
    </row>
    <row r="96" spans="2:11" customFormat="1" ht="15" customHeight="1">
      <c r="B96" s="200"/>
      <c r="C96" s="177" t="s">
        <v>42</v>
      </c>
      <c r="D96" s="177"/>
      <c r="E96" s="177"/>
      <c r="F96" s="198" t="s">
        <v>779</v>
      </c>
      <c r="G96" s="199"/>
      <c r="H96" s="177" t="s">
        <v>816</v>
      </c>
      <c r="I96" s="177" t="s">
        <v>814</v>
      </c>
      <c r="J96" s="177"/>
      <c r="K96" s="189"/>
    </row>
    <row r="97" spans="2:11" customFormat="1" ht="15" customHeight="1">
      <c r="B97" s="200"/>
      <c r="C97" s="177" t="s">
        <v>52</v>
      </c>
      <c r="D97" s="177"/>
      <c r="E97" s="177"/>
      <c r="F97" s="198" t="s">
        <v>779</v>
      </c>
      <c r="G97" s="199"/>
      <c r="H97" s="177" t="s">
        <v>817</v>
      </c>
      <c r="I97" s="177" t="s">
        <v>814</v>
      </c>
      <c r="J97" s="177"/>
      <c r="K97" s="189"/>
    </row>
    <row r="98" spans="2:11" customFormat="1" ht="15" customHeight="1">
      <c r="B98" s="201"/>
      <c r="C98" s="202"/>
      <c r="D98" s="202"/>
      <c r="E98" s="202"/>
      <c r="F98" s="202"/>
      <c r="G98" s="202"/>
      <c r="H98" s="202"/>
      <c r="I98" s="202"/>
      <c r="J98" s="202"/>
      <c r="K98" s="203"/>
    </row>
    <row r="99" spans="2:11" customFormat="1" ht="18.75" customHeight="1">
      <c r="B99" s="204"/>
      <c r="C99" s="205"/>
      <c r="D99" s="205"/>
      <c r="E99" s="205"/>
      <c r="F99" s="205"/>
      <c r="G99" s="205"/>
      <c r="H99" s="205"/>
      <c r="I99" s="205"/>
      <c r="J99" s="205"/>
      <c r="K99" s="204"/>
    </row>
    <row r="100" spans="2:11" customFormat="1" ht="18.75" customHeight="1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</row>
    <row r="101" spans="2:11" customFormat="1" ht="7.5" customHeight="1">
      <c r="B101" s="185"/>
      <c r="C101" s="186"/>
      <c r="D101" s="186"/>
      <c r="E101" s="186"/>
      <c r="F101" s="186"/>
      <c r="G101" s="186"/>
      <c r="H101" s="186"/>
      <c r="I101" s="186"/>
      <c r="J101" s="186"/>
      <c r="K101" s="187"/>
    </row>
    <row r="102" spans="2:11" customFormat="1" ht="45" customHeight="1">
      <c r="B102" s="188"/>
      <c r="C102" s="285" t="s">
        <v>818</v>
      </c>
      <c r="D102" s="285"/>
      <c r="E102" s="285"/>
      <c r="F102" s="285"/>
      <c r="G102" s="285"/>
      <c r="H102" s="285"/>
      <c r="I102" s="285"/>
      <c r="J102" s="285"/>
      <c r="K102" s="189"/>
    </row>
    <row r="103" spans="2:11" customFormat="1" ht="17.25" customHeight="1">
      <c r="B103" s="188"/>
      <c r="C103" s="190" t="s">
        <v>773</v>
      </c>
      <c r="D103" s="190"/>
      <c r="E103" s="190"/>
      <c r="F103" s="190" t="s">
        <v>774</v>
      </c>
      <c r="G103" s="191"/>
      <c r="H103" s="190" t="s">
        <v>58</v>
      </c>
      <c r="I103" s="190" t="s">
        <v>61</v>
      </c>
      <c r="J103" s="190" t="s">
        <v>775</v>
      </c>
      <c r="K103" s="189"/>
    </row>
    <row r="104" spans="2:11" customFormat="1" ht="17.25" customHeight="1">
      <c r="B104" s="188"/>
      <c r="C104" s="192" t="s">
        <v>776</v>
      </c>
      <c r="D104" s="192"/>
      <c r="E104" s="192"/>
      <c r="F104" s="193" t="s">
        <v>777</v>
      </c>
      <c r="G104" s="194"/>
      <c r="H104" s="192"/>
      <c r="I104" s="192"/>
      <c r="J104" s="192" t="s">
        <v>778</v>
      </c>
      <c r="K104" s="189"/>
    </row>
    <row r="105" spans="2:11" customFormat="1" ht="5.25" customHeight="1">
      <c r="B105" s="188"/>
      <c r="C105" s="190"/>
      <c r="D105" s="190"/>
      <c r="E105" s="190"/>
      <c r="F105" s="190"/>
      <c r="G105" s="206"/>
      <c r="H105" s="190"/>
      <c r="I105" s="190"/>
      <c r="J105" s="190"/>
      <c r="K105" s="189"/>
    </row>
    <row r="106" spans="2:11" customFormat="1" ht="15" customHeight="1">
      <c r="B106" s="188"/>
      <c r="C106" s="177" t="s">
        <v>57</v>
      </c>
      <c r="D106" s="197"/>
      <c r="E106" s="197"/>
      <c r="F106" s="198" t="s">
        <v>779</v>
      </c>
      <c r="G106" s="177"/>
      <c r="H106" s="177" t="s">
        <v>819</v>
      </c>
      <c r="I106" s="177" t="s">
        <v>781</v>
      </c>
      <c r="J106" s="177">
        <v>20</v>
      </c>
      <c r="K106" s="189"/>
    </row>
    <row r="107" spans="2:11" customFormat="1" ht="15" customHeight="1">
      <c r="B107" s="188"/>
      <c r="C107" s="177" t="s">
        <v>782</v>
      </c>
      <c r="D107" s="177"/>
      <c r="E107" s="177"/>
      <c r="F107" s="198" t="s">
        <v>779</v>
      </c>
      <c r="G107" s="177"/>
      <c r="H107" s="177" t="s">
        <v>819</v>
      </c>
      <c r="I107" s="177" t="s">
        <v>781</v>
      </c>
      <c r="J107" s="177">
        <v>120</v>
      </c>
      <c r="K107" s="189"/>
    </row>
    <row r="108" spans="2:11" customFormat="1" ht="15" customHeight="1">
      <c r="B108" s="200"/>
      <c r="C108" s="177" t="s">
        <v>784</v>
      </c>
      <c r="D108" s="177"/>
      <c r="E108" s="177"/>
      <c r="F108" s="198" t="s">
        <v>785</v>
      </c>
      <c r="G108" s="177"/>
      <c r="H108" s="177" t="s">
        <v>819</v>
      </c>
      <c r="I108" s="177" t="s">
        <v>781</v>
      </c>
      <c r="J108" s="177">
        <v>50</v>
      </c>
      <c r="K108" s="189"/>
    </row>
    <row r="109" spans="2:11" customFormat="1" ht="15" customHeight="1">
      <c r="B109" s="200"/>
      <c r="C109" s="177" t="s">
        <v>787</v>
      </c>
      <c r="D109" s="177"/>
      <c r="E109" s="177"/>
      <c r="F109" s="198" t="s">
        <v>779</v>
      </c>
      <c r="G109" s="177"/>
      <c r="H109" s="177" t="s">
        <v>819</v>
      </c>
      <c r="I109" s="177" t="s">
        <v>789</v>
      </c>
      <c r="J109" s="177"/>
      <c r="K109" s="189"/>
    </row>
    <row r="110" spans="2:11" customFormat="1" ht="15" customHeight="1">
      <c r="B110" s="200"/>
      <c r="C110" s="177" t="s">
        <v>798</v>
      </c>
      <c r="D110" s="177"/>
      <c r="E110" s="177"/>
      <c r="F110" s="198" t="s">
        <v>785</v>
      </c>
      <c r="G110" s="177"/>
      <c r="H110" s="177" t="s">
        <v>819</v>
      </c>
      <c r="I110" s="177" t="s">
        <v>781</v>
      </c>
      <c r="J110" s="177">
        <v>50</v>
      </c>
      <c r="K110" s="189"/>
    </row>
    <row r="111" spans="2:11" customFormat="1" ht="15" customHeight="1">
      <c r="B111" s="200"/>
      <c r="C111" s="177" t="s">
        <v>806</v>
      </c>
      <c r="D111" s="177"/>
      <c r="E111" s="177"/>
      <c r="F111" s="198" t="s">
        <v>785</v>
      </c>
      <c r="G111" s="177"/>
      <c r="H111" s="177" t="s">
        <v>819</v>
      </c>
      <c r="I111" s="177" t="s">
        <v>781</v>
      </c>
      <c r="J111" s="177">
        <v>50</v>
      </c>
      <c r="K111" s="189"/>
    </row>
    <row r="112" spans="2:11" customFormat="1" ht="15" customHeight="1">
      <c r="B112" s="200"/>
      <c r="C112" s="177" t="s">
        <v>804</v>
      </c>
      <c r="D112" s="177"/>
      <c r="E112" s="177"/>
      <c r="F112" s="198" t="s">
        <v>785</v>
      </c>
      <c r="G112" s="177"/>
      <c r="H112" s="177" t="s">
        <v>819</v>
      </c>
      <c r="I112" s="177" t="s">
        <v>781</v>
      </c>
      <c r="J112" s="177">
        <v>50</v>
      </c>
      <c r="K112" s="189"/>
    </row>
    <row r="113" spans="2:11" customFormat="1" ht="15" customHeight="1">
      <c r="B113" s="200"/>
      <c r="C113" s="177" t="s">
        <v>57</v>
      </c>
      <c r="D113" s="177"/>
      <c r="E113" s="177"/>
      <c r="F113" s="198" t="s">
        <v>779</v>
      </c>
      <c r="G113" s="177"/>
      <c r="H113" s="177" t="s">
        <v>820</v>
      </c>
      <c r="I113" s="177" t="s">
        <v>781</v>
      </c>
      <c r="J113" s="177">
        <v>20</v>
      </c>
      <c r="K113" s="189"/>
    </row>
    <row r="114" spans="2:11" customFormat="1" ht="15" customHeight="1">
      <c r="B114" s="200"/>
      <c r="C114" s="177" t="s">
        <v>821</v>
      </c>
      <c r="D114" s="177"/>
      <c r="E114" s="177"/>
      <c r="F114" s="198" t="s">
        <v>779</v>
      </c>
      <c r="G114" s="177"/>
      <c r="H114" s="177" t="s">
        <v>822</v>
      </c>
      <c r="I114" s="177" t="s">
        <v>781</v>
      </c>
      <c r="J114" s="177">
        <v>120</v>
      </c>
      <c r="K114" s="189"/>
    </row>
    <row r="115" spans="2:11" customFormat="1" ht="15" customHeight="1">
      <c r="B115" s="200"/>
      <c r="C115" s="177" t="s">
        <v>42</v>
      </c>
      <c r="D115" s="177"/>
      <c r="E115" s="177"/>
      <c r="F115" s="198" t="s">
        <v>779</v>
      </c>
      <c r="G115" s="177"/>
      <c r="H115" s="177" t="s">
        <v>823</v>
      </c>
      <c r="I115" s="177" t="s">
        <v>814</v>
      </c>
      <c r="J115" s="177"/>
      <c r="K115" s="189"/>
    </row>
    <row r="116" spans="2:11" customFormat="1" ht="15" customHeight="1">
      <c r="B116" s="200"/>
      <c r="C116" s="177" t="s">
        <v>52</v>
      </c>
      <c r="D116" s="177"/>
      <c r="E116" s="177"/>
      <c r="F116" s="198" t="s">
        <v>779</v>
      </c>
      <c r="G116" s="177"/>
      <c r="H116" s="177" t="s">
        <v>824</v>
      </c>
      <c r="I116" s="177" t="s">
        <v>814</v>
      </c>
      <c r="J116" s="177"/>
      <c r="K116" s="189"/>
    </row>
    <row r="117" spans="2:11" customFormat="1" ht="15" customHeight="1">
      <c r="B117" s="200"/>
      <c r="C117" s="177" t="s">
        <v>61</v>
      </c>
      <c r="D117" s="177"/>
      <c r="E117" s="177"/>
      <c r="F117" s="198" t="s">
        <v>779</v>
      </c>
      <c r="G117" s="177"/>
      <c r="H117" s="177" t="s">
        <v>825</v>
      </c>
      <c r="I117" s="177" t="s">
        <v>826</v>
      </c>
      <c r="J117" s="177"/>
      <c r="K117" s="189"/>
    </row>
    <row r="118" spans="2:11" customFormat="1" ht="15" customHeight="1">
      <c r="B118" s="201"/>
      <c r="C118" s="207"/>
      <c r="D118" s="207"/>
      <c r="E118" s="207"/>
      <c r="F118" s="207"/>
      <c r="G118" s="207"/>
      <c r="H118" s="207"/>
      <c r="I118" s="207"/>
      <c r="J118" s="207"/>
      <c r="K118" s="203"/>
    </row>
    <row r="119" spans="2:11" customFormat="1" ht="18.75" customHeight="1">
      <c r="B119" s="208"/>
      <c r="C119" s="209"/>
      <c r="D119" s="209"/>
      <c r="E119" s="209"/>
      <c r="F119" s="210"/>
      <c r="G119" s="209"/>
      <c r="H119" s="209"/>
      <c r="I119" s="209"/>
      <c r="J119" s="209"/>
      <c r="K119" s="208"/>
    </row>
    <row r="120" spans="2:11" customFormat="1" ht="18.75" customHeight="1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</row>
    <row r="121" spans="2:11" customFormat="1" ht="7.5" customHeight="1">
      <c r="B121" s="211"/>
      <c r="C121" s="212"/>
      <c r="D121" s="212"/>
      <c r="E121" s="212"/>
      <c r="F121" s="212"/>
      <c r="G121" s="212"/>
      <c r="H121" s="212"/>
      <c r="I121" s="212"/>
      <c r="J121" s="212"/>
      <c r="K121" s="213"/>
    </row>
    <row r="122" spans="2:11" customFormat="1" ht="45" customHeight="1">
      <c r="B122" s="214"/>
      <c r="C122" s="286" t="s">
        <v>827</v>
      </c>
      <c r="D122" s="286"/>
      <c r="E122" s="286"/>
      <c r="F122" s="286"/>
      <c r="G122" s="286"/>
      <c r="H122" s="286"/>
      <c r="I122" s="286"/>
      <c r="J122" s="286"/>
      <c r="K122" s="215"/>
    </row>
    <row r="123" spans="2:11" customFormat="1" ht="17.25" customHeight="1">
      <c r="B123" s="216"/>
      <c r="C123" s="190" t="s">
        <v>773</v>
      </c>
      <c r="D123" s="190"/>
      <c r="E123" s="190"/>
      <c r="F123" s="190" t="s">
        <v>774</v>
      </c>
      <c r="G123" s="191"/>
      <c r="H123" s="190" t="s">
        <v>58</v>
      </c>
      <c r="I123" s="190" t="s">
        <v>61</v>
      </c>
      <c r="J123" s="190" t="s">
        <v>775</v>
      </c>
      <c r="K123" s="217"/>
    </row>
    <row r="124" spans="2:11" customFormat="1" ht="17.25" customHeight="1">
      <c r="B124" s="216"/>
      <c r="C124" s="192" t="s">
        <v>776</v>
      </c>
      <c r="D124" s="192"/>
      <c r="E124" s="192"/>
      <c r="F124" s="193" t="s">
        <v>777</v>
      </c>
      <c r="G124" s="194"/>
      <c r="H124" s="192"/>
      <c r="I124" s="192"/>
      <c r="J124" s="192" t="s">
        <v>778</v>
      </c>
      <c r="K124" s="217"/>
    </row>
    <row r="125" spans="2:11" customFormat="1" ht="5.25" customHeight="1">
      <c r="B125" s="218"/>
      <c r="C125" s="195"/>
      <c r="D125" s="195"/>
      <c r="E125" s="195"/>
      <c r="F125" s="195"/>
      <c r="G125" s="219"/>
      <c r="H125" s="195"/>
      <c r="I125" s="195"/>
      <c r="J125" s="195"/>
      <c r="K125" s="220"/>
    </row>
    <row r="126" spans="2:11" customFormat="1" ht="15" customHeight="1">
      <c r="B126" s="218"/>
      <c r="C126" s="177" t="s">
        <v>782</v>
      </c>
      <c r="D126" s="197"/>
      <c r="E126" s="197"/>
      <c r="F126" s="198" t="s">
        <v>779</v>
      </c>
      <c r="G126" s="177"/>
      <c r="H126" s="177" t="s">
        <v>819</v>
      </c>
      <c r="I126" s="177" t="s">
        <v>781</v>
      </c>
      <c r="J126" s="177">
        <v>120</v>
      </c>
      <c r="K126" s="221"/>
    </row>
    <row r="127" spans="2:11" customFormat="1" ht="15" customHeight="1">
      <c r="B127" s="218"/>
      <c r="C127" s="177" t="s">
        <v>828</v>
      </c>
      <c r="D127" s="177"/>
      <c r="E127" s="177"/>
      <c r="F127" s="198" t="s">
        <v>779</v>
      </c>
      <c r="G127" s="177"/>
      <c r="H127" s="177" t="s">
        <v>829</v>
      </c>
      <c r="I127" s="177" t="s">
        <v>781</v>
      </c>
      <c r="J127" s="177" t="s">
        <v>830</v>
      </c>
      <c r="K127" s="221"/>
    </row>
    <row r="128" spans="2:11" customFormat="1" ht="15" customHeight="1">
      <c r="B128" s="218"/>
      <c r="C128" s="177" t="s">
        <v>727</v>
      </c>
      <c r="D128" s="177"/>
      <c r="E128" s="177"/>
      <c r="F128" s="198" t="s">
        <v>779</v>
      </c>
      <c r="G128" s="177"/>
      <c r="H128" s="177" t="s">
        <v>831</v>
      </c>
      <c r="I128" s="177" t="s">
        <v>781</v>
      </c>
      <c r="J128" s="177" t="s">
        <v>830</v>
      </c>
      <c r="K128" s="221"/>
    </row>
    <row r="129" spans="2:11" customFormat="1" ht="15" customHeight="1">
      <c r="B129" s="218"/>
      <c r="C129" s="177" t="s">
        <v>790</v>
      </c>
      <c r="D129" s="177"/>
      <c r="E129" s="177"/>
      <c r="F129" s="198" t="s">
        <v>785</v>
      </c>
      <c r="G129" s="177"/>
      <c r="H129" s="177" t="s">
        <v>791</v>
      </c>
      <c r="I129" s="177" t="s">
        <v>781</v>
      </c>
      <c r="J129" s="177">
        <v>15</v>
      </c>
      <c r="K129" s="221"/>
    </row>
    <row r="130" spans="2:11" customFormat="1" ht="15" customHeight="1">
      <c r="B130" s="218"/>
      <c r="C130" s="177" t="s">
        <v>792</v>
      </c>
      <c r="D130" s="177"/>
      <c r="E130" s="177"/>
      <c r="F130" s="198" t="s">
        <v>785</v>
      </c>
      <c r="G130" s="177"/>
      <c r="H130" s="177" t="s">
        <v>793</v>
      </c>
      <c r="I130" s="177" t="s">
        <v>781</v>
      </c>
      <c r="J130" s="177">
        <v>15</v>
      </c>
      <c r="K130" s="221"/>
    </row>
    <row r="131" spans="2:11" customFormat="1" ht="15" customHeight="1">
      <c r="B131" s="218"/>
      <c r="C131" s="177" t="s">
        <v>794</v>
      </c>
      <c r="D131" s="177"/>
      <c r="E131" s="177"/>
      <c r="F131" s="198" t="s">
        <v>785</v>
      </c>
      <c r="G131" s="177"/>
      <c r="H131" s="177" t="s">
        <v>795</v>
      </c>
      <c r="I131" s="177" t="s">
        <v>781</v>
      </c>
      <c r="J131" s="177">
        <v>20</v>
      </c>
      <c r="K131" s="221"/>
    </row>
    <row r="132" spans="2:11" customFormat="1" ht="15" customHeight="1">
      <c r="B132" s="218"/>
      <c r="C132" s="177" t="s">
        <v>796</v>
      </c>
      <c r="D132" s="177"/>
      <c r="E132" s="177"/>
      <c r="F132" s="198" t="s">
        <v>785</v>
      </c>
      <c r="G132" s="177"/>
      <c r="H132" s="177" t="s">
        <v>797</v>
      </c>
      <c r="I132" s="177" t="s">
        <v>781</v>
      </c>
      <c r="J132" s="177">
        <v>20</v>
      </c>
      <c r="K132" s="221"/>
    </row>
    <row r="133" spans="2:11" customFormat="1" ht="15" customHeight="1">
      <c r="B133" s="218"/>
      <c r="C133" s="177" t="s">
        <v>784</v>
      </c>
      <c r="D133" s="177"/>
      <c r="E133" s="177"/>
      <c r="F133" s="198" t="s">
        <v>785</v>
      </c>
      <c r="G133" s="177"/>
      <c r="H133" s="177" t="s">
        <v>819</v>
      </c>
      <c r="I133" s="177" t="s">
        <v>781</v>
      </c>
      <c r="J133" s="177">
        <v>50</v>
      </c>
      <c r="K133" s="221"/>
    </row>
    <row r="134" spans="2:11" customFormat="1" ht="15" customHeight="1">
      <c r="B134" s="218"/>
      <c r="C134" s="177" t="s">
        <v>798</v>
      </c>
      <c r="D134" s="177"/>
      <c r="E134" s="177"/>
      <c r="F134" s="198" t="s">
        <v>785</v>
      </c>
      <c r="G134" s="177"/>
      <c r="H134" s="177" t="s">
        <v>819</v>
      </c>
      <c r="I134" s="177" t="s">
        <v>781</v>
      </c>
      <c r="J134" s="177">
        <v>50</v>
      </c>
      <c r="K134" s="221"/>
    </row>
    <row r="135" spans="2:11" customFormat="1" ht="15" customHeight="1">
      <c r="B135" s="218"/>
      <c r="C135" s="177" t="s">
        <v>804</v>
      </c>
      <c r="D135" s="177"/>
      <c r="E135" s="177"/>
      <c r="F135" s="198" t="s">
        <v>785</v>
      </c>
      <c r="G135" s="177"/>
      <c r="H135" s="177" t="s">
        <v>819</v>
      </c>
      <c r="I135" s="177" t="s">
        <v>781</v>
      </c>
      <c r="J135" s="177">
        <v>50</v>
      </c>
      <c r="K135" s="221"/>
    </row>
    <row r="136" spans="2:11" customFormat="1" ht="15" customHeight="1">
      <c r="B136" s="218"/>
      <c r="C136" s="177" t="s">
        <v>806</v>
      </c>
      <c r="D136" s="177"/>
      <c r="E136" s="177"/>
      <c r="F136" s="198" t="s">
        <v>785</v>
      </c>
      <c r="G136" s="177"/>
      <c r="H136" s="177" t="s">
        <v>819</v>
      </c>
      <c r="I136" s="177" t="s">
        <v>781</v>
      </c>
      <c r="J136" s="177">
        <v>50</v>
      </c>
      <c r="K136" s="221"/>
    </row>
    <row r="137" spans="2:11" customFormat="1" ht="15" customHeight="1">
      <c r="B137" s="218"/>
      <c r="C137" s="177" t="s">
        <v>807</v>
      </c>
      <c r="D137" s="177"/>
      <c r="E137" s="177"/>
      <c r="F137" s="198" t="s">
        <v>785</v>
      </c>
      <c r="G137" s="177"/>
      <c r="H137" s="177" t="s">
        <v>832</v>
      </c>
      <c r="I137" s="177" t="s">
        <v>781</v>
      </c>
      <c r="J137" s="177">
        <v>255</v>
      </c>
      <c r="K137" s="221"/>
    </row>
    <row r="138" spans="2:11" customFormat="1" ht="15" customHeight="1">
      <c r="B138" s="218"/>
      <c r="C138" s="177" t="s">
        <v>809</v>
      </c>
      <c r="D138" s="177"/>
      <c r="E138" s="177"/>
      <c r="F138" s="198" t="s">
        <v>779</v>
      </c>
      <c r="G138" s="177"/>
      <c r="H138" s="177" t="s">
        <v>833</v>
      </c>
      <c r="I138" s="177" t="s">
        <v>811</v>
      </c>
      <c r="J138" s="177"/>
      <c r="K138" s="221"/>
    </row>
    <row r="139" spans="2:11" customFormat="1" ht="15" customHeight="1">
      <c r="B139" s="218"/>
      <c r="C139" s="177" t="s">
        <v>812</v>
      </c>
      <c r="D139" s="177"/>
      <c r="E139" s="177"/>
      <c r="F139" s="198" t="s">
        <v>779</v>
      </c>
      <c r="G139" s="177"/>
      <c r="H139" s="177" t="s">
        <v>834</v>
      </c>
      <c r="I139" s="177" t="s">
        <v>814</v>
      </c>
      <c r="J139" s="177"/>
      <c r="K139" s="221"/>
    </row>
    <row r="140" spans="2:11" customFormat="1" ht="15" customHeight="1">
      <c r="B140" s="218"/>
      <c r="C140" s="177" t="s">
        <v>815</v>
      </c>
      <c r="D140" s="177"/>
      <c r="E140" s="177"/>
      <c r="F140" s="198" t="s">
        <v>779</v>
      </c>
      <c r="G140" s="177"/>
      <c r="H140" s="177" t="s">
        <v>815</v>
      </c>
      <c r="I140" s="177" t="s">
        <v>814</v>
      </c>
      <c r="J140" s="177"/>
      <c r="K140" s="221"/>
    </row>
    <row r="141" spans="2:11" customFormat="1" ht="15" customHeight="1">
      <c r="B141" s="218"/>
      <c r="C141" s="177" t="s">
        <v>42</v>
      </c>
      <c r="D141" s="177"/>
      <c r="E141" s="177"/>
      <c r="F141" s="198" t="s">
        <v>779</v>
      </c>
      <c r="G141" s="177"/>
      <c r="H141" s="177" t="s">
        <v>835</v>
      </c>
      <c r="I141" s="177" t="s">
        <v>814</v>
      </c>
      <c r="J141" s="177"/>
      <c r="K141" s="221"/>
    </row>
    <row r="142" spans="2:11" customFormat="1" ht="15" customHeight="1">
      <c r="B142" s="218"/>
      <c r="C142" s="177" t="s">
        <v>836</v>
      </c>
      <c r="D142" s="177"/>
      <c r="E142" s="177"/>
      <c r="F142" s="198" t="s">
        <v>779</v>
      </c>
      <c r="G142" s="177"/>
      <c r="H142" s="177" t="s">
        <v>837</v>
      </c>
      <c r="I142" s="177" t="s">
        <v>814</v>
      </c>
      <c r="J142" s="177"/>
      <c r="K142" s="221"/>
    </row>
    <row r="143" spans="2:11" customFormat="1" ht="15" customHeight="1">
      <c r="B143" s="222"/>
      <c r="C143" s="223"/>
      <c r="D143" s="223"/>
      <c r="E143" s="223"/>
      <c r="F143" s="223"/>
      <c r="G143" s="223"/>
      <c r="H143" s="223"/>
      <c r="I143" s="223"/>
      <c r="J143" s="223"/>
      <c r="K143" s="224"/>
    </row>
    <row r="144" spans="2:11" customFormat="1" ht="18.75" customHeight="1">
      <c r="B144" s="209"/>
      <c r="C144" s="209"/>
      <c r="D144" s="209"/>
      <c r="E144" s="209"/>
      <c r="F144" s="210"/>
      <c r="G144" s="209"/>
      <c r="H144" s="209"/>
      <c r="I144" s="209"/>
      <c r="J144" s="209"/>
      <c r="K144" s="209"/>
    </row>
    <row r="145" spans="2:11" customFormat="1" ht="18.75" customHeight="1">
      <c r="B145" s="184"/>
      <c r="C145" s="184"/>
      <c r="D145" s="184"/>
      <c r="E145" s="184"/>
      <c r="F145" s="184"/>
      <c r="G145" s="184"/>
      <c r="H145" s="184"/>
      <c r="I145" s="184"/>
      <c r="J145" s="184"/>
      <c r="K145" s="184"/>
    </row>
    <row r="146" spans="2:11" customFormat="1" ht="7.5" customHeight="1">
      <c r="B146" s="185"/>
      <c r="C146" s="186"/>
      <c r="D146" s="186"/>
      <c r="E146" s="186"/>
      <c r="F146" s="186"/>
      <c r="G146" s="186"/>
      <c r="H146" s="186"/>
      <c r="I146" s="186"/>
      <c r="J146" s="186"/>
      <c r="K146" s="187"/>
    </row>
    <row r="147" spans="2:11" customFormat="1" ht="45" customHeight="1">
      <c r="B147" s="188"/>
      <c r="C147" s="285" t="s">
        <v>838</v>
      </c>
      <c r="D147" s="285"/>
      <c r="E147" s="285"/>
      <c r="F147" s="285"/>
      <c r="G147" s="285"/>
      <c r="H147" s="285"/>
      <c r="I147" s="285"/>
      <c r="J147" s="285"/>
      <c r="K147" s="189"/>
    </row>
    <row r="148" spans="2:11" customFormat="1" ht="17.25" customHeight="1">
      <c r="B148" s="188"/>
      <c r="C148" s="190" t="s">
        <v>773</v>
      </c>
      <c r="D148" s="190"/>
      <c r="E148" s="190"/>
      <c r="F148" s="190" t="s">
        <v>774</v>
      </c>
      <c r="G148" s="191"/>
      <c r="H148" s="190" t="s">
        <v>58</v>
      </c>
      <c r="I148" s="190" t="s">
        <v>61</v>
      </c>
      <c r="J148" s="190" t="s">
        <v>775</v>
      </c>
      <c r="K148" s="189"/>
    </row>
    <row r="149" spans="2:11" customFormat="1" ht="17.25" customHeight="1">
      <c r="B149" s="188"/>
      <c r="C149" s="192" t="s">
        <v>776</v>
      </c>
      <c r="D149" s="192"/>
      <c r="E149" s="192"/>
      <c r="F149" s="193" t="s">
        <v>777</v>
      </c>
      <c r="G149" s="194"/>
      <c r="H149" s="192"/>
      <c r="I149" s="192"/>
      <c r="J149" s="192" t="s">
        <v>778</v>
      </c>
      <c r="K149" s="189"/>
    </row>
    <row r="150" spans="2:11" customFormat="1" ht="5.25" customHeight="1">
      <c r="B150" s="200"/>
      <c r="C150" s="195"/>
      <c r="D150" s="195"/>
      <c r="E150" s="195"/>
      <c r="F150" s="195"/>
      <c r="G150" s="196"/>
      <c r="H150" s="195"/>
      <c r="I150" s="195"/>
      <c r="J150" s="195"/>
      <c r="K150" s="221"/>
    </row>
    <row r="151" spans="2:11" customFormat="1" ht="15" customHeight="1">
      <c r="B151" s="200"/>
      <c r="C151" s="225" t="s">
        <v>782</v>
      </c>
      <c r="D151" s="177"/>
      <c r="E151" s="177"/>
      <c r="F151" s="226" t="s">
        <v>779</v>
      </c>
      <c r="G151" s="177"/>
      <c r="H151" s="225" t="s">
        <v>819</v>
      </c>
      <c r="I151" s="225" t="s">
        <v>781</v>
      </c>
      <c r="J151" s="225">
        <v>120</v>
      </c>
      <c r="K151" s="221"/>
    </row>
    <row r="152" spans="2:11" customFormat="1" ht="15" customHeight="1">
      <c r="B152" s="200"/>
      <c r="C152" s="225" t="s">
        <v>828</v>
      </c>
      <c r="D152" s="177"/>
      <c r="E152" s="177"/>
      <c r="F152" s="226" t="s">
        <v>779</v>
      </c>
      <c r="G152" s="177"/>
      <c r="H152" s="225" t="s">
        <v>839</v>
      </c>
      <c r="I152" s="225" t="s">
        <v>781</v>
      </c>
      <c r="J152" s="225" t="s">
        <v>830</v>
      </c>
      <c r="K152" s="221"/>
    </row>
    <row r="153" spans="2:11" customFormat="1" ht="15" customHeight="1">
      <c r="B153" s="200"/>
      <c r="C153" s="225" t="s">
        <v>727</v>
      </c>
      <c r="D153" s="177"/>
      <c r="E153" s="177"/>
      <c r="F153" s="226" t="s">
        <v>779</v>
      </c>
      <c r="G153" s="177"/>
      <c r="H153" s="225" t="s">
        <v>840</v>
      </c>
      <c r="I153" s="225" t="s">
        <v>781</v>
      </c>
      <c r="J153" s="225" t="s">
        <v>830</v>
      </c>
      <c r="K153" s="221"/>
    </row>
    <row r="154" spans="2:11" customFormat="1" ht="15" customHeight="1">
      <c r="B154" s="200"/>
      <c r="C154" s="225" t="s">
        <v>784</v>
      </c>
      <c r="D154" s="177"/>
      <c r="E154" s="177"/>
      <c r="F154" s="226" t="s">
        <v>785</v>
      </c>
      <c r="G154" s="177"/>
      <c r="H154" s="225" t="s">
        <v>819</v>
      </c>
      <c r="I154" s="225" t="s">
        <v>781</v>
      </c>
      <c r="J154" s="225">
        <v>50</v>
      </c>
      <c r="K154" s="221"/>
    </row>
    <row r="155" spans="2:11" customFormat="1" ht="15" customHeight="1">
      <c r="B155" s="200"/>
      <c r="C155" s="225" t="s">
        <v>787</v>
      </c>
      <c r="D155" s="177"/>
      <c r="E155" s="177"/>
      <c r="F155" s="226" t="s">
        <v>779</v>
      </c>
      <c r="G155" s="177"/>
      <c r="H155" s="225" t="s">
        <v>819</v>
      </c>
      <c r="I155" s="225" t="s">
        <v>789</v>
      </c>
      <c r="J155" s="225"/>
      <c r="K155" s="221"/>
    </row>
    <row r="156" spans="2:11" customFormat="1" ht="15" customHeight="1">
      <c r="B156" s="200"/>
      <c r="C156" s="225" t="s">
        <v>798</v>
      </c>
      <c r="D156" s="177"/>
      <c r="E156" s="177"/>
      <c r="F156" s="226" t="s">
        <v>785</v>
      </c>
      <c r="G156" s="177"/>
      <c r="H156" s="225" t="s">
        <v>819</v>
      </c>
      <c r="I156" s="225" t="s">
        <v>781</v>
      </c>
      <c r="J156" s="225">
        <v>50</v>
      </c>
      <c r="K156" s="221"/>
    </row>
    <row r="157" spans="2:11" customFormat="1" ht="15" customHeight="1">
      <c r="B157" s="200"/>
      <c r="C157" s="225" t="s">
        <v>806</v>
      </c>
      <c r="D157" s="177"/>
      <c r="E157" s="177"/>
      <c r="F157" s="226" t="s">
        <v>785</v>
      </c>
      <c r="G157" s="177"/>
      <c r="H157" s="225" t="s">
        <v>819</v>
      </c>
      <c r="I157" s="225" t="s">
        <v>781</v>
      </c>
      <c r="J157" s="225">
        <v>50</v>
      </c>
      <c r="K157" s="221"/>
    </row>
    <row r="158" spans="2:11" customFormat="1" ht="15" customHeight="1">
      <c r="B158" s="200"/>
      <c r="C158" s="225" t="s">
        <v>804</v>
      </c>
      <c r="D158" s="177"/>
      <c r="E158" s="177"/>
      <c r="F158" s="226" t="s">
        <v>785</v>
      </c>
      <c r="G158" s="177"/>
      <c r="H158" s="225" t="s">
        <v>819</v>
      </c>
      <c r="I158" s="225" t="s">
        <v>781</v>
      </c>
      <c r="J158" s="225">
        <v>50</v>
      </c>
      <c r="K158" s="221"/>
    </row>
    <row r="159" spans="2:11" customFormat="1" ht="15" customHeight="1">
      <c r="B159" s="200"/>
      <c r="C159" s="225" t="s">
        <v>100</v>
      </c>
      <c r="D159" s="177"/>
      <c r="E159" s="177"/>
      <c r="F159" s="226" t="s">
        <v>779</v>
      </c>
      <c r="G159" s="177"/>
      <c r="H159" s="225" t="s">
        <v>841</v>
      </c>
      <c r="I159" s="225" t="s">
        <v>781</v>
      </c>
      <c r="J159" s="225" t="s">
        <v>842</v>
      </c>
      <c r="K159" s="221"/>
    </row>
    <row r="160" spans="2:11" customFormat="1" ht="15" customHeight="1">
      <c r="B160" s="200"/>
      <c r="C160" s="225" t="s">
        <v>843</v>
      </c>
      <c r="D160" s="177"/>
      <c r="E160" s="177"/>
      <c r="F160" s="226" t="s">
        <v>779</v>
      </c>
      <c r="G160" s="177"/>
      <c r="H160" s="225" t="s">
        <v>844</v>
      </c>
      <c r="I160" s="225" t="s">
        <v>814</v>
      </c>
      <c r="J160" s="225"/>
      <c r="K160" s="221"/>
    </row>
    <row r="161" spans="2:11" customFormat="1" ht="15" customHeight="1">
      <c r="B161" s="227"/>
      <c r="C161" s="207"/>
      <c r="D161" s="207"/>
      <c r="E161" s="207"/>
      <c r="F161" s="207"/>
      <c r="G161" s="207"/>
      <c r="H161" s="207"/>
      <c r="I161" s="207"/>
      <c r="J161" s="207"/>
      <c r="K161" s="228"/>
    </row>
    <row r="162" spans="2:11" customFormat="1" ht="18.75" customHeight="1">
      <c r="B162" s="209"/>
      <c r="C162" s="219"/>
      <c r="D162" s="219"/>
      <c r="E162" s="219"/>
      <c r="F162" s="229"/>
      <c r="G162" s="219"/>
      <c r="H162" s="219"/>
      <c r="I162" s="219"/>
      <c r="J162" s="219"/>
      <c r="K162" s="209"/>
    </row>
    <row r="163" spans="2:11" customFormat="1" ht="18.75" customHeight="1"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</row>
    <row r="164" spans="2:11" customFormat="1" ht="7.5" customHeight="1">
      <c r="B164" s="166"/>
      <c r="C164" s="167"/>
      <c r="D164" s="167"/>
      <c r="E164" s="167"/>
      <c r="F164" s="167"/>
      <c r="G164" s="167"/>
      <c r="H164" s="167"/>
      <c r="I164" s="167"/>
      <c r="J164" s="167"/>
      <c r="K164" s="168"/>
    </row>
    <row r="165" spans="2:11" customFormat="1" ht="45" customHeight="1">
      <c r="B165" s="169"/>
      <c r="C165" s="286" t="s">
        <v>845</v>
      </c>
      <c r="D165" s="286"/>
      <c r="E165" s="286"/>
      <c r="F165" s="286"/>
      <c r="G165" s="286"/>
      <c r="H165" s="286"/>
      <c r="I165" s="286"/>
      <c r="J165" s="286"/>
      <c r="K165" s="170"/>
    </row>
    <row r="166" spans="2:11" customFormat="1" ht="17.25" customHeight="1">
      <c r="B166" s="169"/>
      <c r="C166" s="190" t="s">
        <v>773</v>
      </c>
      <c r="D166" s="190"/>
      <c r="E166" s="190"/>
      <c r="F166" s="190" t="s">
        <v>774</v>
      </c>
      <c r="G166" s="230"/>
      <c r="H166" s="231" t="s">
        <v>58</v>
      </c>
      <c r="I166" s="231" t="s">
        <v>61</v>
      </c>
      <c r="J166" s="190" t="s">
        <v>775</v>
      </c>
      <c r="K166" s="170"/>
    </row>
    <row r="167" spans="2:11" customFormat="1" ht="17.25" customHeight="1">
      <c r="B167" s="171"/>
      <c r="C167" s="192" t="s">
        <v>776</v>
      </c>
      <c r="D167" s="192"/>
      <c r="E167" s="192"/>
      <c r="F167" s="193" t="s">
        <v>777</v>
      </c>
      <c r="G167" s="232"/>
      <c r="H167" s="233"/>
      <c r="I167" s="233"/>
      <c r="J167" s="192" t="s">
        <v>778</v>
      </c>
      <c r="K167" s="172"/>
    </row>
    <row r="168" spans="2:11" customFormat="1" ht="5.25" customHeight="1">
      <c r="B168" s="200"/>
      <c r="C168" s="195"/>
      <c r="D168" s="195"/>
      <c r="E168" s="195"/>
      <c r="F168" s="195"/>
      <c r="G168" s="196"/>
      <c r="H168" s="195"/>
      <c r="I168" s="195"/>
      <c r="J168" s="195"/>
      <c r="K168" s="221"/>
    </row>
    <row r="169" spans="2:11" customFormat="1" ht="15" customHeight="1">
      <c r="B169" s="200"/>
      <c r="C169" s="177" t="s">
        <v>782</v>
      </c>
      <c r="D169" s="177"/>
      <c r="E169" s="177"/>
      <c r="F169" s="198" t="s">
        <v>779</v>
      </c>
      <c r="G169" s="177"/>
      <c r="H169" s="177" t="s">
        <v>819</v>
      </c>
      <c r="I169" s="177" t="s">
        <v>781</v>
      </c>
      <c r="J169" s="177">
        <v>120</v>
      </c>
      <c r="K169" s="221"/>
    </row>
    <row r="170" spans="2:11" customFormat="1" ht="15" customHeight="1">
      <c r="B170" s="200"/>
      <c r="C170" s="177" t="s">
        <v>828</v>
      </c>
      <c r="D170" s="177"/>
      <c r="E170" s="177"/>
      <c r="F170" s="198" t="s">
        <v>779</v>
      </c>
      <c r="G170" s="177"/>
      <c r="H170" s="177" t="s">
        <v>829</v>
      </c>
      <c r="I170" s="177" t="s">
        <v>781</v>
      </c>
      <c r="J170" s="177" t="s">
        <v>830</v>
      </c>
      <c r="K170" s="221"/>
    </row>
    <row r="171" spans="2:11" customFormat="1" ht="15" customHeight="1">
      <c r="B171" s="200"/>
      <c r="C171" s="177" t="s">
        <v>727</v>
      </c>
      <c r="D171" s="177"/>
      <c r="E171" s="177"/>
      <c r="F171" s="198" t="s">
        <v>779</v>
      </c>
      <c r="G171" s="177"/>
      <c r="H171" s="177" t="s">
        <v>846</v>
      </c>
      <c r="I171" s="177" t="s">
        <v>781</v>
      </c>
      <c r="J171" s="177" t="s">
        <v>830</v>
      </c>
      <c r="K171" s="221"/>
    </row>
    <row r="172" spans="2:11" customFormat="1" ht="15" customHeight="1">
      <c r="B172" s="200"/>
      <c r="C172" s="177" t="s">
        <v>784</v>
      </c>
      <c r="D172" s="177"/>
      <c r="E172" s="177"/>
      <c r="F172" s="198" t="s">
        <v>785</v>
      </c>
      <c r="G172" s="177"/>
      <c r="H172" s="177" t="s">
        <v>846</v>
      </c>
      <c r="I172" s="177" t="s">
        <v>781</v>
      </c>
      <c r="J172" s="177">
        <v>50</v>
      </c>
      <c r="K172" s="221"/>
    </row>
    <row r="173" spans="2:11" customFormat="1" ht="15" customHeight="1">
      <c r="B173" s="200"/>
      <c r="C173" s="177" t="s">
        <v>787</v>
      </c>
      <c r="D173" s="177"/>
      <c r="E173" s="177"/>
      <c r="F173" s="198" t="s">
        <v>779</v>
      </c>
      <c r="G173" s="177"/>
      <c r="H173" s="177" t="s">
        <v>846</v>
      </c>
      <c r="I173" s="177" t="s">
        <v>789</v>
      </c>
      <c r="J173" s="177"/>
      <c r="K173" s="221"/>
    </row>
    <row r="174" spans="2:11" customFormat="1" ht="15" customHeight="1">
      <c r="B174" s="200"/>
      <c r="C174" s="177" t="s">
        <v>798</v>
      </c>
      <c r="D174" s="177"/>
      <c r="E174" s="177"/>
      <c r="F174" s="198" t="s">
        <v>785</v>
      </c>
      <c r="G174" s="177"/>
      <c r="H174" s="177" t="s">
        <v>846</v>
      </c>
      <c r="I174" s="177" t="s">
        <v>781</v>
      </c>
      <c r="J174" s="177">
        <v>50</v>
      </c>
      <c r="K174" s="221"/>
    </row>
    <row r="175" spans="2:11" customFormat="1" ht="15" customHeight="1">
      <c r="B175" s="200"/>
      <c r="C175" s="177" t="s">
        <v>806</v>
      </c>
      <c r="D175" s="177"/>
      <c r="E175" s="177"/>
      <c r="F175" s="198" t="s">
        <v>785</v>
      </c>
      <c r="G175" s="177"/>
      <c r="H175" s="177" t="s">
        <v>846</v>
      </c>
      <c r="I175" s="177" t="s">
        <v>781</v>
      </c>
      <c r="J175" s="177">
        <v>50</v>
      </c>
      <c r="K175" s="221"/>
    </row>
    <row r="176" spans="2:11" customFormat="1" ht="15" customHeight="1">
      <c r="B176" s="200"/>
      <c r="C176" s="177" t="s">
        <v>804</v>
      </c>
      <c r="D176" s="177"/>
      <c r="E176" s="177"/>
      <c r="F176" s="198" t="s">
        <v>785</v>
      </c>
      <c r="G176" s="177"/>
      <c r="H176" s="177" t="s">
        <v>846</v>
      </c>
      <c r="I176" s="177" t="s">
        <v>781</v>
      </c>
      <c r="J176" s="177">
        <v>50</v>
      </c>
      <c r="K176" s="221"/>
    </row>
    <row r="177" spans="2:11" customFormat="1" ht="15" customHeight="1">
      <c r="B177" s="200"/>
      <c r="C177" s="177" t="s">
        <v>112</v>
      </c>
      <c r="D177" s="177"/>
      <c r="E177" s="177"/>
      <c r="F177" s="198" t="s">
        <v>779</v>
      </c>
      <c r="G177" s="177"/>
      <c r="H177" s="177" t="s">
        <v>847</v>
      </c>
      <c r="I177" s="177" t="s">
        <v>848</v>
      </c>
      <c r="J177" s="177"/>
      <c r="K177" s="221"/>
    </row>
    <row r="178" spans="2:11" customFormat="1" ht="15" customHeight="1">
      <c r="B178" s="200"/>
      <c r="C178" s="177" t="s">
        <v>61</v>
      </c>
      <c r="D178" s="177"/>
      <c r="E178" s="177"/>
      <c r="F178" s="198" t="s">
        <v>779</v>
      </c>
      <c r="G178" s="177"/>
      <c r="H178" s="177" t="s">
        <v>849</v>
      </c>
      <c r="I178" s="177" t="s">
        <v>850</v>
      </c>
      <c r="J178" s="177">
        <v>1</v>
      </c>
      <c r="K178" s="221"/>
    </row>
    <row r="179" spans="2:11" customFormat="1" ht="15" customHeight="1">
      <c r="B179" s="200"/>
      <c r="C179" s="177" t="s">
        <v>57</v>
      </c>
      <c r="D179" s="177"/>
      <c r="E179" s="177"/>
      <c r="F179" s="198" t="s">
        <v>779</v>
      </c>
      <c r="G179" s="177"/>
      <c r="H179" s="177" t="s">
        <v>851</v>
      </c>
      <c r="I179" s="177" t="s">
        <v>781</v>
      </c>
      <c r="J179" s="177">
        <v>20</v>
      </c>
      <c r="K179" s="221"/>
    </row>
    <row r="180" spans="2:11" customFormat="1" ht="15" customHeight="1">
      <c r="B180" s="200"/>
      <c r="C180" s="177" t="s">
        <v>58</v>
      </c>
      <c r="D180" s="177"/>
      <c r="E180" s="177"/>
      <c r="F180" s="198" t="s">
        <v>779</v>
      </c>
      <c r="G180" s="177"/>
      <c r="H180" s="177" t="s">
        <v>852</v>
      </c>
      <c r="I180" s="177" t="s">
        <v>781</v>
      </c>
      <c r="J180" s="177">
        <v>255</v>
      </c>
      <c r="K180" s="221"/>
    </row>
    <row r="181" spans="2:11" customFormat="1" ht="15" customHeight="1">
      <c r="B181" s="200"/>
      <c r="C181" s="177" t="s">
        <v>113</v>
      </c>
      <c r="D181" s="177"/>
      <c r="E181" s="177"/>
      <c r="F181" s="198" t="s">
        <v>779</v>
      </c>
      <c r="G181" s="177"/>
      <c r="H181" s="177" t="s">
        <v>743</v>
      </c>
      <c r="I181" s="177" t="s">
        <v>781</v>
      </c>
      <c r="J181" s="177">
        <v>10</v>
      </c>
      <c r="K181" s="221"/>
    </row>
    <row r="182" spans="2:11" customFormat="1" ht="15" customHeight="1">
      <c r="B182" s="200"/>
      <c r="C182" s="177" t="s">
        <v>114</v>
      </c>
      <c r="D182" s="177"/>
      <c r="E182" s="177"/>
      <c r="F182" s="198" t="s">
        <v>779</v>
      </c>
      <c r="G182" s="177"/>
      <c r="H182" s="177" t="s">
        <v>853</v>
      </c>
      <c r="I182" s="177" t="s">
        <v>814</v>
      </c>
      <c r="J182" s="177"/>
      <c r="K182" s="221"/>
    </row>
    <row r="183" spans="2:11" customFormat="1" ht="15" customHeight="1">
      <c r="B183" s="200"/>
      <c r="C183" s="177" t="s">
        <v>854</v>
      </c>
      <c r="D183" s="177"/>
      <c r="E183" s="177"/>
      <c r="F183" s="198" t="s">
        <v>779</v>
      </c>
      <c r="G183" s="177"/>
      <c r="H183" s="177" t="s">
        <v>855</v>
      </c>
      <c r="I183" s="177" t="s">
        <v>814</v>
      </c>
      <c r="J183" s="177"/>
      <c r="K183" s="221"/>
    </row>
    <row r="184" spans="2:11" customFormat="1" ht="15" customHeight="1">
      <c r="B184" s="200"/>
      <c r="C184" s="177" t="s">
        <v>843</v>
      </c>
      <c r="D184" s="177"/>
      <c r="E184" s="177"/>
      <c r="F184" s="198" t="s">
        <v>779</v>
      </c>
      <c r="G184" s="177"/>
      <c r="H184" s="177" t="s">
        <v>856</v>
      </c>
      <c r="I184" s="177" t="s">
        <v>814</v>
      </c>
      <c r="J184" s="177"/>
      <c r="K184" s="221"/>
    </row>
    <row r="185" spans="2:11" customFormat="1" ht="15" customHeight="1">
      <c r="B185" s="200"/>
      <c r="C185" s="177" t="s">
        <v>116</v>
      </c>
      <c r="D185" s="177"/>
      <c r="E185" s="177"/>
      <c r="F185" s="198" t="s">
        <v>785</v>
      </c>
      <c r="G185" s="177"/>
      <c r="H185" s="177" t="s">
        <v>857</v>
      </c>
      <c r="I185" s="177" t="s">
        <v>781</v>
      </c>
      <c r="J185" s="177">
        <v>50</v>
      </c>
      <c r="K185" s="221"/>
    </row>
    <row r="186" spans="2:11" customFormat="1" ht="15" customHeight="1">
      <c r="B186" s="200"/>
      <c r="C186" s="177" t="s">
        <v>858</v>
      </c>
      <c r="D186" s="177"/>
      <c r="E186" s="177"/>
      <c r="F186" s="198" t="s">
        <v>785</v>
      </c>
      <c r="G186" s="177"/>
      <c r="H186" s="177" t="s">
        <v>859</v>
      </c>
      <c r="I186" s="177" t="s">
        <v>860</v>
      </c>
      <c r="J186" s="177"/>
      <c r="K186" s="221"/>
    </row>
    <row r="187" spans="2:11" customFormat="1" ht="15" customHeight="1">
      <c r="B187" s="200"/>
      <c r="C187" s="177" t="s">
        <v>861</v>
      </c>
      <c r="D187" s="177"/>
      <c r="E187" s="177"/>
      <c r="F187" s="198" t="s">
        <v>785</v>
      </c>
      <c r="G187" s="177"/>
      <c r="H187" s="177" t="s">
        <v>862</v>
      </c>
      <c r="I187" s="177" t="s">
        <v>860</v>
      </c>
      <c r="J187" s="177"/>
      <c r="K187" s="221"/>
    </row>
    <row r="188" spans="2:11" customFormat="1" ht="15" customHeight="1">
      <c r="B188" s="200"/>
      <c r="C188" s="177" t="s">
        <v>863</v>
      </c>
      <c r="D188" s="177"/>
      <c r="E188" s="177"/>
      <c r="F188" s="198" t="s">
        <v>785</v>
      </c>
      <c r="G188" s="177"/>
      <c r="H188" s="177" t="s">
        <v>864</v>
      </c>
      <c r="I188" s="177" t="s">
        <v>860</v>
      </c>
      <c r="J188" s="177"/>
      <c r="K188" s="221"/>
    </row>
    <row r="189" spans="2:11" customFormat="1" ht="15" customHeight="1">
      <c r="B189" s="200"/>
      <c r="C189" s="234" t="s">
        <v>865</v>
      </c>
      <c r="D189" s="177"/>
      <c r="E189" s="177"/>
      <c r="F189" s="198" t="s">
        <v>785</v>
      </c>
      <c r="G189" s="177"/>
      <c r="H189" s="177" t="s">
        <v>866</v>
      </c>
      <c r="I189" s="177" t="s">
        <v>867</v>
      </c>
      <c r="J189" s="235" t="s">
        <v>868</v>
      </c>
      <c r="K189" s="221"/>
    </row>
    <row r="190" spans="2:11" customFormat="1" ht="15" customHeight="1">
      <c r="B190" s="200"/>
      <c r="C190" s="234" t="s">
        <v>46</v>
      </c>
      <c r="D190" s="177"/>
      <c r="E190" s="177"/>
      <c r="F190" s="198" t="s">
        <v>779</v>
      </c>
      <c r="G190" s="177"/>
      <c r="H190" s="174" t="s">
        <v>869</v>
      </c>
      <c r="I190" s="177" t="s">
        <v>870</v>
      </c>
      <c r="J190" s="177"/>
      <c r="K190" s="221"/>
    </row>
    <row r="191" spans="2:11" customFormat="1" ht="15" customHeight="1">
      <c r="B191" s="200"/>
      <c r="C191" s="234" t="s">
        <v>871</v>
      </c>
      <c r="D191" s="177"/>
      <c r="E191" s="177"/>
      <c r="F191" s="198" t="s">
        <v>779</v>
      </c>
      <c r="G191" s="177"/>
      <c r="H191" s="177" t="s">
        <v>872</v>
      </c>
      <c r="I191" s="177" t="s">
        <v>814</v>
      </c>
      <c r="J191" s="177"/>
      <c r="K191" s="221"/>
    </row>
    <row r="192" spans="2:11" customFormat="1" ht="15" customHeight="1">
      <c r="B192" s="200"/>
      <c r="C192" s="234" t="s">
        <v>873</v>
      </c>
      <c r="D192" s="177"/>
      <c r="E192" s="177"/>
      <c r="F192" s="198" t="s">
        <v>779</v>
      </c>
      <c r="G192" s="177"/>
      <c r="H192" s="177" t="s">
        <v>874</v>
      </c>
      <c r="I192" s="177" t="s">
        <v>814</v>
      </c>
      <c r="J192" s="177"/>
      <c r="K192" s="221"/>
    </row>
    <row r="193" spans="2:11" customFormat="1" ht="15" customHeight="1">
      <c r="B193" s="200"/>
      <c r="C193" s="234" t="s">
        <v>875</v>
      </c>
      <c r="D193" s="177"/>
      <c r="E193" s="177"/>
      <c r="F193" s="198" t="s">
        <v>785</v>
      </c>
      <c r="G193" s="177"/>
      <c r="H193" s="177" t="s">
        <v>876</v>
      </c>
      <c r="I193" s="177" t="s">
        <v>814</v>
      </c>
      <c r="J193" s="177"/>
      <c r="K193" s="221"/>
    </row>
    <row r="194" spans="2:11" customFormat="1" ht="15" customHeight="1">
      <c r="B194" s="227"/>
      <c r="C194" s="236"/>
      <c r="D194" s="207"/>
      <c r="E194" s="207"/>
      <c r="F194" s="207"/>
      <c r="G194" s="207"/>
      <c r="H194" s="207"/>
      <c r="I194" s="207"/>
      <c r="J194" s="207"/>
      <c r="K194" s="228"/>
    </row>
    <row r="195" spans="2:11" customFormat="1" ht="18.75" customHeight="1">
      <c r="B195" s="209"/>
      <c r="C195" s="219"/>
      <c r="D195" s="219"/>
      <c r="E195" s="219"/>
      <c r="F195" s="229"/>
      <c r="G195" s="219"/>
      <c r="H195" s="219"/>
      <c r="I195" s="219"/>
      <c r="J195" s="219"/>
      <c r="K195" s="209"/>
    </row>
    <row r="196" spans="2:11" customFormat="1" ht="18.75" customHeight="1">
      <c r="B196" s="209"/>
      <c r="C196" s="219"/>
      <c r="D196" s="219"/>
      <c r="E196" s="219"/>
      <c r="F196" s="229"/>
      <c r="G196" s="219"/>
      <c r="H196" s="219"/>
      <c r="I196" s="219"/>
      <c r="J196" s="219"/>
      <c r="K196" s="209"/>
    </row>
    <row r="197" spans="2:11" customFormat="1" ht="18.75" customHeight="1">
      <c r="B197" s="184"/>
      <c r="C197" s="184"/>
      <c r="D197" s="184"/>
      <c r="E197" s="184"/>
      <c r="F197" s="184"/>
      <c r="G197" s="184"/>
      <c r="H197" s="184"/>
      <c r="I197" s="184"/>
      <c r="J197" s="184"/>
      <c r="K197" s="184"/>
    </row>
    <row r="198" spans="2:11" customFormat="1" ht="13.5">
      <c r="B198" s="166"/>
      <c r="C198" s="167"/>
      <c r="D198" s="167"/>
      <c r="E198" s="167"/>
      <c r="F198" s="167"/>
      <c r="G198" s="167"/>
      <c r="H198" s="167"/>
      <c r="I198" s="167"/>
      <c r="J198" s="167"/>
      <c r="K198" s="168"/>
    </row>
    <row r="199" spans="2:11" customFormat="1" ht="21">
      <c r="B199" s="169"/>
      <c r="C199" s="286" t="s">
        <v>877</v>
      </c>
      <c r="D199" s="286"/>
      <c r="E199" s="286"/>
      <c r="F199" s="286"/>
      <c r="G199" s="286"/>
      <c r="H199" s="286"/>
      <c r="I199" s="286"/>
      <c r="J199" s="286"/>
      <c r="K199" s="170"/>
    </row>
    <row r="200" spans="2:11" customFormat="1" ht="25.5" customHeight="1">
      <c r="B200" s="169"/>
      <c r="C200" s="237" t="s">
        <v>878</v>
      </c>
      <c r="D200" s="237"/>
      <c r="E200" s="237"/>
      <c r="F200" s="237" t="s">
        <v>879</v>
      </c>
      <c r="G200" s="238"/>
      <c r="H200" s="287" t="s">
        <v>880</v>
      </c>
      <c r="I200" s="287"/>
      <c r="J200" s="287"/>
      <c r="K200" s="170"/>
    </row>
    <row r="201" spans="2:11" customFormat="1" ht="5.25" customHeight="1">
      <c r="B201" s="200"/>
      <c r="C201" s="195"/>
      <c r="D201" s="195"/>
      <c r="E201" s="195"/>
      <c r="F201" s="195"/>
      <c r="G201" s="219"/>
      <c r="H201" s="195"/>
      <c r="I201" s="195"/>
      <c r="J201" s="195"/>
      <c r="K201" s="221"/>
    </row>
    <row r="202" spans="2:11" customFormat="1" ht="15" customHeight="1">
      <c r="B202" s="200"/>
      <c r="C202" s="177" t="s">
        <v>870</v>
      </c>
      <c r="D202" s="177"/>
      <c r="E202" s="177"/>
      <c r="F202" s="198" t="s">
        <v>47</v>
      </c>
      <c r="G202" s="177"/>
      <c r="H202" s="288" t="s">
        <v>881</v>
      </c>
      <c r="I202" s="288"/>
      <c r="J202" s="288"/>
      <c r="K202" s="221"/>
    </row>
    <row r="203" spans="2:11" customFormat="1" ht="15" customHeight="1">
      <c r="B203" s="200"/>
      <c r="C203" s="177"/>
      <c r="D203" s="177"/>
      <c r="E203" s="177"/>
      <c r="F203" s="198" t="s">
        <v>48</v>
      </c>
      <c r="G203" s="177"/>
      <c r="H203" s="288" t="s">
        <v>882</v>
      </c>
      <c r="I203" s="288"/>
      <c r="J203" s="288"/>
      <c r="K203" s="221"/>
    </row>
    <row r="204" spans="2:11" customFormat="1" ht="15" customHeight="1">
      <c r="B204" s="200"/>
      <c r="C204" s="177"/>
      <c r="D204" s="177"/>
      <c r="E204" s="177"/>
      <c r="F204" s="198" t="s">
        <v>51</v>
      </c>
      <c r="G204" s="177"/>
      <c r="H204" s="288" t="s">
        <v>883</v>
      </c>
      <c r="I204" s="288"/>
      <c r="J204" s="288"/>
      <c r="K204" s="221"/>
    </row>
    <row r="205" spans="2:11" customFormat="1" ht="15" customHeight="1">
      <c r="B205" s="200"/>
      <c r="C205" s="177"/>
      <c r="D205" s="177"/>
      <c r="E205" s="177"/>
      <c r="F205" s="198" t="s">
        <v>49</v>
      </c>
      <c r="G205" s="177"/>
      <c r="H205" s="288" t="s">
        <v>884</v>
      </c>
      <c r="I205" s="288"/>
      <c r="J205" s="288"/>
      <c r="K205" s="221"/>
    </row>
    <row r="206" spans="2:11" customFormat="1" ht="15" customHeight="1">
      <c r="B206" s="200"/>
      <c r="C206" s="177"/>
      <c r="D206" s="177"/>
      <c r="E206" s="177"/>
      <c r="F206" s="198" t="s">
        <v>50</v>
      </c>
      <c r="G206" s="177"/>
      <c r="H206" s="288" t="s">
        <v>885</v>
      </c>
      <c r="I206" s="288"/>
      <c r="J206" s="288"/>
      <c r="K206" s="221"/>
    </row>
    <row r="207" spans="2:11" customFormat="1" ht="15" customHeight="1">
      <c r="B207" s="200"/>
      <c r="C207" s="177"/>
      <c r="D207" s="177"/>
      <c r="E207" s="177"/>
      <c r="F207" s="198"/>
      <c r="G207" s="177"/>
      <c r="H207" s="177"/>
      <c r="I207" s="177"/>
      <c r="J207" s="177"/>
      <c r="K207" s="221"/>
    </row>
    <row r="208" spans="2:11" customFormat="1" ht="15" customHeight="1">
      <c r="B208" s="200"/>
      <c r="C208" s="177" t="s">
        <v>826</v>
      </c>
      <c r="D208" s="177"/>
      <c r="E208" s="177"/>
      <c r="F208" s="198" t="s">
        <v>718</v>
      </c>
      <c r="G208" s="177"/>
      <c r="H208" s="288" t="s">
        <v>886</v>
      </c>
      <c r="I208" s="288"/>
      <c r="J208" s="288"/>
      <c r="K208" s="221"/>
    </row>
    <row r="209" spans="2:11" customFormat="1" ht="15" customHeight="1">
      <c r="B209" s="200"/>
      <c r="C209" s="177"/>
      <c r="D209" s="177"/>
      <c r="E209" s="177"/>
      <c r="F209" s="198" t="s">
        <v>721</v>
      </c>
      <c r="G209" s="177"/>
      <c r="H209" s="288" t="s">
        <v>722</v>
      </c>
      <c r="I209" s="288"/>
      <c r="J209" s="288"/>
      <c r="K209" s="221"/>
    </row>
    <row r="210" spans="2:11" customFormat="1" ht="15" customHeight="1">
      <c r="B210" s="200"/>
      <c r="C210" s="177"/>
      <c r="D210" s="177"/>
      <c r="E210" s="177"/>
      <c r="F210" s="198" t="s">
        <v>83</v>
      </c>
      <c r="G210" s="177"/>
      <c r="H210" s="288" t="s">
        <v>887</v>
      </c>
      <c r="I210" s="288"/>
      <c r="J210" s="288"/>
      <c r="K210" s="221"/>
    </row>
    <row r="211" spans="2:11" customFormat="1" ht="15" customHeight="1">
      <c r="B211" s="239"/>
      <c r="C211" s="177"/>
      <c r="D211" s="177"/>
      <c r="E211" s="177"/>
      <c r="F211" s="198" t="s">
        <v>723</v>
      </c>
      <c r="G211" s="234"/>
      <c r="H211" s="289" t="s">
        <v>724</v>
      </c>
      <c r="I211" s="289"/>
      <c r="J211" s="289"/>
      <c r="K211" s="240"/>
    </row>
    <row r="212" spans="2:11" customFormat="1" ht="15" customHeight="1">
      <c r="B212" s="239"/>
      <c r="C212" s="177"/>
      <c r="D212" s="177"/>
      <c r="E212" s="177"/>
      <c r="F212" s="198" t="s">
        <v>725</v>
      </c>
      <c r="G212" s="234"/>
      <c r="H212" s="289" t="s">
        <v>888</v>
      </c>
      <c r="I212" s="289"/>
      <c r="J212" s="289"/>
      <c r="K212" s="240"/>
    </row>
    <row r="213" spans="2:11" customFormat="1" ht="15" customHeight="1">
      <c r="B213" s="239"/>
      <c r="C213" s="177"/>
      <c r="D213" s="177"/>
      <c r="E213" s="177"/>
      <c r="F213" s="198"/>
      <c r="G213" s="234"/>
      <c r="H213" s="225"/>
      <c r="I213" s="225"/>
      <c r="J213" s="225"/>
      <c r="K213" s="240"/>
    </row>
    <row r="214" spans="2:11" customFormat="1" ht="15" customHeight="1">
      <c r="B214" s="239"/>
      <c r="C214" s="177" t="s">
        <v>850</v>
      </c>
      <c r="D214" s="177"/>
      <c r="E214" s="177"/>
      <c r="F214" s="198">
        <v>1</v>
      </c>
      <c r="G214" s="234"/>
      <c r="H214" s="289" t="s">
        <v>889</v>
      </c>
      <c r="I214" s="289"/>
      <c r="J214" s="289"/>
      <c r="K214" s="240"/>
    </row>
    <row r="215" spans="2:11" customFormat="1" ht="15" customHeight="1">
      <c r="B215" s="239"/>
      <c r="C215" s="177"/>
      <c r="D215" s="177"/>
      <c r="E215" s="177"/>
      <c r="F215" s="198">
        <v>2</v>
      </c>
      <c r="G215" s="234"/>
      <c r="H215" s="289" t="s">
        <v>890</v>
      </c>
      <c r="I215" s="289"/>
      <c r="J215" s="289"/>
      <c r="K215" s="240"/>
    </row>
    <row r="216" spans="2:11" customFormat="1" ht="15" customHeight="1">
      <c r="B216" s="239"/>
      <c r="C216" s="177"/>
      <c r="D216" s="177"/>
      <c r="E216" s="177"/>
      <c r="F216" s="198">
        <v>3</v>
      </c>
      <c r="G216" s="234"/>
      <c r="H216" s="289" t="s">
        <v>891</v>
      </c>
      <c r="I216" s="289"/>
      <c r="J216" s="289"/>
      <c r="K216" s="240"/>
    </row>
    <row r="217" spans="2:11" customFormat="1" ht="15" customHeight="1">
      <c r="B217" s="239"/>
      <c r="C217" s="177"/>
      <c r="D217" s="177"/>
      <c r="E217" s="177"/>
      <c r="F217" s="198">
        <v>4</v>
      </c>
      <c r="G217" s="234"/>
      <c r="H217" s="289" t="s">
        <v>892</v>
      </c>
      <c r="I217" s="289"/>
      <c r="J217" s="289"/>
      <c r="K217" s="240"/>
    </row>
    <row r="218" spans="2:11" customFormat="1" ht="12.75" customHeight="1">
      <c r="B218" s="241"/>
      <c r="C218" s="242"/>
      <c r="D218" s="242"/>
      <c r="E218" s="242"/>
      <c r="F218" s="242"/>
      <c r="G218" s="242"/>
      <c r="H218" s="242"/>
      <c r="I218" s="242"/>
      <c r="J218" s="242"/>
      <c r="K218" s="24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IO 201 - VO stožáry, ulic...</vt:lpstr>
      <vt:lpstr>IO 202 - VO stožáry, ulic...</vt:lpstr>
      <vt:lpstr>IO 203 - VO stožáry, ulic...</vt:lpstr>
      <vt:lpstr>IO 204 - VO stožáry, ulic...</vt:lpstr>
      <vt:lpstr>Pokyny pro vyplnění</vt:lpstr>
      <vt:lpstr>'IO 201 - VO stožáry, ulic...'!Názvy_tisku</vt:lpstr>
      <vt:lpstr>'IO 202 - VO stožáry, ulic...'!Názvy_tisku</vt:lpstr>
      <vt:lpstr>'IO 203 - VO stožáry, ulic...'!Názvy_tisku</vt:lpstr>
      <vt:lpstr>'IO 204 - VO stožáry, ulic...'!Názvy_tisku</vt:lpstr>
      <vt:lpstr>'Rekapitulace stavby'!Názvy_tisku</vt:lpstr>
      <vt:lpstr>'IO 201 - VO stožáry, ulic...'!Oblast_tisku</vt:lpstr>
      <vt:lpstr>'IO 202 - VO stožáry, ulic...'!Oblast_tisku</vt:lpstr>
      <vt:lpstr>'IO 203 - VO stožáry, ulic...'!Oblast_tisku</vt:lpstr>
      <vt:lpstr>'IO 204 - VO stožáry, ulic...'!Oblast_tisku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Jarolím</dc:creator>
  <cp:lastModifiedBy>Kadeřábková Tereza, Ing.</cp:lastModifiedBy>
  <cp:lastPrinted>2024-09-10T12:01:04Z</cp:lastPrinted>
  <dcterms:created xsi:type="dcterms:W3CDTF">2023-12-14T07:59:23Z</dcterms:created>
  <dcterms:modified xsi:type="dcterms:W3CDTF">2024-09-10T12:01:12Z</dcterms:modified>
</cp:coreProperties>
</file>