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sloupce'!$G$1:$G$341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9" i="2" l="1"/>
  <c r="W289" i="2"/>
  <c r="X289" i="2"/>
  <c r="H289" i="2"/>
  <c r="H288" i="2"/>
  <c r="G323" i="2"/>
  <c r="W323" i="2"/>
  <c r="X323" i="2"/>
  <c r="H323" i="2"/>
  <c r="G336" i="2"/>
  <c r="W336" i="2"/>
  <c r="X336" i="2"/>
  <c r="H336" i="2"/>
  <c r="G338" i="2"/>
  <c r="W338" i="2"/>
  <c r="X338" i="2"/>
  <c r="H338" i="2"/>
  <c r="H322" i="2"/>
  <c r="C16" i="3"/>
  <c r="W298" i="2"/>
  <c r="X298" i="2"/>
  <c r="H298" i="2"/>
  <c r="G297" i="2"/>
  <c r="W297" i="2"/>
  <c r="X297" i="2"/>
  <c r="H297" i="2"/>
  <c r="G300" i="2"/>
  <c r="W300" i="2"/>
  <c r="X300" i="2"/>
  <c r="H300" i="2"/>
  <c r="G302" i="2"/>
  <c r="W302" i="2"/>
  <c r="X302" i="2"/>
  <c r="H302" i="2"/>
  <c r="G303" i="2"/>
  <c r="W303" i="2"/>
  <c r="X303" i="2"/>
  <c r="H303" i="2"/>
  <c r="G304" i="2"/>
  <c r="W304" i="2"/>
  <c r="X304" i="2"/>
  <c r="H304" i="2"/>
  <c r="G306" i="2"/>
  <c r="W306" i="2"/>
  <c r="X306" i="2"/>
  <c r="H306" i="2"/>
  <c r="G308" i="2"/>
  <c r="W308" i="2"/>
  <c r="X308" i="2"/>
  <c r="H308" i="2"/>
  <c r="G310" i="2"/>
  <c r="W310" i="2"/>
  <c r="X310" i="2"/>
  <c r="H310" i="2"/>
  <c r="G311" i="2"/>
  <c r="W311" i="2"/>
  <c r="X311" i="2"/>
  <c r="H311" i="2"/>
  <c r="G313" i="2"/>
  <c r="W313" i="2"/>
  <c r="X313" i="2"/>
  <c r="H313" i="2"/>
  <c r="G316" i="2"/>
  <c r="W316" i="2"/>
  <c r="X316" i="2"/>
  <c r="H316" i="2"/>
  <c r="G318" i="2"/>
  <c r="W318" i="2"/>
  <c r="X318" i="2"/>
  <c r="H318" i="2"/>
  <c r="G319" i="2"/>
  <c r="W319" i="2"/>
  <c r="X319" i="2"/>
  <c r="H319" i="2"/>
  <c r="G320" i="2"/>
  <c r="W320" i="2"/>
  <c r="X320" i="2"/>
  <c r="H320" i="2"/>
  <c r="G321" i="2"/>
  <c r="W321" i="2"/>
  <c r="X321" i="2"/>
  <c r="H321" i="2"/>
  <c r="H296" i="2"/>
  <c r="B13" i="3"/>
  <c r="G43" i="2"/>
  <c r="W43" i="2"/>
  <c r="X43" i="2"/>
  <c r="H43" i="2"/>
  <c r="G44" i="2"/>
  <c r="W44" i="2"/>
  <c r="X44" i="2"/>
  <c r="H44" i="2"/>
  <c r="G46" i="2"/>
  <c r="W46" i="2"/>
  <c r="X46" i="2"/>
  <c r="H46" i="2"/>
  <c r="G47" i="2"/>
  <c r="W47" i="2"/>
  <c r="X47" i="2"/>
  <c r="H47" i="2"/>
  <c r="G48" i="2"/>
  <c r="W48" i="2"/>
  <c r="X48" i="2"/>
  <c r="H48" i="2"/>
  <c r="G49" i="2"/>
  <c r="W49" i="2"/>
  <c r="X49" i="2"/>
  <c r="H49" i="2"/>
  <c r="H42" i="2"/>
  <c r="G51" i="2"/>
  <c r="W51" i="2"/>
  <c r="X51" i="2"/>
  <c r="H51" i="2"/>
  <c r="G55" i="2"/>
  <c r="W55" i="2"/>
  <c r="X55" i="2"/>
  <c r="H55" i="2"/>
  <c r="G57" i="2"/>
  <c r="W57" i="2"/>
  <c r="X57" i="2"/>
  <c r="H57" i="2"/>
  <c r="G58" i="2"/>
  <c r="W58" i="2"/>
  <c r="X58" i="2"/>
  <c r="H58" i="2"/>
  <c r="G59" i="2"/>
  <c r="W59" i="2"/>
  <c r="X59" i="2"/>
  <c r="H59" i="2"/>
  <c r="G60" i="2"/>
  <c r="W60" i="2"/>
  <c r="X60" i="2"/>
  <c r="H60" i="2"/>
  <c r="H50" i="2"/>
  <c r="G62" i="2"/>
  <c r="W62" i="2"/>
  <c r="X62" i="2"/>
  <c r="H62" i="2"/>
  <c r="G63" i="2"/>
  <c r="W63" i="2"/>
  <c r="X63" i="2"/>
  <c r="H63" i="2"/>
  <c r="G65" i="2"/>
  <c r="W65" i="2"/>
  <c r="X65" i="2"/>
  <c r="H65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7" i="2"/>
  <c r="W77" i="2"/>
  <c r="X77" i="2"/>
  <c r="H77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H61" i="2"/>
  <c r="G89" i="2"/>
  <c r="W89" i="2"/>
  <c r="X89" i="2"/>
  <c r="H89" i="2"/>
  <c r="G90" i="2"/>
  <c r="W90" i="2"/>
  <c r="X90" i="2"/>
  <c r="H90" i="2"/>
  <c r="G91" i="2"/>
  <c r="W91" i="2"/>
  <c r="X91" i="2"/>
  <c r="H91" i="2"/>
  <c r="G93" i="2"/>
  <c r="W93" i="2"/>
  <c r="X93" i="2"/>
  <c r="H93" i="2"/>
  <c r="H88" i="2"/>
  <c r="G96" i="2"/>
  <c r="W96" i="2"/>
  <c r="X96" i="2"/>
  <c r="H96" i="2"/>
  <c r="G97" i="2"/>
  <c r="W97" i="2"/>
  <c r="X97" i="2"/>
  <c r="H97" i="2"/>
  <c r="G99" i="2"/>
  <c r="W99" i="2"/>
  <c r="X99" i="2"/>
  <c r="H99" i="2"/>
  <c r="G105" i="2"/>
  <c r="W105" i="2"/>
  <c r="X105" i="2"/>
  <c r="H105" i="2"/>
  <c r="G107" i="2"/>
  <c r="W107" i="2"/>
  <c r="X107" i="2"/>
  <c r="H107" i="2"/>
  <c r="G115" i="2"/>
  <c r="W115" i="2"/>
  <c r="X115" i="2"/>
  <c r="H115" i="2"/>
  <c r="G117" i="2"/>
  <c r="W117" i="2"/>
  <c r="X117" i="2"/>
  <c r="H117" i="2"/>
  <c r="G125" i="2"/>
  <c r="W125" i="2"/>
  <c r="X125" i="2"/>
  <c r="H125" i="2"/>
  <c r="G140" i="2"/>
  <c r="W140" i="2"/>
  <c r="X140" i="2"/>
  <c r="H140" i="2"/>
  <c r="G142" i="2"/>
  <c r="W142" i="2"/>
  <c r="X142" i="2"/>
  <c r="H142" i="2"/>
  <c r="G144" i="2"/>
  <c r="W144" i="2"/>
  <c r="X144" i="2"/>
  <c r="H144" i="2"/>
  <c r="G146" i="2"/>
  <c r="W146" i="2"/>
  <c r="X146" i="2"/>
  <c r="H146" i="2"/>
  <c r="G147" i="2"/>
  <c r="W147" i="2"/>
  <c r="X147" i="2"/>
  <c r="H147" i="2"/>
  <c r="G149" i="2"/>
  <c r="W149" i="2"/>
  <c r="X149" i="2"/>
  <c r="H149" i="2"/>
  <c r="H95" i="2"/>
  <c r="G158" i="2"/>
  <c r="W158" i="2"/>
  <c r="X158" i="2"/>
  <c r="H158" i="2"/>
  <c r="G172" i="2"/>
  <c r="W172" i="2"/>
  <c r="X172" i="2"/>
  <c r="H172" i="2"/>
  <c r="G174" i="2"/>
  <c r="W174" i="2"/>
  <c r="X174" i="2"/>
  <c r="H174" i="2"/>
  <c r="G182" i="2"/>
  <c r="W182" i="2"/>
  <c r="X182" i="2"/>
  <c r="H182" i="2"/>
  <c r="G184" i="2"/>
  <c r="W184" i="2"/>
  <c r="X184" i="2"/>
  <c r="H184" i="2"/>
  <c r="G192" i="2"/>
  <c r="W192" i="2"/>
  <c r="X192" i="2"/>
  <c r="H192" i="2"/>
  <c r="G194" i="2"/>
  <c r="W194" i="2"/>
  <c r="X194" i="2"/>
  <c r="H194" i="2"/>
  <c r="G195" i="2"/>
  <c r="W195" i="2"/>
  <c r="X195" i="2"/>
  <c r="H195" i="2"/>
  <c r="G196" i="2"/>
  <c r="W196" i="2"/>
  <c r="X196" i="2"/>
  <c r="H196" i="2"/>
  <c r="G197" i="2"/>
  <c r="W197" i="2"/>
  <c r="X197" i="2"/>
  <c r="H197" i="2"/>
  <c r="G198" i="2"/>
  <c r="W198" i="2"/>
  <c r="X198" i="2"/>
  <c r="H198" i="2"/>
  <c r="G206" i="2"/>
  <c r="W206" i="2"/>
  <c r="X206" i="2"/>
  <c r="H206" i="2"/>
  <c r="G213" i="2"/>
  <c r="W213" i="2"/>
  <c r="X213" i="2"/>
  <c r="H213" i="2"/>
  <c r="G225" i="2"/>
  <c r="W225" i="2"/>
  <c r="X225" i="2"/>
  <c r="H225" i="2"/>
  <c r="H157" i="2"/>
  <c r="G234" i="2"/>
  <c r="W234" i="2"/>
  <c r="X234" i="2"/>
  <c r="H234" i="2"/>
  <c r="G257" i="2"/>
  <c r="W257" i="2"/>
  <c r="X257" i="2"/>
  <c r="H257" i="2"/>
  <c r="G259" i="2"/>
  <c r="W259" i="2"/>
  <c r="X259" i="2"/>
  <c r="H259" i="2"/>
  <c r="G264" i="2"/>
  <c r="W264" i="2"/>
  <c r="X264" i="2"/>
  <c r="H264" i="2"/>
  <c r="G266" i="2"/>
  <c r="W266" i="2"/>
  <c r="X266" i="2"/>
  <c r="H266" i="2"/>
  <c r="H233" i="2"/>
  <c r="B11" i="3"/>
  <c r="G8" i="2"/>
  <c r="W8" i="2"/>
  <c r="X8" i="2"/>
  <c r="H8" i="2"/>
  <c r="G17" i="2"/>
  <c r="W17" i="2"/>
  <c r="X17" i="2"/>
  <c r="H17" i="2"/>
  <c r="G24" i="2"/>
  <c r="W24" i="2"/>
  <c r="X24" i="2"/>
  <c r="H24" i="2"/>
  <c r="G26" i="2"/>
  <c r="W26" i="2"/>
  <c r="X26" i="2"/>
  <c r="H26" i="2"/>
  <c r="G34" i="2"/>
  <c r="W34" i="2"/>
  <c r="X34" i="2"/>
  <c r="H34" i="2"/>
  <c r="G36" i="2"/>
  <c r="W36" i="2"/>
  <c r="X36" i="2"/>
  <c r="H36" i="2"/>
  <c r="G38" i="2"/>
  <c r="W38" i="2"/>
  <c r="X38" i="2"/>
  <c r="H38" i="2"/>
  <c r="H7" i="2"/>
  <c r="G41" i="2"/>
  <c r="W41" i="2"/>
  <c r="X41" i="2"/>
  <c r="H41" i="2"/>
  <c r="H40" i="2"/>
  <c r="G269" i="2"/>
  <c r="W269" i="2"/>
  <c r="X269" i="2"/>
  <c r="H269" i="2"/>
  <c r="G275" i="2"/>
  <c r="W275" i="2"/>
  <c r="X275" i="2"/>
  <c r="H275" i="2"/>
  <c r="G277" i="2"/>
  <c r="W277" i="2"/>
  <c r="X277" i="2"/>
  <c r="H277" i="2"/>
  <c r="G279" i="2"/>
  <c r="W279" i="2"/>
  <c r="X279" i="2"/>
  <c r="H279" i="2"/>
  <c r="G281" i="2"/>
  <c r="W281" i="2"/>
  <c r="X281" i="2"/>
  <c r="H281" i="2"/>
  <c r="G286" i="2"/>
  <c r="W286" i="2"/>
  <c r="X286" i="2"/>
  <c r="H286" i="2"/>
  <c r="H268" i="2"/>
  <c r="B9" i="3"/>
  <c r="X8" i="1"/>
  <c r="X46" i="1"/>
  <c r="X48" i="1"/>
  <c r="X57" i="1"/>
  <c r="X69" i="1"/>
  <c r="X96" i="1"/>
  <c r="X103" i="1"/>
  <c r="X171" i="1"/>
  <c r="X254" i="1"/>
  <c r="X291" i="1"/>
  <c r="X313" i="1"/>
  <c r="X322" i="1"/>
  <c r="X349" i="1"/>
  <c r="C15" i="3"/>
  <c r="C17" i="3"/>
  <c r="F17" i="3"/>
  <c r="I17" i="3"/>
  <c r="C23" i="3"/>
  <c r="F23" i="3"/>
  <c r="AA9" i="1"/>
  <c r="AA19" i="1"/>
  <c r="AA27" i="1"/>
  <c r="AA30" i="1"/>
  <c r="AA39" i="1"/>
  <c r="AA42" i="1"/>
  <c r="AA44" i="1"/>
  <c r="AA47" i="1"/>
  <c r="AA49" i="1"/>
  <c r="AA50" i="1"/>
  <c r="AA53" i="1"/>
  <c r="AA54" i="1"/>
  <c r="AA55" i="1"/>
  <c r="AA56" i="1"/>
  <c r="AA58" i="1"/>
  <c r="AA63" i="1"/>
  <c r="AA65" i="1"/>
  <c r="AA66" i="1"/>
  <c r="AA67" i="1"/>
  <c r="AA68" i="1"/>
  <c r="AA70" i="1"/>
  <c r="AA71" i="1"/>
  <c r="AA73" i="1"/>
  <c r="AA74" i="1"/>
  <c r="AA75" i="1"/>
  <c r="AA76" i="1"/>
  <c r="AA77" i="1"/>
  <c r="AA79" i="1"/>
  <c r="AA81" i="1"/>
  <c r="AA83" i="1"/>
  <c r="AA85" i="1"/>
  <c r="AA87" i="1"/>
  <c r="AA88" i="1"/>
  <c r="AA89" i="1"/>
  <c r="AA90" i="1"/>
  <c r="AA91" i="1"/>
  <c r="AA92" i="1"/>
  <c r="AA93" i="1"/>
  <c r="AA94" i="1"/>
  <c r="AA97" i="1"/>
  <c r="AA98" i="1"/>
  <c r="AA99" i="1"/>
  <c r="AA101" i="1"/>
  <c r="AA104" i="1"/>
  <c r="AA106" i="1"/>
  <c r="AA108" i="1"/>
  <c r="AA115" i="1"/>
  <c r="AA117" i="1"/>
  <c r="AA126" i="1"/>
  <c r="AA128" i="1"/>
  <c r="AA137" i="1"/>
  <c r="AA153" i="1"/>
  <c r="AA155" i="1"/>
  <c r="AA157" i="1"/>
  <c r="AA159" i="1"/>
  <c r="AA160" i="1"/>
  <c r="AA162" i="1"/>
  <c r="AA172" i="1"/>
  <c r="AA187" i="1"/>
  <c r="AA189" i="1"/>
  <c r="AA198" i="1"/>
  <c r="AA200" i="1"/>
  <c r="AA209" i="1"/>
  <c r="AA211" i="1"/>
  <c r="AA212" i="1"/>
  <c r="AA213" i="1"/>
  <c r="AA214" i="1"/>
  <c r="AA215" i="1"/>
  <c r="AA224" i="1"/>
  <c r="AA232" i="1"/>
  <c r="AA245" i="1"/>
  <c r="AA255" i="1"/>
  <c r="AA279" i="1"/>
  <c r="AA281" i="1"/>
  <c r="AA287" i="1"/>
  <c r="AA289" i="1"/>
  <c r="AA292" i="1"/>
  <c r="AA299" i="1"/>
  <c r="AA301" i="1"/>
  <c r="AA303" i="1"/>
  <c r="AA305" i="1"/>
  <c r="AA311" i="1"/>
  <c r="AA314" i="1"/>
  <c r="AA323" i="1"/>
  <c r="AA324" i="1"/>
  <c r="AA326" i="1"/>
  <c r="AA328" i="1"/>
  <c r="AA329" i="1"/>
  <c r="AA330" i="1"/>
  <c r="AA332" i="1"/>
  <c r="AA334" i="1"/>
  <c r="AA336" i="1"/>
  <c r="AA337" i="1"/>
  <c r="AA339" i="1"/>
  <c r="AA343" i="1"/>
  <c r="AA345" i="1"/>
  <c r="AA346" i="1"/>
  <c r="AA347" i="1"/>
  <c r="AA348" i="1"/>
  <c r="AA350" i="1"/>
  <c r="AA364" i="1"/>
  <c r="AA366" i="1"/>
  <c r="AB9" i="1"/>
  <c r="AB19" i="1"/>
  <c r="AB27" i="1"/>
  <c r="AB30" i="1"/>
  <c r="AB39" i="1"/>
  <c r="AB42" i="1"/>
  <c r="AB44" i="1"/>
  <c r="AB47" i="1"/>
  <c r="AB49" i="1"/>
  <c r="AB50" i="1"/>
  <c r="AB53" i="1"/>
  <c r="AB54" i="1"/>
  <c r="AB55" i="1"/>
  <c r="AB56" i="1"/>
  <c r="AB58" i="1"/>
  <c r="AB63" i="1"/>
  <c r="AB65" i="1"/>
  <c r="AB66" i="1"/>
  <c r="AB67" i="1"/>
  <c r="AB68" i="1"/>
  <c r="AB70" i="1"/>
  <c r="AB71" i="1"/>
  <c r="AB73" i="1"/>
  <c r="AB74" i="1"/>
  <c r="AB75" i="1"/>
  <c r="AB76" i="1"/>
  <c r="AB77" i="1"/>
  <c r="AB79" i="1"/>
  <c r="AB81" i="1"/>
  <c r="AB83" i="1"/>
  <c r="AB85" i="1"/>
  <c r="AB87" i="1"/>
  <c r="AB88" i="1"/>
  <c r="AB89" i="1"/>
  <c r="AB90" i="1"/>
  <c r="AB91" i="1"/>
  <c r="AB92" i="1"/>
  <c r="AB93" i="1"/>
  <c r="AB94" i="1"/>
  <c r="AB97" i="1"/>
  <c r="AB98" i="1"/>
  <c r="AB99" i="1"/>
  <c r="AB101" i="1"/>
  <c r="AB104" i="1"/>
  <c r="AB106" i="1"/>
  <c r="AB108" i="1"/>
  <c r="AB115" i="1"/>
  <c r="AB117" i="1"/>
  <c r="AB126" i="1"/>
  <c r="AB128" i="1"/>
  <c r="AB137" i="1"/>
  <c r="AB153" i="1"/>
  <c r="AB155" i="1"/>
  <c r="AB157" i="1"/>
  <c r="AB159" i="1"/>
  <c r="AB160" i="1"/>
  <c r="AB162" i="1"/>
  <c r="AB172" i="1"/>
  <c r="AB187" i="1"/>
  <c r="AB189" i="1"/>
  <c r="AB198" i="1"/>
  <c r="AB200" i="1"/>
  <c r="AB209" i="1"/>
  <c r="AB211" i="1"/>
  <c r="AB212" i="1"/>
  <c r="AB213" i="1"/>
  <c r="AB214" i="1"/>
  <c r="AB215" i="1"/>
  <c r="AB224" i="1"/>
  <c r="AB232" i="1"/>
  <c r="AB245" i="1"/>
  <c r="AB255" i="1"/>
  <c r="AB279" i="1"/>
  <c r="AB281" i="1"/>
  <c r="AB287" i="1"/>
  <c r="AB289" i="1"/>
  <c r="AB292" i="1"/>
  <c r="AB299" i="1"/>
  <c r="AB301" i="1"/>
  <c r="AB303" i="1"/>
  <c r="AB305" i="1"/>
  <c r="AB311" i="1"/>
  <c r="AB314" i="1"/>
  <c r="AB323" i="1"/>
  <c r="AB324" i="1"/>
  <c r="AB326" i="1"/>
  <c r="AB328" i="1"/>
  <c r="AB329" i="1"/>
  <c r="AB330" i="1"/>
  <c r="AB332" i="1"/>
  <c r="AB334" i="1"/>
  <c r="AB336" i="1"/>
  <c r="AB337" i="1"/>
  <c r="AB339" i="1"/>
  <c r="AB343" i="1"/>
  <c r="AB345" i="1"/>
  <c r="AB346" i="1"/>
  <c r="AB347" i="1"/>
  <c r="AB348" i="1"/>
  <c r="AB350" i="1"/>
  <c r="AB364" i="1"/>
  <c r="AB366" i="1"/>
  <c r="C24" i="3"/>
  <c r="F24" i="3"/>
  <c r="Z9" i="1"/>
  <c r="Z19" i="1"/>
  <c r="Z27" i="1"/>
  <c r="Z30" i="1"/>
  <c r="Z39" i="1"/>
  <c r="Z42" i="1"/>
  <c r="Z44" i="1"/>
  <c r="Z47" i="1"/>
  <c r="Z49" i="1"/>
  <c r="Z50" i="1"/>
  <c r="Z53" i="1"/>
  <c r="Z54" i="1"/>
  <c r="Z55" i="1"/>
  <c r="Z56" i="1"/>
  <c r="Z58" i="1"/>
  <c r="Z63" i="1"/>
  <c r="Z65" i="1"/>
  <c r="Z66" i="1"/>
  <c r="Z67" i="1"/>
  <c r="Z68" i="1"/>
  <c r="Z70" i="1"/>
  <c r="Z71" i="1"/>
  <c r="Z73" i="1"/>
  <c r="Z74" i="1"/>
  <c r="Z75" i="1"/>
  <c r="Z76" i="1"/>
  <c r="Z77" i="1"/>
  <c r="Z79" i="1"/>
  <c r="Z81" i="1"/>
  <c r="Z83" i="1"/>
  <c r="Z85" i="1"/>
  <c r="Z87" i="1"/>
  <c r="Z88" i="1"/>
  <c r="Z89" i="1"/>
  <c r="Z90" i="1"/>
  <c r="Z91" i="1"/>
  <c r="Z92" i="1"/>
  <c r="Z93" i="1"/>
  <c r="Z94" i="1"/>
  <c r="Z97" i="1"/>
  <c r="Z98" i="1"/>
  <c r="Z99" i="1"/>
  <c r="Z101" i="1"/>
  <c r="Z104" i="1"/>
  <c r="Z106" i="1"/>
  <c r="Z108" i="1"/>
  <c r="Z115" i="1"/>
  <c r="Z117" i="1"/>
  <c r="Z126" i="1"/>
  <c r="Z128" i="1"/>
  <c r="Z137" i="1"/>
  <c r="Z153" i="1"/>
  <c r="Z155" i="1"/>
  <c r="Z157" i="1"/>
  <c r="Z159" i="1"/>
  <c r="Z160" i="1"/>
  <c r="Z162" i="1"/>
  <c r="Z172" i="1"/>
  <c r="Z187" i="1"/>
  <c r="Z189" i="1"/>
  <c r="Z198" i="1"/>
  <c r="Z200" i="1"/>
  <c r="Z209" i="1"/>
  <c r="Z211" i="1"/>
  <c r="Z212" i="1"/>
  <c r="Z213" i="1"/>
  <c r="Z214" i="1"/>
  <c r="Z215" i="1"/>
  <c r="Z224" i="1"/>
  <c r="Z232" i="1"/>
  <c r="Z245" i="1"/>
  <c r="Z255" i="1"/>
  <c r="Z279" i="1"/>
  <c r="Z281" i="1"/>
  <c r="Z287" i="1"/>
  <c r="Z289" i="1"/>
  <c r="Z292" i="1"/>
  <c r="Z299" i="1"/>
  <c r="Z301" i="1"/>
  <c r="Z303" i="1"/>
  <c r="Z305" i="1"/>
  <c r="Z311" i="1"/>
  <c r="Z314" i="1"/>
  <c r="Z323" i="1"/>
  <c r="Z324" i="1"/>
  <c r="Z326" i="1"/>
  <c r="Z328" i="1"/>
  <c r="Z329" i="1"/>
  <c r="Z330" i="1"/>
  <c r="Z332" i="1"/>
  <c r="Z334" i="1"/>
  <c r="Z336" i="1"/>
  <c r="Z337" i="1"/>
  <c r="Z339" i="1"/>
  <c r="Z343" i="1"/>
  <c r="Z345" i="1"/>
  <c r="Z346" i="1"/>
  <c r="Z347" i="1"/>
  <c r="Z348" i="1"/>
  <c r="Z350" i="1"/>
  <c r="Z364" i="1"/>
  <c r="Z366" i="1"/>
  <c r="C22" i="3"/>
  <c r="I23" i="3"/>
  <c r="I24" i="3"/>
  <c r="AE9" i="1"/>
  <c r="H9" i="1"/>
  <c r="AE19" i="1"/>
  <c r="H19" i="1"/>
  <c r="AE27" i="1"/>
  <c r="H27" i="1"/>
  <c r="AE30" i="1"/>
  <c r="H30" i="1"/>
  <c r="AE39" i="1"/>
  <c r="H39" i="1"/>
  <c r="AE42" i="1"/>
  <c r="H42" i="1"/>
  <c r="AE44" i="1"/>
  <c r="H44" i="1"/>
  <c r="H8" i="1"/>
  <c r="R8" i="1"/>
  <c r="AE47" i="1"/>
  <c r="H47" i="1"/>
  <c r="H46" i="1"/>
  <c r="R46" i="1"/>
  <c r="R48" i="1"/>
  <c r="R57" i="1"/>
  <c r="R69" i="1"/>
  <c r="R96" i="1"/>
  <c r="R103" i="1"/>
  <c r="R171" i="1"/>
  <c r="R254" i="1"/>
  <c r="AE292" i="1"/>
  <c r="H292" i="1"/>
  <c r="AE299" i="1"/>
  <c r="H299" i="1"/>
  <c r="AE301" i="1"/>
  <c r="H301" i="1"/>
  <c r="AE303" i="1"/>
  <c r="H303" i="1"/>
  <c r="AE305" i="1"/>
  <c r="H305" i="1"/>
  <c r="AE311" i="1"/>
  <c r="H311" i="1"/>
  <c r="H291" i="1"/>
  <c r="R291" i="1"/>
  <c r="R313" i="1"/>
  <c r="R322" i="1"/>
  <c r="R349" i="1"/>
  <c r="J9" i="1"/>
  <c r="I9" i="1"/>
  <c r="J19" i="1"/>
  <c r="I19" i="1"/>
  <c r="J27" i="1"/>
  <c r="I27" i="1"/>
  <c r="J30" i="1"/>
  <c r="I30" i="1"/>
  <c r="J39" i="1"/>
  <c r="I39" i="1"/>
  <c r="J42" i="1"/>
  <c r="I42" i="1"/>
  <c r="J44" i="1"/>
  <c r="I44" i="1"/>
  <c r="I8" i="1"/>
  <c r="O9" i="1"/>
  <c r="O19" i="1"/>
  <c r="O27" i="1"/>
  <c r="O30" i="1"/>
  <c r="O39" i="1"/>
  <c r="O42" i="1"/>
  <c r="O44" i="1"/>
  <c r="P8" i="1"/>
  <c r="S8" i="1"/>
  <c r="J47" i="1"/>
  <c r="I47" i="1"/>
  <c r="I46" i="1"/>
  <c r="O47" i="1"/>
  <c r="P46" i="1"/>
  <c r="S46" i="1"/>
  <c r="S48" i="1"/>
  <c r="S57" i="1"/>
  <c r="S69" i="1"/>
  <c r="S96" i="1"/>
  <c r="S103" i="1"/>
  <c r="S171" i="1"/>
  <c r="S254" i="1"/>
  <c r="J292" i="1"/>
  <c r="I292" i="1"/>
  <c r="J299" i="1"/>
  <c r="I299" i="1"/>
  <c r="J301" i="1"/>
  <c r="I301" i="1"/>
  <c r="J303" i="1"/>
  <c r="I303" i="1"/>
  <c r="J305" i="1"/>
  <c r="I305" i="1"/>
  <c r="J311" i="1"/>
  <c r="I311" i="1"/>
  <c r="I291" i="1"/>
  <c r="O292" i="1"/>
  <c r="O299" i="1"/>
  <c r="O301" i="1"/>
  <c r="O303" i="1"/>
  <c r="O305" i="1"/>
  <c r="O311" i="1"/>
  <c r="P291" i="1"/>
  <c r="S291" i="1"/>
  <c r="S313" i="1"/>
  <c r="S322" i="1"/>
  <c r="S349" i="1"/>
  <c r="T8" i="1"/>
  <c r="T46" i="1"/>
  <c r="AE49" i="1"/>
  <c r="H49" i="1"/>
  <c r="AE50" i="1"/>
  <c r="H50" i="1"/>
  <c r="AE53" i="1"/>
  <c r="H53" i="1"/>
  <c r="AE54" i="1"/>
  <c r="H54" i="1"/>
  <c r="AE55" i="1"/>
  <c r="H55" i="1"/>
  <c r="AE56" i="1"/>
  <c r="H56" i="1"/>
  <c r="H48" i="1"/>
  <c r="T48" i="1"/>
  <c r="AE58" i="1"/>
  <c r="H58" i="1"/>
  <c r="AE63" i="1"/>
  <c r="H63" i="1"/>
  <c r="AE65" i="1"/>
  <c r="H65" i="1"/>
  <c r="AE66" i="1"/>
  <c r="H66" i="1"/>
  <c r="AE67" i="1"/>
  <c r="H67" i="1"/>
  <c r="AE68" i="1"/>
  <c r="H68" i="1"/>
  <c r="H57" i="1"/>
  <c r="T57" i="1"/>
  <c r="AE70" i="1"/>
  <c r="H70" i="1"/>
  <c r="AE71" i="1"/>
  <c r="H71" i="1"/>
  <c r="AE73" i="1"/>
  <c r="H73" i="1"/>
  <c r="AE74" i="1"/>
  <c r="H74" i="1"/>
  <c r="AE75" i="1"/>
  <c r="H75" i="1"/>
  <c r="AE76" i="1"/>
  <c r="H76" i="1"/>
  <c r="AE77" i="1"/>
  <c r="H77" i="1"/>
  <c r="AE79" i="1"/>
  <c r="H79" i="1"/>
  <c r="AE81" i="1"/>
  <c r="H81" i="1"/>
  <c r="AE83" i="1"/>
  <c r="H83" i="1"/>
  <c r="AE85" i="1"/>
  <c r="H85" i="1"/>
  <c r="AE87" i="1"/>
  <c r="H87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H69" i="1"/>
  <c r="T69" i="1"/>
  <c r="AE97" i="1"/>
  <c r="H97" i="1"/>
  <c r="AE98" i="1"/>
  <c r="H98" i="1"/>
  <c r="AE99" i="1"/>
  <c r="H99" i="1"/>
  <c r="AE101" i="1"/>
  <c r="H101" i="1"/>
  <c r="H96" i="1"/>
  <c r="T96" i="1"/>
  <c r="AE104" i="1"/>
  <c r="H104" i="1"/>
  <c r="AE106" i="1"/>
  <c r="H106" i="1"/>
  <c r="AE108" i="1"/>
  <c r="H108" i="1"/>
  <c r="AE115" i="1"/>
  <c r="H115" i="1"/>
  <c r="AE117" i="1"/>
  <c r="H117" i="1"/>
  <c r="AE126" i="1"/>
  <c r="H126" i="1"/>
  <c r="AE128" i="1"/>
  <c r="H128" i="1"/>
  <c r="AE137" i="1"/>
  <c r="H137" i="1"/>
  <c r="AE153" i="1"/>
  <c r="H153" i="1"/>
  <c r="AE155" i="1"/>
  <c r="H155" i="1"/>
  <c r="AE157" i="1"/>
  <c r="H157" i="1"/>
  <c r="AE159" i="1"/>
  <c r="H159" i="1"/>
  <c r="AE160" i="1"/>
  <c r="H160" i="1"/>
  <c r="AE162" i="1"/>
  <c r="H162" i="1"/>
  <c r="H103" i="1"/>
  <c r="T103" i="1"/>
  <c r="AE172" i="1"/>
  <c r="H172" i="1"/>
  <c r="AE187" i="1"/>
  <c r="H187" i="1"/>
  <c r="AE189" i="1"/>
  <c r="H189" i="1"/>
  <c r="AE198" i="1"/>
  <c r="H198" i="1"/>
  <c r="AE200" i="1"/>
  <c r="H200" i="1"/>
  <c r="AE209" i="1"/>
  <c r="H209" i="1"/>
  <c r="AE211" i="1"/>
  <c r="H211" i="1"/>
  <c r="AE212" i="1"/>
  <c r="H212" i="1"/>
  <c r="AE213" i="1"/>
  <c r="H213" i="1"/>
  <c r="AE214" i="1"/>
  <c r="H214" i="1"/>
  <c r="AE215" i="1"/>
  <c r="H215" i="1"/>
  <c r="AE224" i="1"/>
  <c r="H224" i="1"/>
  <c r="AE232" i="1"/>
  <c r="H232" i="1"/>
  <c r="AE245" i="1"/>
  <c r="H245" i="1"/>
  <c r="H171" i="1"/>
  <c r="T171" i="1"/>
  <c r="AE255" i="1"/>
  <c r="H255" i="1"/>
  <c r="AE279" i="1"/>
  <c r="H279" i="1"/>
  <c r="AE281" i="1"/>
  <c r="H281" i="1"/>
  <c r="AE287" i="1"/>
  <c r="H287" i="1"/>
  <c r="AE289" i="1"/>
  <c r="H289" i="1"/>
  <c r="H254" i="1"/>
  <c r="T254" i="1"/>
  <c r="T291" i="1"/>
  <c r="T313" i="1"/>
  <c r="T322" i="1"/>
  <c r="T349" i="1"/>
  <c r="U8" i="1"/>
  <c r="U46" i="1"/>
  <c r="J49" i="1"/>
  <c r="I49" i="1"/>
  <c r="J50" i="1"/>
  <c r="I50" i="1"/>
  <c r="J53" i="1"/>
  <c r="I53" i="1"/>
  <c r="J54" i="1"/>
  <c r="I54" i="1"/>
  <c r="J55" i="1"/>
  <c r="I55" i="1"/>
  <c r="J56" i="1"/>
  <c r="I56" i="1"/>
  <c r="I48" i="1"/>
  <c r="O49" i="1"/>
  <c r="O50" i="1"/>
  <c r="O53" i="1"/>
  <c r="O54" i="1"/>
  <c r="O55" i="1"/>
  <c r="O56" i="1"/>
  <c r="P48" i="1"/>
  <c r="U48" i="1"/>
  <c r="J58" i="1"/>
  <c r="I58" i="1"/>
  <c r="J63" i="1"/>
  <c r="I63" i="1"/>
  <c r="J65" i="1"/>
  <c r="I65" i="1"/>
  <c r="J66" i="1"/>
  <c r="I66" i="1"/>
  <c r="J67" i="1"/>
  <c r="I67" i="1"/>
  <c r="J68" i="1"/>
  <c r="I68" i="1"/>
  <c r="I57" i="1"/>
  <c r="O58" i="1"/>
  <c r="O63" i="1"/>
  <c r="O65" i="1"/>
  <c r="O66" i="1"/>
  <c r="O67" i="1"/>
  <c r="O68" i="1"/>
  <c r="P57" i="1"/>
  <c r="U57" i="1"/>
  <c r="J70" i="1"/>
  <c r="I70" i="1"/>
  <c r="J71" i="1"/>
  <c r="I71" i="1"/>
  <c r="J73" i="1"/>
  <c r="I73" i="1"/>
  <c r="J74" i="1"/>
  <c r="I74" i="1"/>
  <c r="J75" i="1"/>
  <c r="I75" i="1"/>
  <c r="J76" i="1"/>
  <c r="I76" i="1"/>
  <c r="J77" i="1"/>
  <c r="I77" i="1"/>
  <c r="J79" i="1"/>
  <c r="I79" i="1"/>
  <c r="J81" i="1"/>
  <c r="I81" i="1"/>
  <c r="J83" i="1"/>
  <c r="I83" i="1"/>
  <c r="J85" i="1"/>
  <c r="I85" i="1"/>
  <c r="J87" i="1"/>
  <c r="I87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I69" i="1"/>
  <c r="O70" i="1"/>
  <c r="O71" i="1"/>
  <c r="O73" i="1"/>
  <c r="O74" i="1"/>
  <c r="O75" i="1"/>
  <c r="O76" i="1"/>
  <c r="O77" i="1"/>
  <c r="O79" i="1"/>
  <c r="O81" i="1"/>
  <c r="O83" i="1"/>
  <c r="O85" i="1"/>
  <c r="O87" i="1"/>
  <c r="O88" i="1"/>
  <c r="O89" i="1"/>
  <c r="O90" i="1"/>
  <c r="O91" i="1"/>
  <c r="O92" i="1"/>
  <c r="O93" i="1"/>
  <c r="O94" i="1"/>
  <c r="P69" i="1"/>
  <c r="U69" i="1"/>
  <c r="J97" i="1"/>
  <c r="I97" i="1"/>
  <c r="J98" i="1"/>
  <c r="I98" i="1"/>
  <c r="J99" i="1"/>
  <c r="I99" i="1"/>
  <c r="J101" i="1"/>
  <c r="I101" i="1"/>
  <c r="I96" i="1"/>
  <c r="O97" i="1"/>
  <c r="O98" i="1"/>
  <c r="O99" i="1"/>
  <c r="O101" i="1"/>
  <c r="P96" i="1"/>
  <c r="U96" i="1"/>
  <c r="J104" i="1"/>
  <c r="I104" i="1"/>
  <c r="J106" i="1"/>
  <c r="I106" i="1"/>
  <c r="J108" i="1"/>
  <c r="I108" i="1"/>
  <c r="J115" i="1"/>
  <c r="I115" i="1"/>
  <c r="J117" i="1"/>
  <c r="I117" i="1"/>
  <c r="J126" i="1"/>
  <c r="I126" i="1"/>
  <c r="J128" i="1"/>
  <c r="I128" i="1"/>
  <c r="J137" i="1"/>
  <c r="I137" i="1"/>
  <c r="J153" i="1"/>
  <c r="I153" i="1"/>
  <c r="J155" i="1"/>
  <c r="I155" i="1"/>
  <c r="J157" i="1"/>
  <c r="I157" i="1"/>
  <c r="J159" i="1"/>
  <c r="I159" i="1"/>
  <c r="J160" i="1"/>
  <c r="I160" i="1"/>
  <c r="J162" i="1"/>
  <c r="I162" i="1"/>
  <c r="I103" i="1"/>
  <c r="O104" i="1"/>
  <c r="O106" i="1"/>
  <c r="O108" i="1"/>
  <c r="O115" i="1"/>
  <c r="O117" i="1"/>
  <c r="O126" i="1"/>
  <c r="O128" i="1"/>
  <c r="O137" i="1"/>
  <c r="O153" i="1"/>
  <c r="O155" i="1"/>
  <c r="O157" i="1"/>
  <c r="O159" i="1"/>
  <c r="O160" i="1"/>
  <c r="O162" i="1"/>
  <c r="P103" i="1"/>
  <c r="U103" i="1"/>
  <c r="J172" i="1"/>
  <c r="I172" i="1"/>
  <c r="J187" i="1"/>
  <c r="I187" i="1"/>
  <c r="J189" i="1"/>
  <c r="I189" i="1"/>
  <c r="J198" i="1"/>
  <c r="I198" i="1"/>
  <c r="J200" i="1"/>
  <c r="I200" i="1"/>
  <c r="J209" i="1"/>
  <c r="I209" i="1"/>
  <c r="J211" i="1"/>
  <c r="I211" i="1"/>
  <c r="J212" i="1"/>
  <c r="I212" i="1"/>
  <c r="J213" i="1"/>
  <c r="I213" i="1"/>
  <c r="J214" i="1"/>
  <c r="I214" i="1"/>
  <c r="J215" i="1"/>
  <c r="I215" i="1"/>
  <c r="J224" i="1"/>
  <c r="I224" i="1"/>
  <c r="J232" i="1"/>
  <c r="I232" i="1"/>
  <c r="J245" i="1"/>
  <c r="I245" i="1"/>
  <c r="I171" i="1"/>
  <c r="O172" i="1"/>
  <c r="O187" i="1"/>
  <c r="O189" i="1"/>
  <c r="O198" i="1"/>
  <c r="O200" i="1"/>
  <c r="O209" i="1"/>
  <c r="O211" i="1"/>
  <c r="O212" i="1"/>
  <c r="O213" i="1"/>
  <c r="O214" i="1"/>
  <c r="O215" i="1"/>
  <c r="O224" i="1"/>
  <c r="O232" i="1"/>
  <c r="O245" i="1"/>
  <c r="P171" i="1"/>
  <c r="U171" i="1"/>
  <c r="J255" i="1"/>
  <c r="I255" i="1"/>
  <c r="J279" i="1"/>
  <c r="I279" i="1"/>
  <c r="J281" i="1"/>
  <c r="I281" i="1"/>
  <c r="J287" i="1"/>
  <c r="I287" i="1"/>
  <c r="J289" i="1"/>
  <c r="I289" i="1"/>
  <c r="I254" i="1"/>
  <c r="O255" i="1"/>
  <c r="O279" i="1"/>
  <c r="O281" i="1"/>
  <c r="O287" i="1"/>
  <c r="O289" i="1"/>
  <c r="P254" i="1"/>
  <c r="U254" i="1"/>
  <c r="U291" i="1"/>
  <c r="U313" i="1"/>
  <c r="U322" i="1"/>
  <c r="U349" i="1"/>
  <c r="V8" i="1"/>
  <c r="V46" i="1"/>
  <c r="V48" i="1"/>
  <c r="V57" i="1"/>
  <c r="V69" i="1"/>
  <c r="V96" i="1"/>
  <c r="V103" i="1"/>
  <c r="V171" i="1"/>
  <c r="V254" i="1"/>
  <c r="V291" i="1"/>
  <c r="V313" i="1"/>
  <c r="AE323" i="1"/>
  <c r="H323" i="1"/>
  <c r="AE324" i="1"/>
  <c r="H324" i="1"/>
  <c r="AE326" i="1"/>
  <c r="H326" i="1"/>
  <c r="AE328" i="1"/>
  <c r="H328" i="1"/>
  <c r="AE329" i="1"/>
  <c r="H329" i="1"/>
  <c r="AE330" i="1"/>
  <c r="H330" i="1"/>
  <c r="AE332" i="1"/>
  <c r="H332" i="1"/>
  <c r="AE334" i="1"/>
  <c r="H334" i="1"/>
  <c r="AE336" i="1"/>
  <c r="H336" i="1"/>
  <c r="AE337" i="1"/>
  <c r="H337" i="1"/>
  <c r="AE339" i="1"/>
  <c r="H339" i="1"/>
  <c r="AE343" i="1"/>
  <c r="H343" i="1"/>
  <c r="AE345" i="1"/>
  <c r="H345" i="1"/>
  <c r="AE346" i="1"/>
  <c r="H346" i="1"/>
  <c r="AE347" i="1"/>
  <c r="H347" i="1"/>
  <c r="AE348" i="1"/>
  <c r="H348" i="1"/>
  <c r="H322" i="1"/>
  <c r="V322" i="1"/>
  <c r="V349" i="1"/>
  <c r="W8" i="1"/>
  <c r="W46" i="1"/>
  <c r="W48" i="1"/>
  <c r="W57" i="1"/>
  <c r="W69" i="1"/>
  <c r="W96" i="1"/>
  <c r="W103" i="1"/>
  <c r="W171" i="1"/>
  <c r="W254" i="1"/>
  <c r="W291" i="1"/>
  <c r="W313" i="1"/>
  <c r="J323" i="1"/>
  <c r="I323" i="1"/>
  <c r="J324" i="1"/>
  <c r="I324" i="1"/>
  <c r="J326" i="1"/>
  <c r="I326" i="1"/>
  <c r="J328" i="1"/>
  <c r="I328" i="1"/>
  <c r="J329" i="1"/>
  <c r="I329" i="1"/>
  <c r="J330" i="1"/>
  <c r="I330" i="1"/>
  <c r="J332" i="1"/>
  <c r="I332" i="1"/>
  <c r="J334" i="1"/>
  <c r="I334" i="1"/>
  <c r="J336" i="1"/>
  <c r="I336" i="1"/>
  <c r="J337" i="1"/>
  <c r="I337" i="1"/>
  <c r="J339" i="1"/>
  <c r="I339" i="1"/>
  <c r="J343" i="1"/>
  <c r="I343" i="1"/>
  <c r="J345" i="1"/>
  <c r="I345" i="1"/>
  <c r="J346" i="1"/>
  <c r="I346" i="1"/>
  <c r="J347" i="1"/>
  <c r="I347" i="1"/>
  <c r="J348" i="1"/>
  <c r="I348" i="1"/>
  <c r="I322" i="1"/>
  <c r="O323" i="1"/>
  <c r="O324" i="1"/>
  <c r="O326" i="1"/>
  <c r="O328" i="1"/>
  <c r="O329" i="1"/>
  <c r="O330" i="1"/>
  <c r="O332" i="1"/>
  <c r="O334" i="1"/>
  <c r="O336" i="1"/>
  <c r="O337" i="1"/>
  <c r="O339" i="1"/>
  <c r="O343" i="1"/>
  <c r="O345" i="1"/>
  <c r="O346" i="1"/>
  <c r="O347" i="1"/>
  <c r="O348" i="1"/>
  <c r="P322" i="1"/>
  <c r="W322" i="1"/>
  <c r="W349" i="1"/>
  <c r="J314" i="1"/>
  <c r="AE314" i="1"/>
  <c r="H314" i="1"/>
  <c r="I314" i="1"/>
  <c r="O314" i="1"/>
  <c r="P313" i="1"/>
  <c r="J350" i="1"/>
  <c r="AE350" i="1"/>
  <c r="H350" i="1"/>
  <c r="I350" i="1"/>
  <c r="O350" i="1"/>
  <c r="J364" i="1"/>
  <c r="AE364" i="1"/>
  <c r="H364" i="1"/>
  <c r="I364" i="1"/>
  <c r="O364" i="1"/>
  <c r="J366" i="1"/>
  <c r="AE366" i="1"/>
  <c r="H366" i="1"/>
  <c r="I366" i="1"/>
  <c r="O366" i="1"/>
  <c r="P349" i="1"/>
  <c r="H339" i="2"/>
  <c r="J8" i="1"/>
  <c r="J46" i="1"/>
  <c r="J48" i="1"/>
  <c r="J57" i="1"/>
  <c r="J69" i="1"/>
  <c r="J96" i="1"/>
  <c r="J103" i="1"/>
  <c r="J171" i="1"/>
  <c r="J254" i="1"/>
  <c r="J291" i="1"/>
  <c r="H313" i="1"/>
  <c r="I313" i="1"/>
  <c r="J313" i="1"/>
  <c r="J322" i="1"/>
  <c r="H349" i="1"/>
  <c r="I349" i="1"/>
  <c r="J349" i="1"/>
  <c r="J367" i="1"/>
  <c r="AF366" i="1"/>
  <c r="AN366" i="1"/>
  <c r="AM366" i="1"/>
  <c r="L366" i="1"/>
  <c r="AF364" i="1"/>
  <c r="AN364" i="1"/>
  <c r="AM364" i="1"/>
  <c r="L364" i="1"/>
  <c r="AF350" i="1"/>
  <c r="AN350" i="1"/>
  <c r="AM350" i="1"/>
  <c r="L350" i="1"/>
  <c r="AK349" i="1"/>
  <c r="AJ349" i="1"/>
  <c r="AI349" i="1"/>
  <c r="L349" i="1"/>
  <c r="AF348" i="1"/>
  <c r="AN348" i="1"/>
  <c r="AM348" i="1"/>
  <c r="L348" i="1"/>
  <c r="AF347" i="1"/>
  <c r="AN347" i="1"/>
  <c r="AM347" i="1"/>
  <c r="L347" i="1"/>
  <c r="AF346" i="1"/>
  <c r="AN346" i="1"/>
  <c r="AM346" i="1"/>
  <c r="L346" i="1"/>
  <c r="AF345" i="1"/>
  <c r="AN345" i="1"/>
  <c r="AM345" i="1"/>
  <c r="L345" i="1"/>
  <c r="AF343" i="1"/>
  <c r="AN343" i="1"/>
  <c r="AM343" i="1"/>
  <c r="L343" i="1"/>
  <c r="AF339" i="1"/>
  <c r="AN339" i="1"/>
  <c r="AM339" i="1"/>
  <c r="L339" i="1"/>
  <c r="AF337" i="1"/>
  <c r="AN337" i="1"/>
  <c r="AM337" i="1"/>
  <c r="L337" i="1"/>
  <c r="AF336" i="1"/>
  <c r="AN336" i="1"/>
  <c r="AM336" i="1"/>
  <c r="L336" i="1"/>
  <c r="AF334" i="1"/>
  <c r="AN334" i="1"/>
  <c r="AM334" i="1"/>
  <c r="L334" i="1"/>
  <c r="AF332" i="1"/>
  <c r="AN332" i="1"/>
  <c r="AM332" i="1"/>
  <c r="L332" i="1"/>
  <c r="AF330" i="1"/>
  <c r="AN330" i="1"/>
  <c r="AM330" i="1"/>
  <c r="L330" i="1"/>
  <c r="AF329" i="1"/>
  <c r="AN329" i="1"/>
  <c r="AM329" i="1"/>
  <c r="L329" i="1"/>
  <c r="AF328" i="1"/>
  <c r="AN328" i="1"/>
  <c r="AM328" i="1"/>
  <c r="L328" i="1"/>
  <c r="AF326" i="1"/>
  <c r="AN326" i="1"/>
  <c r="AM326" i="1"/>
  <c r="L326" i="1"/>
  <c r="AF324" i="1"/>
  <c r="AN324" i="1"/>
  <c r="AM324" i="1"/>
  <c r="L324" i="1"/>
  <c r="AF323" i="1"/>
  <c r="AN323" i="1"/>
  <c r="AM323" i="1"/>
  <c r="L323" i="1"/>
  <c r="AK322" i="1"/>
  <c r="AJ322" i="1"/>
  <c r="AI322" i="1"/>
  <c r="L322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5" i="1"/>
  <c r="AN305" i="1"/>
  <c r="AM305" i="1"/>
  <c r="L305" i="1"/>
  <c r="AF303" i="1"/>
  <c r="AN303" i="1"/>
  <c r="AM303" i="1"/>
  <c r="L303" i="1"/>
  <c r="AF301" i="1"/>
  <c r="AN301" i="1"/>
  <c r="AM301" i="1"/>
  <c r="L301" i="1"/>
  <c r="AF299" i="1"/>
  <c r="AN299" i="1"/>
  <c r="AM299" i="1"/>
  <c r="L299" i="1"/>
  <c r="AF292" i="1"/>
  <c r="AN292" i="1"/>
  <c r="AM292" i="1"/>
  <c r="L292" i="1"/>
  <c r="AK291" i="1"/>
  <c r="AJ291" i="1"/>
  <c r="AI291" i="1"/>
  <c r="L291" i="1"/>
  <c r="AF289" i="1"/>
  <c r="AN289" i="1"/>
  <c r="AM289" i="1"/>
  <c r="L289" i="1"/>
  <c r="AF287" i="1"/>
  <c r="AN287" i="1"/>
  <c r="AM287" i="1"/>
  <c r="L287" i="1"/>
  <c r="AF281" i="1"/>
  <c r="AN281" i="1"/>
  <c r="AM281" i="1"/>
  <c r="L281" i="1"/>
  <c r="AF279" i="1"/>
  <c r="AN279" i="1"/>
  <c r="AM279" i="1"/>
  <c r="L279" i="1"/>
  <c r="AF255" i="1"/>
  <c r="AN255" i="1"/>
  <c r="AM255" i="1"/>
  <c r="L255" i="1"/>
  <c r="AK254" i="1"/>
  <c r="AJ254" i="1"/>
  <c r="AI254" i="1"/>
  <c r="L254" i="1"/>
  <c r="AF245" i="1"/>
  <c r="AN245" i="1"/>
  <c r="AM245" i="1"/>
  <c r="L245" i="1"/>
  <c r="AF232" i="1"/>
  <c r="AN232" i="1"/>
  <c r="AM232" i="1"/>
  <c r="L232" i="1"/>
  <c r="AF224" i="1"/>
  <c r="AN224" i="1"/>
  <c r="AM224" i="1"/>
  <c r="L224" i="1"/>
  <c r="AF215" i="1"/>
  <c r="AN215" i="1"/>
  <c r="AM215" i="1"/>
  <c r="L215" i="1"/>
  <c r="AF214" i="1"/>
  <c r="AN214" i="1"/>
  <c r="AM214" i="1"/>
  <c r="L214" i="1"/>
  <c r="AF213" i="1"/>
  <c r="AN213" i="1"/>
  <c r="AM213" i="1"/>
  <c r="L213" i="1"/>
  <c r="AF212" i="1"/>
  <c r="AN212" i="1"/>
  <c r="AM212" i="1"/>
  <c r="L212" i="1"/>
  <c r="AF211" i="1"/>
  <c r="AN211" i="1"/>
  <c r="AM211" i="1"/>
  <c r="L211" i="1"/>
  <c r="AF209" i="1"/>
  <c r="AN209" i="1"/>
  <c r="AM209" i="1"/>
  <c r="L209" i="1"/>
  <c r="AF200" i="1"/>
  <c r="AN200" i="1"/>
  <c r="AM200" i="1"/>
  <c r="L200" i="1"/>
  <c r="AF198" i="1"/>
  <c r="AN198" i="1"/>
  <c r="AM198" i="1"/>
  <c r="L198" i="1"/>
  <c r="AF189" i="1"/>
  <c r="AN189" i="1"/>
  <c r="AM189" i="1"/>
  <c r="L189" i="1"/>
  <c r="AF187" i="1"/>
  <c r="AN187" i="1"/>
  <c r="AM187" i="1"/>
  <c r="L187" i="1"/>
  <c r="AF172" i="1"/>
  <c r="AN172" i="1"/>
  <c r="AM172" i="1"/>
  <c r="L172" i="1"/>
  <c r="AK171" i="1"/>
  <c r="AJ171" i="1"/>
  <c r="AI171" i="1"/>
  <c r="L171" i="1"/>
  <c r="AF162" i="1"/>
  <c r="AN162" i="1"/>
  <c r="AM162" i="1"/>
  <c r="L162" i="1"/>
  <c r="AF160" i="1"/>
  <c r="AN160" i="1"/>
  <c r="AM160" i="1"/>
  <c r="L160" i="1"/>
  <c r="AF159" i="1"/>
  <c r="AN159" i="1"/>
  <c r="AM159" i="1"/>
  <c r="L159" i="1"/>
  <c r="AF157" i="1"/>
  <c r="AN157" i="1"/>
  <c r="AM157" i="1"/>
  <c r="L157" i="1"/>
  <c r="AF155" i="1"/>
  <c r="AN155" i="1"/>
  <c r="AM155" i="1"/>
  <c r="L155" i="1"/>
  <c r="AF153" i="1"/>
  <c r="AN153" i="1"/>
  <c r="AM153" i="1"/>
  <c r="L153" i="1"/>
  <c r="AF137" i="1"/>
  <c r="AN137" i="1"/>
  <c r="AM137" i="1"/>
  <c r="L137" i="1"/>
  <c r="AF128" i="1"/>
  <c r="AN128" i="1"/>
  <c r="AM128" i="1"/>
  <c r="L128" i="1"/>
  <c r="AF126" i="1"/>
  <c r="AN126" i="1"/>
  <c r="AM126" i="1"/>
  <c r="L126" i="1"/>
  <c r="AF117" i="1"/>
  <c r="AN117" i="1"/>
  <c r="AM117" i="1"/>
  <c r="L117" i="1"/>
  <c r="AF115" i="1"/>
  <c r="AN115" i="1"/>
  <c r="AM115" i="1"/>
  <c r="L115" i="1"/>
  <c r="AF108" i="1"/>
  <c r="AN108" i="1"/>
  <c r="AM108" i="1"/>
  <c r="L108" i="1"/>
  <c r="AF106" i="1"/>
  <c r="AN106" i="1"/>
  <c r="AM106" i="1"/>
  <c r="L106" i="1"/>
  <c r="AF104" i="1"/>
  <c r="AN104" i="1"/>
  <c r="AM104" i="1"/>
  <c r="L104" i="1"/>
  <c r="AK103" i="1"/>
  <c r="AJ103" i="1"/>
  <c r="AI103" i="1"/>
  <c r="L103" i="1"/>
  <c r="AF101" i="1"/>
  <c r="AN101" i="1"/>
  <c r="AM101" i="1"/>
  <c r="L101" i="1"/>
  <c r="AF99" i="1"/>
  <c r="AN99" i="1"/>
  <c r="AM99" i="1"/>
  <c r="L99" i="1"/>
  <c r="AF98" i="1"/>
  <c r="AN98" i="1"/>
  <c r="AM98" i="1"/>
  <c r="L98" i="1"/>
  <c r="AF97" i="1"/>
  <c r="AN97" i="1"/>
  <c r="AM97" i="1"/>
  <c r="L97" i="1"/>
  <c r="AK96" i="1"/>
  <c r="AJ96" i="1"/>
  <c r="AI96" i="1"/>
  <c r="L96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1" i="1"/>
  <c r="AN71" i="1"/>
  <c r="AM71" i="1"/>
  <c r="L71" i="1"/>
  <c r="AF70" i="1"/>
  <c r="AN70" i="1"/>
  <c r="AM70" i="1"/>
  <c r="L70" i="1"/>
  <c r="AK69" i="1"/>
  <c r="AJ69" i="1"/>
  <c r="AI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5" i="1"/>
  <c r="AN65" i="1"/>
  <c r="AM65" i="1"/>
  <c r="L65" i="1"/>
  <c r="AF63" i="1"/>
  <c r="AN63" i="1"/>
  <c r="AM63" i="1"/>
  <c r="L63" i="1"/>
  <c r="AF58" i="1"/>
  <c r="AN58" i="1"/>
  <c r="AM58" i="1"/>
  <c r="L58" i="1"/>
  <c r="AK57" i="1"/>
  <c r="AJ57" i="1"/>
  <c r="AI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3" i="1"/>
  <c r="AN53" i="1"/>
  <c r="AM53" i="1"/>
  <c r="L53" i="1"/>
  <c r="AF50" i="1"/>
  <c r="AN50" i="1"/>
  <c r="AM50" i="1"/>
  <c r="L50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F42" i="1"/>
  <c r="AN42" i="1"/>
  <c r="AM42" i="1"/>
  <c r="L42" i="1"/>
  <c r="AF39" i="1"/>
  <c r="AN39" i="1"/>
  <c r="AM39" i="1"/>
  <c r="L39" i="1"/>
  <c r="AF30" i="1"/>
  <c r="AN30" i="1"/>
  <c r="AM30" i="1"/>
  <c r="L30" i="1"/>
  <c r="AF27" i="1"/>
  <c r="AN27" i="1"/>
  <c r="AM27" i="1"/>
  <c r="L27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<sst xmlns="http://schemas.openxmlformats.org/spreadsheetml/2006/main" count="2022" uniqueCount="662">
  <si>
    <t>Stavební rozpočet</t>
  </si>
  <si>
    <t>Název stavby:</t>
  </si>
  <si>
    <t>Oprava koupelny B_4/24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</si>
  <si>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</si>
  <si>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</si>
  <si>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</si>
  <si>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</si>
  <si>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</si>
  <si>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</si>
  <si>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</si>
  <si>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</si>
  <si>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</si>
  <si>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</si>
  <si>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B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</si>
  <si>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</si>
  <si>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</si>
  <si>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</si>
  <si>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</si>
  <si>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</si>
  <si>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</si>
  <si>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</si>
  <si>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</si>
  <si>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</si>
  <si>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</si>
  <si>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</si>
  <si>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</si>
  <si>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</si>
  <si>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</si>
  <si>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</si>
  <si>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</si>
  <si>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</si>
  <si>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</si>
  <si>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</si>
  <si>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</si>
  <si>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</si>
  <si>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</si>
  <si>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</si>
  <si>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</si>
  <si>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</si>
  <si>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</si>
  <si>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</si>
  <si>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</si>
  <si>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</si>
  <si>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</si>
  <si>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</si>
  <si>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</si>
  <si>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</si>
  <si>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</si>
  <si>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</si>
  <si>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</si>
  <si>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</si>
  <si>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</si>
  <si>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</si>
  <si>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</si>
  <si>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</si>
  <si>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</si>
  <si>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</si>
  <si>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</si>
  <si>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</si>
  <si>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</si>
  <si>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</si>
  <si>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</si>
  <si>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0,6*(2,31+1,78)*2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</si>
  <si>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</si>
  <si>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</si>
  <si>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</si>
  <si>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</si>
  <si>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</si>
  <si>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</si>
  <si>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</si>
  <si>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</si>
  <si>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</si>
  <si>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</si>
  <si>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</si>
  <si>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11,5+7,4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</si>
  <si>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</si>
  <si>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</si>
  <si>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</si>
  <si>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</si>
  <si>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</si>
  <si>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</si>
  <si>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</si>
  <si>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</si>
  <si>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</si>
  <si>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</si>
  <si>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</si>
  <si>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</si>
  <si>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</si>
  <si>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</si>
  <si>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</si>
  <si>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</si>
  <si>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</si>
  <si>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</si>
  <si>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</si>
  <si>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</si>
  <si>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</si>
  <si>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</si>
  <si>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</si>
  <si>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</si>
  <si>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</si>
  <si>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</si>
  <si>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</si>
  <si>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</si>
  <si>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</si>
  <si>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</si>
  <si>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</si>
  <si>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</si>
  <si>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</si>
  <si>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</si>
  <si>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</si>
  <si>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</si>
  <si>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</si>
  <si>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</si>
  <si>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</si>
  <si>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</si>
  <si>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</si>
  <si>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</si>
  <si>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</si>
  <si>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</si>
  <si>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</si>
  <si>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</si>
  <si>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</si>
  <si>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</si>
  <si>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</si>
  <si>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</si>
  <si>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</si>
  <si>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</si>
  <si>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</si>
  <si>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</si>
  <si>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</si>
  <si>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</si>
  <si>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</si>
  <si>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</si>
  <si>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</si>
  <si>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</si>
  <si>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</si>
  <si>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</si>
  <si>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</si>
  <si>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4,6*2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</si>
  <si>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</si>
  <si>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</si>
  <si>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</si>
  <si>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</si>
  <si>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</si>
  <si>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</si>
  <si>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</si>
  <si>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</si>
  <si>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</si>
  <si>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</si>
  <si>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</si>
  <si>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</si>
  <si>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</si>
  <si>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</si>
  <si>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</si>
  <si>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</si>
  <si>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</si>
  <si>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</si>
  <si>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</si>
  <si>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</si>
  <si>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</si>
  <si>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</si>
  <si>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</si>
  <si>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</si>
  <si>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</si>
  <si>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</si>
  <si>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</si>
  <si>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</si>
  <si>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</si>
  <si>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</si>
  <si>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</si>
  <si>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</si>
  <si>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</si>
  <si>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</si>
  <si>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</si>
  <si>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</si>
  <si>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</si>
  <si>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</si>
  <si>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</si>
  <si>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</si>
  <si>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</si>
  <si>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</si>
  <si>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</si>
  <si>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</si>
  <si>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</si>
  <si>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</si>
  <si>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</si>
  <si>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</si>
  <si>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</si>
  <si>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</si>
  <si>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</si>
  <si>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</si>
  <si>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</si>
  <si>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</si>
  <si>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</si>
  <si>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</si>
  <si>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</si>
  <si>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</si>
  <si>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</si>
  <si>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</si>
  <si>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</si>
  <si>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</si>
  <si>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</si>
  <si>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</si>
  <si>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</si>
  <si>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</si>
  <si>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</si>
  <si>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</si>
  <si>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</si>
  <si>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</si>
  <si>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</si>
  <si>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</si>
  <si>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</si>
  <si>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</si>
  <si>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</si>
  <si>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</si>
  <si>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</si>
  <si>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</si>
  <si>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</si>
  <si>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</si>
  <si>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</si>
  <si>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</si>
  <si>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</si>
  <si>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</si>
  <si>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</si>
  <si>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</si>
  <si>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</si>
  <si>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</si>
  <si>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</si>
  <si>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</si>
  <si>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</si>
  <si>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</si>
  <si>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</si>
  <si>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</si>
  <si>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</si>
  <si>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</si>
  <si>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</si>
  <si>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</si>
  <si>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</si>
  <si>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</si>
  <si>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</si>
  <si>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</si>
  <si>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</si>
  <si>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</si>
  <si>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</si>
  <si>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</si>
  <si>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</si>
  <si>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</si>
  <si>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</si>
  <si>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</si>
  <si>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</si>
  <si>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</si>
  <si>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</si>
  <si>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</si>
  <si>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</si>
  <si>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</si>
  <si>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</si>
  <si>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</si>
  <si>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</si>
  <si>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</si>
  <si>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</si>
  <si>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4,11*1,5*30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</si>
  <si>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</si>
  <si>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</si>
  <si>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</si>
  <si>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</si>
  <si>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</si>
  <si>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</si>
  <si>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</si>
  <si>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</si>
  <si>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</si>
  <si>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</si>
  <si>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</si>
  <si>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</si>
  <si>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</si>
  <si>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</si>
  <si>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</si>
  <si>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4,11*0,25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</si>
  <si>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</si>
  <si>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</si>
  <si>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</si>
  <si>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</si>
  <si>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</si>
  <si>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</si>
  <si>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</si>
  <si>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</si>
  <si>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</si>
  <si>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</si>
  <si>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</si>
  <si>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</si>
  <si>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</si>
  <si>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4,11*1,6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</si>
  <si>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</si>
  <si>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</si>
  <si>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</si>
  <si>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</si>
  <si>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</si>
  <si>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</si>
  <si>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</si>
  <si>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</si>
  <si>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</si>
  <si>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</si>
  <si>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</si>
  <si>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</si>
  <si>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</si>
  <si>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</si>
  <si>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0,33+2,31+1,78+2,31+0,55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</si>
  <si>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</si>
  <si>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</si>
  <si>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</si>
  <si>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</si>
  <si>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</si>
  <si>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</si>
  <si>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</si>
  <si>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</si>
  <si>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</si>
  <si>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</si>
  <si>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</si>
  <si>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</si>
  <si>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</si>
  <si>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</si>
  <si>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</si>
  <si>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</si>
  <si>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</si>
  <si>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</si>
  <si>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</si>
  <si>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</si>
  <si>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</si>
  <si>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</si>
  <si>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</si>
  <si>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</si>
  <si>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</si>
  <si>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</si>
  <si>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</si>
  <si>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</si>
  <si>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4,11*1,2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</si>
  <si>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</si>
  <si>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</si>
  <si>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</si>
  <si>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</si>
  <si>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</si>
  <si>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</si>
  <si>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</si>
  <si>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</si>
  <si>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</si>
  <si>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</si>
  <si>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</si>
  <si>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</si>
  <si>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</si>
  <si>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</si>
  <si>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</si>
  <si>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</si>
  <si>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</si>
  <si>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</si>
  <si>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</si>
  <si>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(0,33+2,31+1,78+2,31+0,55)*2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</si>
  <si>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</si>
  <si>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</si>
  <si>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</si>
  <si>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</si>
  <si>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</si>
  <si>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</si>
  <si>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</si>
  <si>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</si>
  <si>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</si>
  <si>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</si>
  <si>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</si>
  <si>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</si>
  <si>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14,56*0,25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</si>
  <si>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</si>
  <si>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</si>
  <si>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</si>
  <si>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</si>
  <si>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</si>
  <si>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</si>
  <si>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</si>
  <si>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</si>
  <si>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</si>
  <si>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14,56*1,65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</si>
  <si>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</si>
  <si>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</si>
  <si>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</si>
  <si>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</si>
  <si>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</si>
  <si>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</si>
  <si>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</si>
  <si>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</si>
  <si>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</si>
  <si>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</si>
  <si>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</si>
  <si>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</si>
  <si>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</si>
  <si>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</si>
  <si>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</si>
  <si>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</si>
  <si>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</si>
  <si>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</si>
  <si>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</si>
  <si>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</si>
  <si>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</si>
  <si>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</si>
  <si>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</si>
  <si>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</si>
  <si>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14,56-2,184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</si>
  <si>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</si>
  <si>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</si>
  <si>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</si>
  <si>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</si>
  <si>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</si>
  <si>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</si>
  <si>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</si>
  <si>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</si>
  <si>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</si>
  <si>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</si>
  <si>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12,376*1,15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</si>
  <si>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</si>
  <si>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</si>
  <si>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</si>
  <si>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</si>
  <si>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</si>
  <si>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</si>
  <si>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</si>
  <si>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</si>
  <si>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</si>
  <si>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</si>
  <si>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</si>
  <si>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</si>
  <si>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</si>
  <si>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</si>
  <si>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0,3*(0,33+2,31+1,78+2,31+0,55)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</si>
  <si>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</si>
  <si>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</si>
  <si>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</si>
  <si>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</si>
  <si>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</si>
  <si>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</si>
  <si>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</si>
  <si>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</si>
  <si>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</si>
  <si>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</si>
  <si>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2,184*1,2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</si>
  <si>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</si>
  <si>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</si>
  <si>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</si>
  <si>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</si>
  <si>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</si>
  <si>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</si>
  <si>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</si>
  <si>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</si>
  <si>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</si>
  <si>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</si>
  <si>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</si>
  <si>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</si>
  <si>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</si>
  <si>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</si>
  <si>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</si>
  <si>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</si>
  <si>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</si>
  <si>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</si>
  <si>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</si>
  <si>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</si>
  <si>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</si>
  <si>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</si>
  <si>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</si>
  <si>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</si>
  <si>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</si>
  <si>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4,11   strop koupelna</t>
  </si>
  <si>
    <t>4,908   stěna koupelna</t>
  </si>
  <si>
    <t>6,22   strop chodba</t>
  </si>
  <si>
    <t>2*(2,241+2,775)*2,6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</si>
  <si>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</si>
  <si>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</si>
  <si>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</si>
  <si>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</si>
  <si>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</si>
  <si>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</si>
  <si>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</si>
  <si>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</si>
  <si>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</si>
  <si>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</si>
  <si>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</si>
  <si>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4,11+6,22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</si>
  <si>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</si>
  <si>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</si>
  <si>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</si>
  <si>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</si>
  <si>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</si>
  <si>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</si>
  <si>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</si>
  <si>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</si>
  <si>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</si>
  <si>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</si>
  <si>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</si>
  <si>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</si>
  <si>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</si>
  <si>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</si>
  <si>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</si>
  <si>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</si>
  <si>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</si>
  <si>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</si>
  <si>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</si>
  <si>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</si>
  <si>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4,11*0,07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</si>
  <si>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</si>
  <si>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</si>
  <si>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</si>
  <si>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</si>
  <si>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</si>
  <si>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</si>
  <si>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</si>
  <si>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</si>
  <si>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</si>
  <si>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</si>
  <si>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</si>
  <si>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</si>
  <si>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</si>
  <si>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</si>
  <si>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</si>
  <si>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</si>
  <si>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</si>
  <si>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</si>
  <si>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</si>
  <si>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</si>
  <si>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</si>
  <si>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</si>
  <si>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</si>
  <si>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</si>
  <si>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</si>
  <si>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</si>
  <si>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</si>
  <si>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</si>
  <si>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</si>
  <si>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</si>
  <si>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</si>
  <si>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</si>
  <si>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</si>
  <si>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</si>
  <si>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</si>
  <si>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0,6339+0,0296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</si>
  <si>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</si>
  <si>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</si>
  <si>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</si>
  <si>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</si>
  <si>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</si>
  <si>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</si>
  <si>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</si>
  <si>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</si>
  <si>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</si>
  <si>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</si>
  <si>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</si>
  <si>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</si>
  <si>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</si>
  <si>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</si>
  <si>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</si>
  <si>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</si>
  <si>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</si>
  <si>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</si>
  <si>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</si>
  <si>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</si>
  <si>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</si>
  <si>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</si>
  <si>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</si>
  <si>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</si>
  <si>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</si>
  <si>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</si>
  <si>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</si>
  <si>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</si>
  <si>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</si>
  <si>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</si>
  <si>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34536710</t>
  </si>
  <si>
    <t>Rámeček trojnásobný, vodorovný 3901A-B30</t>
  </si>
  <si>
    <t>3901A-B30 B Rámeček pro elektroinstalační přístroje, trojnásobný vodorovný  Pro vodorovnou montáž  Design: Tango®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</si>
  <si>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</si>
  <si>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</si>
  <si>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</si>
  <si>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</si>
  <si>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</si>
  <si>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</si>
  <si>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</si>
  <si>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</si>
  <si>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</si>
  <si>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</si>
  <si>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</si>
  <si>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</si>
  <si>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</si>
  <si>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</si>
  <si>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</si>
  <si>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</si>
  <si>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</si>
  <si>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</si>
  <si>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</si>
  <si>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</si>
  <si>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</si>
  <si>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</si>
  <si>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</si>
  <si>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</si>
  <si>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</si>
  <si>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</si>
  <si>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</si>
  <si>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</si>
  <si>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</si>
  <si>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</si>
  <si>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</si>
  <si>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</si>
  <si>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</si>
  <si>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</si>
  <si>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</si>
  <si>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</si>
  <si>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</si>
  <si>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</si>
  <si>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</si>
  <si>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0,9093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</si>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</sst>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69"/>
  <sheetViews>
    <sheetView workbookViewId="0">
      <selection activeCell="A369" sqref="A369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SUM(H9:H44)</f>
        <v>0</v>
      </c>
      <c r="I8" s="13">
        <f>SUM(I9:I44)</f>
        <v>0</v>
      </c>
      <c r="J8" s="13">
        <f>H8+I8</f>
        <v>0</v>
      </c>
      <c r="K8" s="13"/>
      <c r="L8" s="13">
        <f>SUM(L9:L44)</f>
        <v>0.63385904000000015</v>
      </c>
      <c r="M8" s="13"/>
      <c r="P8" s="13">
        <f>IF(Q8="PR",J8,SUM(O9:O44))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SUM(Z9:Z44)</f>
        <v>0</v>
      </c>
      <c r="AJ8">
        <f>SUM(AA9:AA44)</f>
        <v>0</v>
      </c>
      <c r="AK8">
        <f>SUM(AB9:AB44)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4.9080000000000004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1.8012360000000002E-2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4.9080000000000004</v>
      </c>
    </row>
    <row r="18" spans="1:43" ht="12.75" customHeight="1">
      <c r="C18" s="17" t="s">
        <v>63</v>
      </c>
      <c r="D18" s="53" t="s">
        <v>64</v>
      </c>
      <c r="E18" s="53"/>
      <c r="F18" s="53"/>
      <c r="G18" s="53"/>
      <c r="H18" s="53"/>
      <c r="I18" s="53"/>
      <c r="J18" s="53"/>
      <c r="K18" s="53"/>
      <c r="L18" s="53"/>
      <c r="M18" s="53"/>
    </row>
    <row r="19" spans="1:43">
      <c r="A19" s="2" t="s">
        <v>65</v>
      </c>
      <c r="C19" s="1" t="s">
        <v>66</v>
      </c>
      <c r="D19" t="s">
        <v>67</v>
      </c>
      <c r="E19" t="s">
        <v>68</v>
      </c>
      <c r="F19">
        <v>18.899999999999999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2.9483999999999996E-2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69</v>
      </c>
      <c r="E20" s="14"/>
      <c r="F20" s="14">
        <v>21.45</v>
      </c>
    </row>
    <row r="21" spans="1:43">
      <c r="D21" s="14" t="s">
        <v>70</v>
      </c>
      <c r="E21" s="14"/>
      <c r="F21" s="14">
        <v>3.6</v>
      </c>
    </row>
    <row r="22" spans="1:43">
      <c r="D22" s="14" t="s">
        <v>71</v>
      </c>
      <c r="E22" s="14"/>
      <c r="F22" s="14">
        <v>10.8</v>
      </c>
    </row>
    <row r="23" spans="1:43">
      <c r="D23" s="14" t="s">
        <v>72</v>
      </c>
      <c r="E23" s="14"/>
      <c r="F23" s="14">
        <v>9.3800000000000008</v>
      </c>
    </row>
    <row r="24" spans="1:43">
      <c r="D24" s="14" t="s">
        <v>73</v>
      </c>
      <c r="E24" s="14"/>
      <c r="F24" s="14">
        <v>11.4</v>
      </c>
    </row>
    <row r="25" spans="1:43">
      <c r="D25" s="14" t="s">
        <v>74</v>
      </c>
      <c r="E25" s="14"/>
      <c r="F25" s="14">
        <v>18.899999999999999</v>
      </c>
    </row>
    <row r="26" spans="1:43" ht="12.75" customHeight="1">
      <c r="C26" s="17" t="s">
        <v>63</v>
      </c>
      <c r="D26" s="53" t="s">
        <v>75</v>
      </c>
      <c r="E26" s="53"/>
      <c r="F26" s="53"/>
      <c r="G26" s="53"/>
      <c r="H26" s="53"/>
      <c r="I26" s="53"/>
      <c r="J26" s="53"/>
      <c r="K26" s="53"/>
      <c r="L26" s="53"/>
      <c r="M26" s="53"/>
    </row>
    <row r="27" spans="1:43">
      <c r="A27" s="2" t="s">
        <v>76</v>
      </c>
      <c r="C27" s="1" t="s">
        <v>77</v>
      </c>
      <c r="D27" t="s">
        <v>78</v>
      </c>
      <c r="E27" t="s">
        <v>50</v>
      </c>
      <c r="F27">
        <v>4.9080000000000004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4.7660000000000001E-2</v>
      </c>
      <c r="L27">
        <f>F27*K27</f>
        <v>0.23391528000000003</v>
      </c>
      <c r="M27" t="s">
        <v>51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12</v>
      </c>
      <c r="AE27">
        <f>G27*AG27</f>
        <v>0</v>
      </c>
      <c r="AF27">
        <f>G27*(1-AG27)</f>
        <v>0</v>
      </c>
      <c r="AG27">
        <v>0.11891428571428569</v>
      </c>
      <c r="AM27">
        <f>F27*AE27</f>
        <v>0</v>
      </c>
      <c r="AN27">
        <f>F27*AF27</f>
        <v>0</v>
      </c>
      <c r="AO27" t="s">
        <v>52</v>
      </c>
      <c r="AP27" t="s">
        <v>53</v>
      </c>
      <c r="AQ27" s="13" t="s">
        <v>54</v>
      </c>
    </row>
    <row r="28" spans="1:43">
      <c r="D28" s="14" t="s">
        <v>79</v>
      </c>
      <c r="E28" s="14"/>
      <c r="F28" s="14">
        <v>6.0107999999999997</v>
      </c>
    </row>
    <row r="29" spans="1:43" ht="12.75" customHeight="1">
      <c r="C29" s="17" t="s">
        <v>63</v>
      </c>
      <c r="D29" s="53" t="s">
        <v>80</v>
      </c>
      <c r="E29" s="53"/>
      <c r="F29" s="53"/>
      <c r="G29" s="53"/>
      <c r="H29" s="53"/>
      <c r="I29" s="53"/>
      <c r="J29" s="53"/>
      <c r="K29" s="53"/>
      <c r="L29" s="53"/>
      <c r="M29" s="53"/>
    </row>
    <row r="30" spans="1:43">
      <c r="A30" s="2" t="s">
        <v>81</v>
      </c>
      <c r="C30" s="1" t="s">
        <v>82</v>
      </c>
      <c r="D30" t="s">
        <v>83</v>
      </c>
      <c r="E30" t="s">
        <v>84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85</v>
      </c>
      <c r="E31" s="14"/>
      <c r="F31" s="14">
        <v>7.4999999999999997E-2</v>
      </c>
    </row>
    <row r="32" spans="1:43">
      <c r="D32" s="14" t="s">
        <v>86</v>
      </c>
      <c r="E32" s="14"/>
      <c r="F32" s="14">
        <v>2.5000000000000001E-2</v>
      </c>
    </row>
    <row r="33" spans="1:43">
      <c r="D33" s="14" t="s">
        <v>85</v>
      </c>
      <c r="E33" s="14"/>
      <c r="F33" s="14">
        <v>7.4999999999999997E-2</v>
      </c>
    </row>
    <row r="34" spans="1:43">
      <c r="D34" s="14" t="s">
        <v>85</v>
      </c>
      <c r="E34" s="14"/>
      <c r="F34" s="14">
        <v>7.4999999999999997E-2</v>
      </c>
    </row>
    <row r="35" spans="1:43">
      <c r="D35" s="14" t="s">
        <v>85</v>
      </c>
      <c r="E35" s="14"/>
      <c r="F35" s="14">
        <v>7.4999999999999997E-2</v>
      </c>
    </row>
    <row r="36" spans="1:43">
      <c r="D36" s="14" t="s">
        <v>85</v>
      </c>
      <c r="E36" s="14"/>
      <c r="F36" s="14">
        <v>7.4999999999999997E-2</v>
      </c>
    </row>
    <row r="37" spans="1:43">
      <c r="D37" s="14" t="s">
        <v>85</v>
      </c>
      <c r="E37" s="14"/>
      <c r="F37" s="14">
        <v>7.4999999999999997E-2</v>
      </c>
    </row>
    <row r="38" spans="1:43" ht="25.5" customHeight="1">
      <c r="C38" s="17" t="s">
        <v>63</v>
      </c>
      <c r="D38" s="53" t="s">
        <v>87</v>
      </c>
      <c r="E38" s="53"/>
      <c r="F38" s="53"/>
      <c r="G38" s="53"/>
      <c r="H38" s="53"/>
      <c r="I38" s="53"/>
      <c r="J38" s="53"/>
      <c r="K38" s="53"/>
      <c r="L38" s="53"/>
      <c r="M38" s="53"/>
    </row>
    <row r="39" spans="1:43">
      <c r="A39" s="2" t="s">
        <v>88</v>
      </c>
      <c r="C39" s="1" t="s">
        <v>89</v>
      </c>
      <c r="D39" t="s">
        <v>90</v>
      </c>
      <c r="E39" t="s">
        <v>50</v>
      </c>
      <c r="F39">
        <v>4.1100000000000003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4.1099999999999999E-3</v>
      </c>
      <c r="L39">
        <f>F39*K39</f>
        <v>1.68921E-2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0.2639322916666666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>
      <c r="D40" s="14" t="s">
        <v>91</v>
      </c>
      <c r="E40" s="14"/>
      <c r="F40" s="14">
        <v>6.98</v>
      </c>
    </row>
    <row r="41" spans="1:43" ht="12.75" customHeight="1">
      <c r="C41" s="17" t="s">
        <v>63</v>
      </c>
      <c r="D41" s="53" t="s">
        <v>92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93</v>
      </c>
      <c r="C42" s="1" t="s">
        <v>94</v>
      </c>
      <c r="D42" t="s">
        <v>95</v>
      </c>
      <c r="E42" t="s">
        <v>50</v>
      </c>
      <c r="F42">
        <v>4.1100000000000003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5.1229999999999998E-2</v>
      </c>
      <c r="L42">
        <f>F42*K42</f>
        <v>0.2105553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0.1741541038525963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12.75" customHeight="1">
      <c r="C43" s="17" t="s">
        <v>63</v>
      </c>
      <c r="D43" s="53" t="s">
        <v>96</v>
      </c>
      <c r="E43" s="53"/>
      <c r="F43" s="53"/>
      <c r="G43" s="53"/>
      <c r="H43" s="53"/>
      <c r="I43" s="53"/>
      <c r="J43" s="53"/>
      <c r="K43" s="53"/>
      <c r="L43" s="53"/>
      <c r="M43" s="53"/>
    </row>
    <row r="44" spans="1:43">
      <c r="A44" s="2" t="s">
        <v>97</v>
      </c>
      <c r="C44" s="1" t="s">
        <v>82</v>
      </c>
      <c r="D44" t="s">
        <v>83</v>
      </c>
      <c r="E44" t="s">
        <v>84</v>
      </c>
      <c r="F44">
        <v>0.05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0.05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52</v>
      </c>
      <c r="AP44" t="s">
        <v>53</v>
      </c>
      <c r="AQ44" s="13" t="s">
        <v>54</v>
      </c>
    </row>
    <row r="45" spans="1:43" ht="25.5" customHeight="1">
      <c r="C45" s="17" t="s">
        <v>63</v>
      </c>
      <c r="D45" s="53" t="s">
        <v>87</v>
      </c>
      <c r="E45" s="53"/>
      <c r="F45" s="53"/>
      <c r="G45" s="53"/>
      <c r="H45" s="53"/>
      <c r="I45" s="53"/>
      <c r="J45" s="53"/>
      <c r="K45" s="53"/>
      <c r="L45" s="53"/>
      <c r="M45" s="53"/>
    </row>
    <row r="46" spans="1:43">
      <c r="A46" s="18"/>
      <c r="B46" s="19"/>
      <c r="C46" s="19" t="s">
        <v>98</v>
      </c>
      <c r="D46" s="13" t="s">
        <v>99</v>
      </c>
      <c r="E46" s="13"/>
      <c r="F46" s="13"/>
      <c r="G46" s="13"/>
      <c r="H46" s="13">
        <f>SUM(H47:H47)</f>
        <v>0</v>
      </c>
      <c r="I46" s="13">
        <f>SUM(I47:I47)</f>
        <v>0</v>
      </c>
      <c r="J46" s="13">
        <f>H46+I46</f>
        <v>0</v>
      </c>
      <c r="K46" s="13"/>
      <c r="L46" s="13">
        <f>SUM(L47:L47)</f>
        <v>2.9569999999999999E-2</v>
      </c>
      <c r="M46" s="13"/>
      <c r="P46" s="13">
        <f>IF(Q46="PR",J46,SUM(O47:O47))</f>
        <v>0</v>
      </c>
      <c r="Q46" s="13" t="s">
        <v>46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64</v>
      </c>
      <c r="AI46">
        <f>SUM(Z47:Z47)</f>
        <v>0</v>
      </c>
      <c r="AJ46">
        <f>SUM(AA47:AA47)</f>
        <v>0</v>
      </c>
      <c r="AK46">
        <f>SUM(AB47:AB47)</f>
        <v>0</v>
      </c>
    </row>
    <row r="47" spans="1:43">
      <c r="A47" s="2" t="s">
        <v>100</v>
      </c>
      <c r="C47" s="1" t="s">
        <v>101</v>
      </c>
      <c r="D47" t="s">
        <v>102</v>
      </c>
      <c r="E47" t="s">
        <v>103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2.9569999999999999E-2</v>
      </c>
      <c r="L47">
        <f>F47*K47</f>
        <v>2.9569999999999999E-2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0.64451468048359239</v>
      </c>
      <c r="AM47">
        <f>F47*AE47</f>
        <v>0</v>
      </c>
      <c r="AN47">
        <f>F47*AF47</f>
        <v>0</v>
      </c>
      <c r="AO47" t="s">
        <v>104</v>
      </c>
      <c r="AP47" t="s">
        <v>53</v>
      </c>
      <c r="AQ47" s="13" t="s">
        <v>54</v>
      </c>
    </row>
    <row r="48" spans="1:43">
      <c r="A48" s="18"/>
      <c r="B48" s="19"/>
      <c r="C48" s="19" t="s">
        <v>105</v>
      </c>
      <c r="D48" s="13" t="s">
        <v>106</v>
      </c>
      <c r="E48" s="13"/>
      <c r="F48" s="13"/>
      <c r="G48" s="13"/>
      <c r="H48" s="13">
        <f>SUM(H49:H56)</f>
        <v>0</v>
      </c>
      <c r="I48" s="13">
        <f>SUM(I49:I56)</f>
        <v>0</v>
      </c>
      <c r="J48" s="13">
        <f>H48+I48</f>
        <v>0</v>
      </c>
      <c r="K48" s="13"/>
      <c r="L48" s="13">
        <f>SUM(L49:L56)</f>
        <v>4.568E-3</v>
      </c>
      <c r="M48" s="13"/>
      <c r="P48" s="13">
        <f>IF(Q48="PR",J48,SUM(O49:O56))</f>
        <v>0</v>
      </c>
      <c r="Q48" s="13" t="s">
        <v>107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721</v>
      </c>
      <c r="AI48">
        <f>SUM(Z49:Z56)</f>
        <v>0</v>
      </c>
      <c r="AJ48">
        <f>SUM(AA49:AA56)</f>
        <v>0</v>
      </c>
      <c r="AK48">
        <f>SUM(AB49:AB56)</f>
        <v>0</v>
      </c>
    </row>
    <row r="49" spans="1:43">
      <c r="A49" s="2" t="s">
        <v>108</v>
      </c>
      <c r="C49" s="1" t="s">
        <v>109</v>
      </c>
      <c r="D49" t="s">
        <v>110</v>
      </c>
      <c r="E49" t="s">
        <v>103</v>
      </c>
      <c r="F49">
        <v>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1.2700000000000001E-3</v>
      </c>
      <c r="L49">
        <f>F49*K49</f>
        <v>1.2700000000000001E-3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0.96824343015214376</v>
      </c>
      <c r="AM49">
        <f>F49*AE49</f>
        <v>0</v>
      </c>
      <c r="AN49">
        <f>F49*AF49</f>
        <v>0</v>
      </c>
      <c r="AO49" t="s">
        <v>111</v>
      </c>
      <c r="AP49" t="s">
        <v>112</v>
      </c>
      <c r="AQ49" s="13" t="s">
        <v>54</v>
      </c>
    </row>
    <row r="50" spans="1:43">
      <c r="A50" s="2" t="s">
        <v>113</v>
      </c>
      <c r="C50" s="1" t="s">
        <v>114</v>
      </c>
      <c r="D50" t="s">
        <v>115</v>
      </c>
      <c r="E50" t="s">
        <v>68</v>
      </c>
      <c r="F50">
        <v>5.4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4.6999999999999999E-4</v>
      </c>
      <c r="L50">
        <f>F50*K50</f>
        <v>2.5379999999999999E-3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0.34058689878076098</v>
      </c>
      <c r="AM50">
        <f>F50*AE50</f>
        <v>0</v>
      </c>
      <c r="AN50">
        <f>F50*AF50</f>
        <v>0</v>
      </c>
      <c r="AO50" t="s">
        <v>111</v>
      </c>
      <c r="AP50" t="s">
        <v>112</v>
      </c>
      <c r="AQ50" s="13" t="s">
        <v>54</v>
      </c>
    </row>
    <row r="51" spans="1:43">
      <c r="D51" s="14" t="s">
        <v>116</v>
      </c>
      <c r="E51" s="14"/>
      <c r="F51" s="14">
        <v>4.3</v>
      </c>
    </row>
    <row r="52" spans="1:43">
      <c r="D52" s="14" t="s">
        <v>116</v>
      </c>
      <c r="E52" s="14"/>
      <c r="F52" s="14">
        <v>4.3</v>
      </c>
    </row>
    <row r="53" spans="1:43">
      <c r="A53" s="2" t="s">
        <v>117</v>
      </c>
      <c r="C53" s="1" t="s">
        <v>118</v>
      </c>
      <c r="D53" t="s">
        <v>119</v>
      </c>
      <c r="E53" t="s">
        <v>68</v>
      </c>
      <c r="F53">
        <v>0.5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1.5200000000000001E-3</v>
      </c>
      <c r="L53">
        <f>F53*K53</f>
        <v>7.6000000000000004E-4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0.31743667679837889</v>
      </c>
      <c r="AM53">
        <f>F53*AE53</f>
        <v>0</v>
      </c>
      <c r="AN53">
        <f>F53*AF53</f>
        <v>0</v>
      </c>
      <c r="AO53" t="s">
        <v>111</v>
      </c>
      <c r="AP53" t="s">
        <v>112</v>
      </c>
      <c r="AQ53" s="13" t="s">
        <v>54</v>
      </c>
    </row>
    <row r="54" spans="1:43">
      <c r="A54" s="2" t="s">
        <v>120</v>
      </c>
      <c r="C54" s="1" t="s">
        <v>121</v>
      </c>
      <c r="D54" t="s">
        <v>122</v>
      </c>
      <c r="E54" t="s">
        <v>103</v>
      </c>
      <c r="F54">
        <v>2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111</v>
      </c>
      <c r="AP54" t="s">
        <v>112</v>
      </c>
      <c r="AQ54" s="13" t="s">
        <v>54</v>
      </c>
    </row>
    <row r="55" spans="1:43">
      <c r="A55" s="2" t="s">
        <v>123</v>
      </c>
      <c r="C55" s="1" t="s">
        <v>124</v>
      </c>
      <c r="D55" t="s">
        <v>125</v>
      </c>
      <c r="E55" t="s">
        <v>68</v>
      </c>
      <c r="F55">
        <v>5.4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2.9225352112676059E-2</v>
      </c>
      <c r="AM55">
        <f>F55*AE55</f>
        <v>0</v>
      </c>
      <c r="AN55">
        <f>F55*AF55</f>
        <v>0</v>
      </c>
      <c r="AO55" t="s">
        <v>111</v>
      </c>
      <c r="AP55" t="s">
        <v>112</v>
      </c>
      <c r="AQ55" s="13" t="s">
        <v>54</v>
      </c>
    </row>
    <row r="56" spans="1:43">
      <c r="A56" s="2" t="s">
        <v>126</v>
      </c>
      <c r="C56" s="1" t="s">
        <v>127</v>
      </c>
      <c r="D56" t="s">
        <v>128</v>
      </c>
      <c r="E56" t="s">
        <v>84</v>
      </c>
      <c r="F56">
        <v>4.5999999999999999E-3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5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</v>
      </c>
      <c r="AM56">
        <f>F56*AE56</f>
        <v>0</v>
      </c>
      <c r="AN56">
        <f>F56*AF56</f>
        <v>0</v>
      </c>
      <c r="AO56" t="s">
        <v>111</v>
      </c>
      <c r="AP56" t="s">
        <v>112</v>
      </c>
      <c r="AQ56" s="13" t="s">
        <v>54</v>
      </c>
    </row>
    <row r="57" spans="1:43">
      <c r="A57" s="18"/>
      <c r="B57" s="19"/>
      <c r="C57" s="19" t="s">
        <v>129</v>
      </c>
      <c r="D57" s="13" t="s">
        <v>130</v>
      </c>
      <c r="E57" s="13"/>
      <c r="F57" s="13"/>
      <c r="G57" s="13"/>
      <c r="H57" s="13">
        <f>SUM(H58:H68)</f>
        <v>0</v>
      </c>
      <c r="I57" s="13">
        <f>SUM(I58:I68)</f>
        <v>0</v>
      </c>
      <c r="J57" s="13">
        <f>H57+I57</f>
        <v>0</v>
      </c>
      <c r="K57" s="13"/>
      <c r="L57" s="13">
        <f>SUM(L58:L68)</f>
        <v>3.8503999999999997E-2</v>
      </c>
      <c r="M57" s="13"/>
      <c r="P57" s="13">
        <f>IF(Q57="PR",J57,SUM(O58:O68))</f>
        <v>0</v>
      </c>
      <c r="Q57" s="13" t="s">
        <v>107</v>
      </c>
      <c r="R57" s="13">
        <f>IF(Q57="HS",H57,0)</f>
        <v>0</v>
      </c>
      <c r="S57" s="13">
        <f>IF(Q57="HS",I57-P57,0)</f>
        <v>0</v>
      </c>
      <c r="T57" s="13">
        <f>IF(Q57="PS",H57,0)</f>
        <v>0</v>
      </c>
      <c r="U57" s="13">
        <f>IF(Q57="PS",I57-P57,0)</f>
        <v>0</v>
      </c>
      <c r="V57" s="13">
        <f>IF(Q57="MP",H57,0)</f>
        <v>0</v>
      </c>
      <c r="W57" s="13">
        <f>IF(Q57="MP",I57-P57,0)</f>
        <v>0</v>
      </c>
      <c r="X57" s="13">
        <f>IF(Q57="OM",H57,0)</f>
        <v>0</v>
      </c>
      <c r="Y57" s="13">
        <v>722</v>
      </c>
      <c r="AI57">
        <f>SUM(Z58:Z68)</f>
        <v>0</v>
      </c>
      <c r="AJ57">
        <f>SUM(AA58:AA68)</f>
        <v>0</v>
      </c>
      <c r="AK57">
        <f>SUM(AB58:AB68)</f>
        <v>0</v>
      </c>
    </row>
    <row r="58" spans="1:43">
      <c r="A58" s="2" t="s">
        <v>131</v>
      </c>
      <c r="C58" s="1" t="s">
        <v>132</v>
      </c>
      <c r="D58" t="s">
        <v>133</v>
      </c>
      <c r="E58" t="s">
        <v>68</v>
      </c>
      <c r="F58">
        <v>9.1999999999999993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4.0099999999999997E-3</v>
      </c>
      <c r="L58">
        <f>F58*K58</f>
        <v>3.6891999999999994E-2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0.24177377892030849</v>
      </c>
      <c r="AM58">
        <f>F58*AE58</f>
        <v>0</v>
      </c>
      <c r="AN58">
        <f>F58*AF58</f>
        <v>0</v>
      </c>
      <c r="AO58" t="s">
        <v>134</v>
      </c>
      <c r="AP58" t="s">
        <v>112</v>
      </c>
      <c r="AQ58" s="13" t="s">
        <v>54</v>
      </c>
    </row>
    <row r="59" spans="1:43">
      <c r="D59" s="14" t="s">
        <v>135</v>
      </c>
      <c r="E59" s="14"/>
      <c r="F59" s="14">
        <v>6.4</v>
      </c>
    </row>
    <row r="60" spans="1:43">
      <c r="D60" s="14" t="s">
        <v>136</v>
      </c>
      <c r="E60" s="14"/>
      <c r="F60" s="14">
        <v>5.9</v>
      </c>
    </row>
    <row r="61" spans="1:43">
      <c r="D61" s="14" t="s">
        <v>137</v>
      </c>
      <c r="E61" s="14"/>
      <c r="F61" s="14">
        <v>9.4</v>
      </c>
    </row>
    <row r="62" spans="1:43">
      <c r="D62" s="14" t="s">
        <v>138</v>
      </c>
      <c r="E62" s="14"/>
      <c r="F62" s="14">
        <v>9.1999999999999993</v>
      </c>
    </row>
    <row r="63" spans="1:43">
      <c r="A63" s="2" t="s">
        <v>139</v>
      </c>
      <c r="C63" s="1" t="s">
        <v>140</v>
      </c>
      <c r="D63" t="s">
        <v>141</v>
      </c>
      <c r="E63" t="s">
        <v>68</v>
      </c>
      <c r="F63">
        <v>9.1999999999999993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1.0000000000000001E-5</v>
      </c>
      <c r="L63">
        <f>F63*K63</f>
        <v>9.2E-5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0.17068343229712421</v>
      </c>
      <c r="AM63">
        <f>F63*AE63</f>
        <v>0</v>
      </c>
      <c r="AN63">
        <f>F63*AF63</f>
        <v>0</v>
      </c>
      <c r="AO63" t="s">
        <v>134</v>
      </c>
      <c r="AP63" t="s">
        <v>112</v>
      </c>
      <c r="AQ63" s="13" t="s">
        <v>54</v>
      </c>
    </row>
    <row r="64" spans="1:43" ht="12.75" customHeight="1">
      <c r="C64" s="17" t="s">
        <v>63</v>
      </c>
      <c r="D64" s="53" t="s">
        <v>142</v>
      </c>
      <c r="E64" s="53"/>
      <c r="F64" s="53"/>
      <c r="G64" s="53"/>
      <c r="H64" s="53"/>
      <c r="I64" s="53"/>
      <c r="J64" s="53"/>
      <c r="K64" s="53"/>
      <c r="L64" s="53"/>
      <c r="M64" s="53"/>
    </row>
    <row r="65" spans="1:43">
      <c r="A65" s="2" t="s">
        <v>143</v>
      </c>
      <c r="C65" s="1" t="s">
        <v>144</v>
      </c>
      <c r="D65" t="s">
        <v>145</v>
      </c>
      <c r="E65" t="s">
        <v>103</v>
      </c>
      <c r="F65">
        <v>7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1.8000000000000001E-4</v>
      </c>
      <c r="L65">
        <f>F65*K65</f>
        <v>1.2600000000000001E-3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0.37733720879788302</v>
      </c>
      <c r="AM65">
        <f>F65*AE65</f>
        <v>0</v>
      </c>
      <c r="AN65">
        <f>F65*AF65</f>
        <v>0</v>
      </c>
      <c r="AO65" t="s">
        <v>134</v>
      </c>
      <c r="AP65" t="s">
        <v>112</v>
      </c>
      <c r="AQ65" s="13" t="s">
        <v>54</v>
      </c>
    </row>
    <row r="66" spans="1:43">
      <c r="A66" s="2" t="s">
        <v>146</v>
      </c>
      <c r="C66" s="1" t="s">
        <v>147</v>
      </c>
      <c r="D66" t="s">
        <v>148</v>
      </c>
      <c r="E66" t="s">
        <v>103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1.2999999999999999E-4</v>
      </c>
      <c r="L66">
        <f>F66*K66</f>
        <v>2.5999999999999998E-4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0.71827496149467618</v>
      </c>
      <c r="AM66">
        <f>F66*AE66</f>
        <v>0</v>
      </c>
      <c r="AN66">
        <f>F66*AF66</f>
        <v>0</v>
      </c>
      <c r="AO66" t="s">
        <v>134</v>
      </c>
      <c r="AP66" t="s">
        <v>112</v>
      </c>
      <c r="AQ66" s="13" t="s">
        <v>54</v>
      </c>
    </row>
    <row r="67" spans="1:43">
      <c r="A67" s="2" t="s">
        <v>149</v>
      </c>
      <c r="C67" s="1" t="s">
        <v>150</v>
      </c>
      <c r="D67" t="s">
        <v>151</v>
      </c>
      <c r="E67" t="s">
        <v>68</v>
      </c>
      <c r="F67">
        <v>9.1999999999999993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1.5294117647058819E-2</v>
      </c>
      <c r="AM67">
        <f>F67*AE67</f>
        <v>0</v>
      </c>
      <c r="AN67">
        <f>F67*AF67</f>
        <v>0</v>
      </c>
      <c r="AO67" t="s">
        <v>134</v>
      </c>
      <c r="AP67" t="s">
        <v>112</v>
      </c>
      <c r="AQ67" s="13" t="s">
        <v>54</v>
      </c>
    </row>
    <row r="68" spans="1:43">
      <c r="A68" s="2" t="s">
        <v>152</v>
      </c>
      <c r="C68" s="1" t="s">
        <v>153</v>
      </c>
      <c r="D68" t="s">
        <v>154</v>
      </c>
      <c r="E68" t="s">
        <v>84</v>
      </c>
      <c r="F68">
        <v>3.85E-2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5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</v>
      </c>
      <c r="AM68">
        <f>F68*AE68</f>
        <v>0</v>
      </c>
      <c r="AN68">
        <f>F68*AF68</f>
        <v>0</v>
      </c>
      <c r="AO68" t="s">
        <v>134</v>
      </c>
      <c r="AP68" t="s">
        <v>112</v>
      </c>
      <c r="AQ68" s="13" t="s">
        <v>54</v>
      </c>
    </row>
    <row r="69" spans="1:43">
      <c r="A69" s="18"/>
      <c r="B69" s="19"/>
      <c r="C69" s="19" t="s">
        <v>155</v>
      </c>
      <c r="D69" s="13" t="s">
        <v>156</v>
      </c>
      <c r="E69" s="13"/>
      <c r="F69" s="13"/>
      <c r="G69" s="13"/>
      <c r="H69" s="13">
        <f>SUM(H70:H94)</f>
        <v>0</v>
      </c>
      <c r="I69" s="13">
        <f>SUM(I70:I94)</f>
        <v>0</v>
      </c>
      <c r="J69" s="13">
        <f>H69+I69</f>
        <v>0</v>
      </c>
      <c r="K69" s="13"/>
      <c r="L69" s="13">
        <f>SUM(L70:L94)</f>
        <v>0.4840600000000001</v>
      </c>
      <c r="M69" s="13"/>
      <c r="P69" s="13">
        <f>IF(Q69="PR",J69,SUM(O70:O94))</f>
        <v>0</v>
      </c>
      <c r="Q69" s="13" t="s">
        <v>107</v>
      </c>
      <c r="R69" s="13">
        <f>IF(Q69="HS",H69,0)</f>
        <v>0</v>
      </c>
      <c r="S69" s="13">
        <f>IF(Q69="HS",I69-P69,0)</f>
        <v>0</v>
      </c>
      <c r="T69" s="13">
        <f>IF(Q69="PS",H69,0)</f>
        <v>0</v>
      </c>
      <c r="U69" s="13">
        <f>IF(Q69="PS",I69-P69,0)</f>
        <v>0</v>
      </c>
      <c r="V69" s="13">
        <f>IF(Q69="MP",H69,0)</f>
        <v>0</v>
      </c>
      <c r="W69" s="13">
        <f>IF(Q69="MP",I69-P69,0)</f>
        <v>0</v>
      </c>
      <c r="X69" s="13">
        <f>IF(Q69="OM",H69,0)</f>
        <v>0</v>
      </c>
      <c r="Y69" s="13">
        <v>725</v>
      </c>
      <c r="AI69">
        <f>SUM(Z70:Z94)</f>
        <v>0</v>
      </c>
      <c r="AJ69">
        <f>SUM(AA70:AA94)</f>
        <v>0</v>
      </c>
      <c r="AK69">
        <f>SUM(AB70:AB94)</f>
        <v>0</v>
      </c>
    </row>
    <row r="70" spans="1:43">
      <c r="A70" s="2" t="s">
        <v>157</v>
      </c>
      <c r="C70" s="1" t="s">
        <v>158</v>
      </c>
      <c r="D70" t="s">
        <v>159</v>
      </c>
      <c r="E70" t="s">
        <v>103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0.86802803738317758</v>
      </c>
      <c r="AM70">
        <f>F70*AE70</f>
        <v>0</v>
      </c>
      <c r="AN70">
        <f>F70*AF70</f>
        <v>0</v>
      </c>
      <c r="AO70" t="s">
        <v>160</v>
      </c>
      <c r="AP70" t="s">
        <v>112</v>
      </c>
      <c r="AQ70" s="13" t="s">
        <v>54</v>
      </c>
    </row>
    <row r="71" spans="1:43">
      <c r="A71" s="2" t="s">
        <v>161</v>
      </c>
      <c r="C71" s="1" t="s">
        <v>162</v>
      </c>
      <c r="D71" t="s">
        <v>163</v>
      </c>
      <c r="E71" t="s">
        <v>164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1.7010000000000001E-2</v>
      </c>
      <c r="L71">
        <f>F71*K71</f>
        <v>1.7010000000000001E-2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0.78475862068965518</v>
      </c>
      <c r="AM71">
        <f>F71*AE71</f>
        <v>0</v>
      </c>
      <c r="AN71">
        <f>F71*AF71</f>
        <v>0</v>
      </c>
      <c r="AO71" t="s">
        <v>160</v>
      </c>
      <c r="AP71" t="s">
        <v>112</v>
      </c>
      <c r="AQ71" s="13" t="s">
        <v>54</v>
      </c>
    </row>
    <row r="72" spans="1:43" ht="12.75" customHeight="1">
      <c r="C72" s="17" t="s">
        <v>63</v>
      </c>
      <c r="D72" s="53" t="s">
        <v>165</v>
      </c>
      <c r="E72" s="53"/>
      <c r="F72" s="53"/>
      <c r="G72" s="53"/>
      <c r="H72" s="53"/>
      <c r="I72" s="53"/>
      <c r="J72" s="53"/>
      <c r="K72" s="53"/>
      <c r="L72" s="53"/>
      <c r="M72" s="53"/>
    </row>
    <row r="73" spans="1:43">
      <c r="A73" s="2" t="s">
        <v>166</v>
      </c>
      <c r="C73" s="1" t="s">
        <v>167</v>
      </c>
      <c r="D73" t="s">
        <v>168</v>
      </c>
      <c r="E73" t="s">
        <v>103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1.933E-2</v>
      </c>
      <c r="L73">
        <f>F73*K73</f>
        <v>1.933E-2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</v>
      </c>
      <c r="AM73">
        <f>F73*AE73</f>
        <v>0</v>
      </c>
      <c r="AN73">
        <f>F73*AF73</f>
        <v>0</v>
      </c>
      <c r="AO73" t="s">
        <v>160</v>
      </c>
      <c r="AP73" t="s">
        <v>112</v>
      </c>
      <c r="AQ73" s="13" t="s">
        <v>54</v>
      </c>
    </row>
    <row r="74" spans="1:43">
      <c r="A74" s="2" t="s">
        <v>169</v>
      </c>
      <c r="C74" s="1" t="s">
        <v>170</v>
      </c>
      <c r="D74" t="s">
        <v>171</v>
      </c>
      <c r="E74" t="s">
        <v>103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3.1870000000000002E-2</v>
      </c>
      <c r="L74">
        <f>F74*K74</f>
        <v>3.1870000000000002E-2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160</v>
      </c>
      <c r="AP74" t="s">
        <v>112</v>
      </c>
      <c r="AQ74" s="13" t="s">
        <v>54</v>
      </c>
    </row>
    <row r="75" spans="1:43">
      <c r="A75" s="2" t="s">
        <v>172</v>
      </c>
      <c r="C75" s="1" t="s">
        <v>173</v>
      </c>
      <c r="D75" t="s">
        <v>174</v>
      </c>
      <c r="E75" t="s">
        <v>103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0.38567000000000001</v>
      </c>
      <c r="L75">
        <f>F75*K75</f>
        <v>0.38567000000000001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1.9678749233249169E-2</v>
      </c>
      <c r="AM75">
        <f>F75*AE75</f>
        <v>0</v>
      </c>
      <c r="AN75">
        <f>F75*AF75</f>
        <v>0</v>
      </c>
      <c r="AO75" t="s">
        <v>160</v>
      </c>
      <c r="AP75" t="s">
        <v>112</v>
      </c>
      <c r="AQ75" s="13" t="s">
        <v>54</v>
      </c>
    </row>
    <row r="76" spans="1:43">
      <c r="A76" s="2" t="s">
        <v>175</v>
      </c>
      <c r="C76" s="1" t="s">
        <v>176</v>
      </c>
      <c r="D76" t="s">
        <v>177</v>
      </c>
      <c r="E76" t="s">
        <v>103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1.57E-3</v>
      </c>
      <c r="L76">
        <f>F76*K76</f>
        <v>1.57E-3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0.1783447251742083</v>
      </c>
      <c r="AM76">
        <f>F76*AE76</f>
        <v>0</v>
      </c>
      <c r="AN76">
        <f>F76*AF76</f>
        <v>0</v>
      </c>
      <c r="AO76" t="s">
        <v>160</v>
      </c>
      <c r="AP76" t="s">
        <v>112</v>
      </c>
      <c r="AQ76" s="13" t="s">
        <v>54</v>
      </c>
    </row>
    <row r="77" spans="1:43">
      <c r="A77" s="2" t="s">
        <v>178</v>
      </c>
      <c r="C77" s="1" t="s">
        <v>179</v>
      </c>
      <c r="D77" t="s">
        <v>180</v>
      </c>
      <c r="E77" t="s">
        <v>103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1.5E-3</v>
      </c>
      <c r="L77">
        <f>F77*K77</f>
        <v>1.5E-3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160</v>
      </c>
      <c r="AP77" t="s">
        <v>112</v>
      </c>
      <c r="AQ77" s="13" t="s">
        <v>54</v>
      </c>
    </row>
    <row r="78" spans="1:43" ht="12.75" customHeight="1">
      <c r="C78" s="17" t="s">
        <v>63</v>
      </c>
      <c r="D78" s="53" t="s">
        <v>181</v>
      </c>
      <c r="E78" s="53"/>
      <c r="F78" s="53"/>
      <c r="G78" s="53"/>
      <c r="H78" s="53"/>
      <c r="I78" s="53"/>
      <c r="J78" s="53"/>
      <c r="K78" s="53"/>
      <c r="L78" s="53"/>
      <c r="M78" s="53"/>
    </row>
    <row r="79" spans="1:43">
      <c r="A79" s="2" t="s">
        <v>182</v>
      </c>
      <c r="C79" s="1" t="s">
        <v>183</v>
      </c>
      <c r="D79" t="s">
        <v>184</v>
      </c>
      <c r="E79" t="s">
        <v>103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8.0000000000000004E-4</v>
      </c>
      <c r="L79">
        <f>F79*K79</f>
        <v>8.0000000000000004E-4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160</v>
      </c>
      <c r="AP79" t="s">
        <v>112</v>
      </c>
      <c r="AQ79" s="13" t="s">
        <v>54</v>
      </c>
    </row>
    <row r="80" spans="1:43" ht="25.5" customHeight="1">
      <c r="C80" s="17" t="s">
        <v>63</v>
      </c>
      <c r="D80" s="53" t="s">
        <v>185</v>
      </c>
      <c r="E80" s="53"/>
      <c r="F80" s="53"/>
      <c r="G80" s="53"/>
      <c r="H80" s="53"/>
      <c r="I80" s="53"/>
      <c r="J80" s="53"/>
      <c r="K80" s="53"/>
      <c r="L80" s="53"/>
      <c r="M80" s="53"/>
    </row>
    <row r="81" spans="1:43">
      <c r="A81" s="2" t="s">
        <v>186</v>
      </c>
      <c r="C81" s="1" t="s">
        <v>187</v>
      </c>
      <c r="D81" t="s">
        <v>188</v>
      </c>
      <c r="E81" t="s">
        <v>103</v>
      </c>
      <c r="F81">
        <v>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1.2999999999999999E-3</v>
      </c>
      <c r="L81">
        <f>F81*K81</f>
        <v>2.5999999999999999E-3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160</v>
      </c>
      <c r="AP81" t="s">
        <v>112</v>
      </c>
      <c r="AQ81" s="13" t="s">
        <v>54</v>
      </c>
    </row>
    <row r="82" spans="1:43" ht="12.75" customHeight="1">
      <c r="C82" s="17" t="s">
        <v>63</v>
      </c>
      <c r="D82" s="53" t="s">
        <v>189</v>
      </c>
      <c r="E82" s="53"/>
      <c r="F82" s="53"/>
      <c r="G82" s="53"/>
      <c r="H82" s="53"/>
      <c r="I82" s="53"/>
      <c r="J82" s="53"/>
      <c r="K82" s="53"/>
      <c r="L82" s="53"/>
      <c r="M82" s="53"/>
    </row>
    <row r="83" spans="1:43">
      <c r="A83" s="2" t="s">
        <v>190</v>
      </c>
      <c r="C83" s="1" t="s">
        <v>191</v>
      </c>
      <c r="D83" t="s">
        <v>192</v>
      </c>
      <c r="E83" t="s">
        <v>103</v>
      </c>
      <c r="F83">
        <v>3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1.1000000000000001E-3</v>
      </c>
      <c r="L83">
        <f>F83*K83</f>
        <v>3.3E-3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160</v>
      </c>
      <c r="AP83" t="s">
        <v>112</v>
      </c>
      <c r="AQ83" s="13" t="s">
        <v>54</v>
      </c>
    </row>
    <row r="84" spans="1:43" ht="12.75" customHeight="1">
      <c r="C84" s="17" t="s">
        <v>63</v>
      </c>
      <c r="D84" s="53" t="s">
        <v>193</v>
      </c>
      <c r="E84" s="53"/>
      <c r="F84" s="53"/>
      <c r="G84" s="53"/>
      <c r="H84" s="53"/>
      <c r="I84" s="53"/>
      <c r="J84" s="53"/>
      <c r="K84" s="53"/>
      <c r="L84" s="53"/>
      <c r="M84" s="53"/>
    </row>
    <row r="85" spans="1:43">
      <c r="A85" s="2" t="s">
        <v>194</v>
      </c>
      <c r="C85" s="1" t="s">
        <v>195</v>
      </c>
      <c r="D85" t="s">
        <v>196</v>
      </c>
      <c r="E85" t="s">
        <v>103</v>
      </c>
      <c r="F85">
        <v>1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2.0999999999999999E-3</v>
      </c>
      <c r="L85">
        <f>F85*K85</f>
        <v>2.0999999999999999E-3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160</v>
      </c>
      <c r="AP85" t="s">
        <v>112</v>
      </c>
      <c r="AQ85" s="13" t="s">
        <v>54</v>
      </c>
    </row>
    <row r="86" spans="1:43" ht="25.5" customHeight="1">
      <c r="C86" s="17" t="s">
        <v>63</v>
      </c>
      <c r="D86" s="53" t="s">
        <v>197</v>
      </c>
      <c r="E86" s="53"/>
      <c r="F86" s="53"/>
      <c r="G86" s="53"/>
      <c r="H86" s="53"/>
      <c r="I86" s="53"/>
      <c r="J86" s="53"/>
      <c r="K86" s="53"/>
      <c r="L86" s="53"/>
      <c r="M86" s="53"/>
    </row>
    <row r="87" spans="1:43">
      <c r="A87" s="2" t="s">
        <v>198</v>
      </c>
      <c r="C87" s="1" t="s">
        <v>199</v>
      </c>
      <c r="D87" t="s">
        <v>200</v>
      </c>
      <c r="E87" t="s">
        <v>103</v>
      </c>
      <c r="F87">
        <v>1</v>
      </c>
      <c r="G87">
        <v>0</v>
      </c>
      <c r="H87">
        <f t="shared" ref="H87:H94" si="0">F87*AE87</f>
        <v>0</v>
      </c>
      <c r="I87">
        <f t="shared" ref="I87:I94" si="1">J87-H87</f>
        <v>0</v>
      </c>
      <c r="J87">
        <f t="shared" ref="J87:J94" si="2">F87*G87</f>
        <v>0</v>
      </c>
      <c r="K87">
        <v>8.0000000000000002E-3</v>
      </c>
      <c r="L87">
        <f t="shared" ref="L87:L94" si="3">F87*K87</f>
        <v>8.0000000000000002E-3</v>
      </c>
      <c r="M87" t="s">
        <v>51</v>
      </c>
      <c r="N87">
        <v>1</v>
      </c>
      <c r="O87">
        <f t="shared" ref="O87:O94" si="4">IF(N87=5,I87,0)</f>
        <v>0</v>
      </c>
      <c r="Z87">
        <f t="shared" ref="Z87:Z94" si="5">IF(AD87=0,J87,0)</f>
        <v>0</v>
      </c>
      <c r="AA87">
        <f t="shared" ref="AA87:AA94" si="6">IF(AD87=15,J87,0)</f>
        <v>0</v>
      </c>
      <c r="AB87">
        <f t="shared" ref="AB87:AB94" si="7">IF(AD87=21,J87,0)</f>
        <v>0</v>
      </c>
      <c r="AD87">
        <v>12</v>
      </c>
      <c r="AE87">
        <f t="shared" ref="AE87:AE94" si="8">G87*AG87</f>
        <v>0</v>
      </c>
      <c r="AF87">
        <f t="shared" ref="AF87:AF94" si="9">G87*(1-AG87)</f>
        <v>0</v>
      </c>
      <c r="AG87">
        <v>1</v>
      </c>
      <c r="AM87">
        <f t="shared" ref="AM87:AM94" si="10">F87*AE87</f>
        <v>0</v>
      </c>
      <c r="AN87">
        <f t="shared" ref="AN87:AN94" si="11">F87*AF87</f>
        <v>0</v>
      </c>
      <c r="AO87" t="s">
        <v>160</v>
      </c>
      <c r="AP87" t="s">
        <v>112</v>
      </c>
      <c r="AQ87" s="13" t="s">
        <v>54</v>
      </c>
    </row>
    <row r="88" spans="1:43">
      <c r="A88" s="2" t="s">
        <v>201</v>
      </c>
      <c r="C88" s="1" t="s">
        <v>202</v>
      </c>
      <c r="D88" t="s">
        <v>203</v>
      </c>
      <c r="E88" t="s">
        <v>164</v>
      </c>
      <c r="F88">
        <v>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2.3E-3</v>
      </c>
      <c r="L88">
        <f t="shared" si="3"/>
        <v>2.3E-3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0.88471458773784362</v>
      </c>
      <c r="AM88">
        <f t="shared" si="10"/>
        <v>0</v>
      </c>
      <c r="AN88">
        <f t="shared" si="11"/>
        <v>0</v>
      </c>
      <c r="AO88" t="s">
        <v>160</v>
      </c>
      <c r="AP88" t="s">
        <v>112</v>
      </c>
      <c r="AQ88" s="13" t="s">
        <v>54</v>
      </c>
    </row>
    <row r="89" spans="1:43">
      <c r="A89" s="2" t="s">
        <v>204</v>
      </c>
      <c r="C89" s="1" t="s">
        <v>205</v>
      </c>
      <c r="D89" t="s">
        <v>206</v>
      </c>
      <c r="E89" t="s">
        <v>164</v>
      </c>
      <c r="F89">
        <v>2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4.5999999999999999E-3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0.89831235431235434</v>
      </c>
      <c r="AM89">
        <f t="shared" si="10"/>
        <v>0</v>
      </c>
      <c r="AN89">
        <f t="shared" si="11"/>
        <v>0</v>
      </c>
      <c r="AO89" t="s">
        <v>160</v>
      </c>
      <c r="AP89" t="s">
        <v>112</v>
      </c>
      <c r="AQ89" s="13" t="s">
        <v>54</v>
      </c>
    </row>
    <row r="90" spans="1:43">
      <c r="A90" s="2" t="s">
        <v>207</v>
      </c>
      <c r="C90" s="1" t="s">
        <v>208</v>
      </c>
      <c r="D90" t="s">
        <v>209</v>
      </c>
      <c r="E90" t="s">
        <v>84</v>
      </c>
      <c r="F90">
        <v>0.48430000000000001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51</v>
      </c>
      <c r="N90">
        <v>5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160</v>
      </c>
      <c r="AP90" t="s">
        <v>112</v>
      </c>
      <c r="AQ90" s="13" t="s">
        <v>54</v>
      </c>
    </row>
    <row r="91" spans="1:43">
      <c r="A91" s="2" t="s">
        <v>210</v>
      </c>
      <c r="C91" s="1" t="s">
        <v>211</v>
      </c>
      <c r="D91" t="s">
        <v>212</v>
      </c>
      <c r="E91" t="s">
        <v>164</v>
      </c>
      <c r="F91">
        <v>3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2.4000000000000001E-4</v>
      </c>
      <c r="L91">
        <f t="shared" si="3"/>
        <v>7.2000000000000005E-4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0.76627257799671589</v>
      </c>
      <c r="AM91">
        <f t="shared" si="10"/>
        <v>0</v>
      </c>
      <c r="AN91">
        <f t="shared" si="11"/>
        <v>0</v>
      </c>
      <c r="AO91" t="s">
        <v>160</v>
      </c>
      <c r="AP91" t="s">
        <v>112</v>
      </c>
      <c r="AQ91" s="13" t="s">
        <v>54</v>
      </c>
    </row>
    <row r="92" spans="1:43">
      <c r="A92" s="2" t="s">
        <v>213</v>
      </c>
      <c r="C92" s="1" t="s">
        <v>214</v>
      </c>
      <c r="D92" t="s">
        <v>215</v>
      </c>
      <c r="E92" t="s">
        <v>103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8.4999999999999995E-4</v>
      </c>
      <c r="L92">
        <f t="shared" si="3"/>
        <v>8.4999999999999995E-4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0.89444997706602103</v>
      </c>
      <c r="AM92">
        <f t="shared" si="10"/>
        <v>0</v>
      </c>
      <c r="AN92">
        <f t="shared" si="11"/>
        <v>0</v>
      </c>
      <c r="AO92" t="s">
        <v>160</v>
      </c>
      <c r="AP92" t="s">
        <v>112</v>
      </c>
      <c r="AQ92" s="13" t="s">
        <v>54</v>
      </c>
    </row>
    <row r="93" spans="1:43">
      <c r="A93" s="2" t="s">
        <v>216</v>
      </c>
      <c r="C93" s="1" t="s">
        <v>217</v>
      </c>
      <c r="D93" t="s">
        <v>218</v>
      </c>
      <c r="E93" t="s">
        <v>164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1.8400000000000001E-3</v>
      </c>
      <c r="L93">
        <f t="shared" si="3"/>
        <v>1.8400000000000001E-3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0.46077464788732392</v>
      </c>
      <c r="AM93">
        <f t="shared" si="10"/>
        <v>0</v>
      </c>
      <c r="AN93">
        <f t="shared" si="11"/>
        <v>0</v>
      </c>
      <c r="AO93" t="s">
        <v>160</v>
      </c>
      <c r="AP93" t="s">
        <v>112</v>
      </c>
      <c r="AQ93" s="13" t="s">
        <v>54</v>
      </c>
    </row>
    <row r="94" spans="1:43">
      <c r="A94" s="2" t="s">
        <v>219</v>
      </c>
      <c r="C94" s="1" t="s">
        <v>220</v>
      </c>
      <c r="D94" t="s">
        <v>221</v>
      </c>
      <c r="E94" t="s">
        <v>103</v>
      </c>
      <c r="F94">
        <v>0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2.2599999999999999E-2</v>
      </c>
      <c r="L94">
        <f t="shared" si="3"/>
        <v>0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160</v>
      </c>
      <c r="AP94" t="s">
        <v>112</v>
      </c>
      <c r="AQ94" s="13" t="s">
        <v>54</v>
      </c>
    </row>
    <row r="95" spans="1:43" ht="12.75" customHeight="1">
      <c r="C95" s="17" t="s">
        <v>63</v>
      </c>
      <c r="D95" s="53" t="s">
        <v>222</v>
      </c>
      <c r="E95" s="53"/>
      <c r="F95" s="53"/>
      <c r="G95" s="53"/>
      <c r="H95" s="53"/>
      <c r="I95" s="53"/>
      <c r="J95" s="53"/>
      <c r="K95" s="53"/>
      <c r="L95" s="53"/>
      <c r="M95" s="53"/>
    </row>
    <row r="96" spans="1:43">
      <c r="A96" s="18"/>
      <c r="B96" s="19"/>
      <c r="C96" s="19" t="s">
        <v>223</v>
      </c>
      <c r="D96" s="13" t="s">
        <v>224</v>
      </c>
      <c r="E96" s="13"/>
      <c r="F96" s="13"/>
      <c r="G96" s="13"/>
      <c r="H96" s="13">
        <f>SUM(H97:H101)</f>
        <v>0</v>
      </c>
      <c r="I96" s="13">
        <f>SUM(I97:I101)</f>
        <v>0</v>
      </c>
      <c r="J96" s="13">
        <f>H96+I96</f>
        <v>0</v>
      </c>
      <c r="K96" s="13"/>
      <c r="L96" s="13">
        <f>SUM(L97:L101)</f>
        <v>1.9799999999999998E-2</v>
      </c>
      <c r="M96" s="13"/>
      <c r="P96" s="13">
        <f>IF(Q96="PR",J96,SUM(O97:O101))</f>
        <v>0</v>
      </c>
      <c r="Q96" s="13" t="s">
        <v>107</v>
      </c>
      <c r="R96" s="13">
        <f>IF(Q96="HS",H96,0)</f>
        <v>0</v>
      </c>
      <c r="S96" s="13">
        <f>IF(Q96="HS",I96-P96,0)</f>
        <v>0</v>
      </c>
      <c r="T96" s="13">
        <f>IF(Q96="PS",H96,0)</f>
        <v>0</v>
      </c>
      <c r="U96" s="13">
        <f>IF(Q96="PS",I96-P96,0)</f>
        <v>0</v>
      </c>
      <c r="V96" s="13">
        <f>IF(Q96="MP",H96,0)</f>
        <v>0</v>
      </c>
      <c r="W96" s="13">
        <f>IF(Q96="MP",I96-P96,0)</f>
        <v>0</v>
      </c>
      <c r="X96" s="13">
        <f>IF(Q96="OM",H96,0)</f>
        <v>0</v>
      </c>
      <c r="Y96" s="13">
        <v>766</v>
      </c>
      <c r="AI96">
        <f>SUM(Z97:Z101)</f>
        <v>0</v>
      </c>
      <c r="AJ96">
        <f>SUM(AA97:AA101)</f>
        <v>0</v>
      </c>
      <c r="AK96">
        <f>SUM(AB97:AB101)</f>
        <v>0</v>
      </c>
    </row>
    <row r="97" spans="1:43">
      <c r="A97" s="2" t="s">
        <v>225</v>
      </c>
      <c r="C97" s="1" t="s">
        <v>226</v>
      </c>
      <c r="D97" t="s">
        <v>227</v>
      </c>
      <c r="E97" t="s">
        <v>103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0</v>
      </c>
      <c r="L97">
        <f>F97*K97</f>
        <v>0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0</v>
      </c>
      <c r="AM97">
        <f>F97*AE97</f>
        <v>0</v>
      </c>
      <c r="AN97">
        <f>F97*AF97</f>
        <v>0</v>
      </c>
      <c r="AO97" t="s">
        <v>228</v>
      </c>
      <c r="AP97" t="s">
        <v>229</v>
      </c>
      <c r="AQ97" s="13" t="s">
        <v>54</v>
      </c>
    </row>
    <row r="98" spans="1:43">
      <c r="A98" s="2" t="s">
        <v>230</v>
      </c>
      <c r="C98" s="1" t="s">
        <v>231</v>
      </c>
      <c r="D98" t="s">
        <v>232</v>
      </c>
      <c r="E98" t="s">
        <v>84</v>
      </c>
      <c r="F98">
        <v>1.9800000000000002E-2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5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228</v>
      </c>
      <c r="AP98" t="s">
        <v>229</v>
      </c>
      <c r="AQ98" s="13" t="s">
        <v>54</v>
      </c>
    </row>
    <row r="99" spans="1:43">
      <c r="A99" s="2" t="s">
        <v>233</v>
      </c>
      <c r="C99" s="1" t="s">
        <v>234</v>
      </c>
      <c r="D99" t="s">
        <v>235</v>
      </c>
      <c r="E99" t="s">
        <v>103</v>
      </c>
      <c r="F99">
        <v>1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1.9E-2</v>
      </c>
      <c r="L99">
        <f>F99*K99</f>
        <v>1.9E-2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1</v>
      </c>
      <c r="AM99">
        <f>F99*AE99</f>
        <v>0</v>
      </c>
      <c r="AN99">
        <f>F99*AF99</f>
        <v>0</v>
      </c>
      <c r="AO99" t="s">
        <v>228</v>
      </c>
      <c r="AP99" t="s">
        <v>229</v>
      </c>
      <c r="AQ99" s="13" t="s">
        <v>54</v>
      </c>
    </row>
    <row r="100" spans="1:43" ht="12.75" customHeight="1">
      <c r="C100" s="17" t="s">
        <v>63</v>
      </c>
      <c r="D100" s="53" t="s">
        <v>236</v>
      </c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43">
      <c r="A101" s="2" t="s">
        <v>237</v>
      </c>
      <c r="C101" s="1" t="s">
        <v>238</v>
      </c>
      <c r="D101" t="s">
        <v>239</v>
      </c>
      <c r="E101" t="s">
        <v>103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8.0000000000000004E-4</v>
      </c>
      <c r="L101">
        <f>F101*K101</f>
        <v>8.0000000000000004E-4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228</v>
      </c>
      <c r="AP101" t="s">
        <v>229</v>
      </c>
      <c r="AQ101" s="13" t="s">
        <v>54</v>
      </c>
    </row>
    <row r="102" spans="1:43" ht="12.75" customHeight="1">
      <c r="C102" s="17" t="s">
        <v>63</v>
      </c>
      <c r="D102" s="53" t="s">
        <v>240</v>
      </c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1:43">
      <c r="A103" s="18"/>
      <c r="B103" s="19"/>
      <c r="C103" s="19" t="s">
        <v>241</v>
      </c>
      <c r="D103" s="13" t="s">
        <v>242</v>
      </c>
      <c r="E103" s="13"/>
      <c r="F103" s="13"/>
      <c r="G103" s="13"/>
      <c r="H103" s="13">
        <f>SUM(H104:H162)</f>
        <v>0</v>
      </c>
      <c r="I103" s="13">
        <f>SUM(I104:I162)</f>
        <v>0</v>
      </c>
      <c r="J103" s="13">
        <f>H103+I103</f>
        <v>0</v>
      </c>
      <c r="K103" s="13"/>
      <c r="L103" s="13">
        <f>SUM(L104:L162)</f>
        <v>0.29318842499999997</v>
      </c>
      <c r="M103" s="13"/>
      <c r="P103" s="13">
        <f>IF(Q103="PR",J103,SUM(O104:O162))</f>
        <v>0</v>
      </c>
      <c r="Q103" s="13" t="s">
        <v>107</v>
      </c>
      <c r="R103" s="13">
        <f>IF(Q103="HS",H103,0)</f>
        <v>0</v>
      </c>
      <c r="S103" s="13">
        <f>IF(Q103="HS",I103-P103,0)</f>
        <v>0</v>
      </c>
      <c r="T103" s="13">
        <f>IF(Q103="PS",H103,0)</f>
        <v>0</v>
      </c>
      <c r="U103" s="13">
        <f>IF(Q103="PS",I103-P103,0)</f>
        <v>0</v>
      </c>
      <c r="V103" s="13">
        <f>IF(Q103="MP",H103,0)</f>
        <v>0</v>
      </c>
      <c r="W103" s="13">
        <f>IF(Q103="MP",I103-P103,0)</f>
        <v>0</v>
      </c>
      <c r="X103" s="13">
        <f>IF(Q103="OM",H103,0)</f>
        <v>0</v>
      </c>
      <c r="Y103" s="13">
        <v>771</v>
      </c>
      <c r="AI103">
        <f>SUM(Z104:Z162)</f>
        <v>0</v>
      </c>
      <c r="AJ103">
        <f>SUM(AA104:AA162)</f>
        <v>0</v>
      </c>
      <c r="AK103">
        <f>SUM(AB104:AB162)</f>
        <v>0</v>
      </c>
    </row>
    <row r="104" spans="1:43">
      <c r="A104" s="2" t="s">
        <v>243</v>
      </c>
      <c r="C104" s="1" t="s">
        <v>244</v>
      </c>
      <c r="D104" t="s">
        <v>245</v>
      </c>
      <c r="E104" t="s">
        <v>50</v>
      </c>
      <c r="F104">
        <v>4.1100000000000003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246</v>
      </c>
      <c r="AP104" t="s">
        <v>247</v>
      </c>
      <c r="AQ104" s="13" t="s">
        <v>54</v>
      </c>
    </row>
    <row r="105" spans="1:43">
      <c r="D105" s="14" t="s">
        <v>91</v>
      </c>
      <c r="E105" s="14"/>
      <c r="F105" s="14">
        <v>6.98</v>
      </c>
    </row>
    <row r="106" spans="1:43">
      <c r="A106" s="2" t="s">
        <v>248</v>
      </c>
      <c r="C106" s="1" t="s">
        <v>249</v>
      </c>
      <c r="D106" t="s">
        <v>250</v>
      </c>
      <c r="E106" t="s">
        <v>50</v>
      </c>
      <c r="F106">
        <v>4.1100000000000003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0</v>
      </c>
      <c r="L106">
        <f>F106*K106</f>
        <v>0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0</v>
      </c>
      <c r="AM106">
        <f>F106*AE106</f>
        <v>0</v>
      </c>
      <c r="AN106">
        <f>F106*AF106</f>
        <v>0</v>
      </c>
      <c r="AO106" t="s">
        <v>246</v>
      </c>
      <c r="AP106" t="s">
        <v>247</v>
      </c>
      <c r="AQ106" s="13" t="s">
        <v>54</v>
      </c>
    </row>
    <row r="107" spans="1:43" ht="25.5" customHeight="1">
      <c r="C107" s="17" t="s">
        <v>63</v>
      </c>
      <c r="D107" s="53" t="s">
        <v>251</v>
      </c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1:43">
      <c r="A108" s="2" t="s">
        <v>252</v>
      </c>
      <c r="C108" s="1" t="s">
        <v>253</v>
      </c>
      <c r="D108" t="s">
        <v>254</v>
      </c>
      <c r="E108" t="s">
        <v>255</v>
      </c>
      <c r="F108">
        <v>184.95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1E-3</v>
      </c>
      <c r="L108">
        <f>F108*K108</f>
        <v>0.18495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1</v>
      </c>
      <c r="AM108">
        <f>F108*AE108</f>
        <v>0</v>
      </c>
      <c r="AN108">
        <f>F108*AF108</f>
        <v>0</v>
      </c>
      <c r="AO108" t="s">
        <v>246</v>
      </c>
      <c r="AP108" t="s">
        <v>247</v>
      </c>
      <c r="AQ108" s="13" t="s">
        <v>54</v>
      </c>
    </row>
    <row r="109" spans="1:43">
      <c r="D109" s="14" t="s">
        <v>256</v>
      </c>
      <c r="E109" s="14"/>
      <c r="F109" s="14">
        <v>314.10000000000002</v>
      </c>
    </row>
    <row r="110" spans="1:43">
      <c r="D110" s="14" t="s">
        <v>257</v>
      </c>
      <c r="E110" s="14"/>
      <c r="F110" s="14">
        <v>274.05</v>
      </c>
    </row>
    <row r="111" spans="1:43">
      <c r="D111" s="14" t="s">
        <v>258</v>
      </c>
      <c r="E111" s="14"/>
      <c r="F111" s="14">
        <v>235.35</v>
      </c>
    </row>
    <row r="112" spans="1:43">
      <c r="D112" s="14" t="s">
        <v>259</v>
      </c>
      <c r="E112" s="14"/>
      <c r="F112" s="14">
        <v>170.55</v>
      </c>
    </row>
    <row r="113" spans="1:43">
      <c r="D113" s="14" t="s">
        <v>260</v>
      </c>
      <c r="E113" s="14"/>
      <c r="F113" s="14">
        <v>184.95</v>
      </c>
    </row>
    <row r="114" spans="1:43" ht="25.5" customHeight="1">
      <c r="C114" s="17" t="s">
        <v>63</v>
      </c>
      <c r="D114" s="53" t="s">
        <v>261</v>
      </c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1:43">
      <c r="A115" s="2" t="s">
        <v>262</v>
      </c>
      <c r="C115" s="1" t="s">
        <v>263</v>
      </c>
      <c r="D115" t="s">
        <v>264</v>
      </c>
      <c r="E115" t="s">
        <v>50</v>
      </c>
      <c r="F115">
        <v>4.1100000000000003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51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12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246</v>
      </c>
      <c r="AP115" t="s">
        <v>247</v>
      </c>
      <c r="AQ115" s="13" t="s">
        <v>54</v>
      </c>
    </row>
    <row r="116" spans="1:43" ht="12.75" customHeight="1">
      <c r="C116" s="17" t="s">
        <v>63</v>
      </c>
      <c r="D116" s="53" t="s">
        <v>265</v>
      </c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1:43">
      <c r="A117" s="2" t="s">
        <v>266</v>
      </c>
      <c r="C117" s="1" t="s">
        <v>267</v>
      </c>
      <c r="D117" t="s">
        <v>268</v>
      </c>
      <c r="E117" t="s">
        <v>269</v>
      </c>
      <c r="F117">
        <v>1.0275000000000001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9.5E-4</v>
      </c>
      <c r="L117">
        <f>F117*K117</f>
        <v>9.761250000000001E-4</v>
      </c>
      <c r="M117" t="s">
        <v>51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12</v>
      </c>
      <c r="AE117">
        <f>G117*AG117</f>
        <v>0</v>
      </c>
      <c r="AF117">
        <f>G117*(1-AG117)</f>
        <v>0</v>
      </c>
      <c r="AG117">
        <v>1</v>
      </c>
      <c r="AM117">
        <f>F117*AE117</f>
        <v>0</v>
      </c>
      <c r="AN117">
        <f>F117*AF117</f>
        <v>0</v>
      </c>
      <c r="AO117" t="s">
        <v>246</v>
      </c>
      <c r="AP117" t="s">
        <v>247</v>
      </c>
      <c r="AQ117" s="13" t="s">
        <v>54</v>
      </c>
    </row>
    <row r="118" spans="1:43">
      <c r="D118" s="14" t="s">
        <v>270</v>
      </c>
      <c r="E118" s="14"/>
      <c r="F118" s="14">
        <v>1.7450000000000001</v>
      </c>
    </row>
    <row r="119" spans="1:43">
      <c r="D119" s="14" t="s">
        <v>271</v>
      </c>
      <c r="E119" s="14"/>
      <c r="F119" s="14">
        <v>0.7157</v>
      </c>
    </row>
    <row r="120" spans="1:43">
      <c r="D120" s="14" t="s">
        <v>272</v>
      </c>
      <c r="E120" s="14"/>
      <c r="F120" s="14">
        <v>1.55</v>
      </c>
    </row>
    <row r="121" spans="1:43">
      <c r="D121" s="14" t="s">
        <v>273</v>
      </c>
      <c r="E121" s="14"/>
      <c r="F121" s="14">
        <v>1.5225</v>
      </c>
    </row>
    <row r="122" spans="1:43">
      <c r="D122" s="14" t="s">
        <v>274</v>
      </c>
      <c r="E122" s="14"/>
      <c r="F122" s="14">
        <v>1.3075000000000001</v>
      </c>
    </row>
    <row r="123" spans="1:43">
      <c r="D123" s="14" t="s">
        <v>275</v>
      </c>
      <c r="E123" s="14"/>
      <c r="F123" s="14">
        <v>0.94750000000000001</v>
      </c>
    </row>
    <row r="124" spans="1:43">
      <c r="D124" s="14" t="s">
        <v>276</v>
      </c>
      <c r="E124" s="14"/>
      <c r="F124" s="14">
        <v>1.0275000000000001</v>
      </c>
    </row>
    <row r="125" spans="1:43" ht="51" customHeight="1">
      <c r="C125" s="17" t="s">
        <v>63</v>
      </c>
      <c r="D125" s="53" t="s">
        <v>277</v>
      </c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1:43">
      <c r="A126" s="2" t="s">
        <v>278</v>
      </c>
      <c r="C126" s="1" t="s">
        <v>279</v>
      </c>
      <c r="D126" t="s">
        <v>280</v>
      </c>
      <c r="E126" t="s">
        <v>50</v>
      </c>
      <c r="F126">
        <v>4.1100000000000003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0</v>
      </c>
      <c r="L126">
        <f>F126*K126</f>
        <v>0</v>
      </c>
      <c r="M126" t="s">
        <v>51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12</v>
      </c>
      <c r="AE126">
        <f>G126*AG126</f>
        <v>0</v>
      </c>
      <c r="AF126">
        <f>G126*(1-AG126)</f>
        <v>0</v>
      </c>
      <c r="AG126">
        <v>0</v>
      </c>
      <c r="AM126">
        <f>F126*AE126</f>
        <v>0</v>
      </c>
      <c r="AN126">
        <f>F126*AF126</f>
        <v>0</v>
      </c>
      <c r="AO126" t="s">
        <v>246</v>
      </c>
      <c r="AP126" t="s">
        <v>247</v>
      </c>
      <c r="AQ126" s="13" t="s">
        <v>54</v>
      </c>
    </row>
    <row r="127" spans="1:43" ht="12.75" customHeight="1">
      <c r="C127" s="17" t="s">
        <v>63</v>
      </c>
      <c r="D127" s="53" t="s">
        <v>265</v>
      </c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43">
      <c r="A128" s="2" t="s">
        <v>281</v>
      </c>
      <c r="C128" s="1" t="s">
        <v>282</v>
      </c>
      <c r="D128" t="s">
        <v>283</v>
      </c>
      <c r="E128" t="s">
        <v>255</v>
      </c>
      <c r="F128">
        <v>6.5759999999999996</v>
      </c>
      <c r="G128">
        <v>0</v>
      </c>
      <c r="H128">
        <f>F128*AE128</f>
        <v>0</v>
      </c>
      <c r="I128">
        <f>J128-H128</f>
        <v>0</v>
      </c>
      <c r="J128">
        <f>F128*G128</f>
        <v>0</v>
      </c>
      <c r="K128">
        <v>1E-3</v>
      </c>
      <c r="L128">
        <f>F128*K128</f>
        <v>6.5759999999999994E-3</v>
      </c>
      <c r="M128" t="s">
        <v>51</v>
      </c>
      <c r="N128">
        <v>1</v>
      </c>
      <c r="O128">
        <f>IF(N128=5,I128,0)</f>
        <v>0</v>
      </c>
      <c r="Z128">
        <f>IF(AD128=0,J128,0)</f>
        <v>0</v>
      </c>
      <c r="AA128">
        <f>IF(AD128=15,J128,0)</f>
        <v>0</v>
      </c>
      <c r="AB128">
        <f>IF(AD128=21,J128,0)</f>
        <v>0</v>
      </c>
      <c r="AD128">
        <v>12</v>
      </c>
      <c r="AE128">
        <f>G128*AG128</f>
        <v>0</v>
      </c>
      <c r="AF128">
        <f>G128*(1-AG128)</f>
        <v>0</v>
      </c>
      <c r="AG128">
        <v>1</v>
      </c>
      <c r="AM128">
        <f>F128*AE128</f>
        <v>0</v>
      </c>
      <c r="AN128">
        <f>F128*AF128</f>
        <v>0</v>
      </c>
      <c r="AO128" t="s">
        <v>246</v>
      </c>
      <c r="AP128" t="s">
        <v>247</v>
      </c>
      <c r="AQ128" s="13" t="s">
        <v>54</v>
      </c>
    </row>
    <row r="129" spans="1:43">
      <c r="D129" s="14" t="s">
        <v>284</v>
      </c>
      <c r="E129" s="14"/>
      <c r="F129" s="14">
        <v>11.167999999999999</v>
      </c>
    </row>
    <row r="130" spans="1:43">
      <c r="D130" s="14" t="s">
        <v>285</v>
      </c>
      <c r="E130" s="14"/>
      <c r="F130" s="14">
        <v>4.5804799999999997</v>
      </c>
    </row>
    <row r="131" spans="1:43">
      <c r="D131" s="14" t="s">
        <v>286</v>
      </c>
      <c r="E131" s="14"/>
      <c r="F131" s="14">
        <v>9.92</v>
      </c>
    </row>
    <row r="132" spans="1:43">
      <c r="D132" s="14" t="s">
        <v>287</v>
      </c>
      <c r="E132" s="14"/>
      <c r="F132" s="14">
        <v>9.7439999999999998</v>
      </c>
    </row>
    <row r="133" spans="1:43">
      <c r="D133" s="14" t="s">
        <v>288</v>
      </c>
      <c r="E133" s="14"/>
      <c r="F133" s="14">
        <v>8.3680000000000003</v>
      </c>
    </row>
    <row r="134" spans="1:43">
      <c r="D134" s="14" t="s">
        <v>289</v>
      </c>
      <c r="E134" s="14"/>
      <c r="F134" s="14">
        <v>6.0640000000000001</v>
      </c>
    </row>
    <row r="135" spans="1:43">
      <c r="D135" s="14" t="s">
        <v>290</v>
      </c>
      <c r="E135" s="14"/>
      <c r="F135" s="14">
        <v>6.5759999999999996</v>
      </c>
    </row>
    <row r="136" spans="1:43" ht="63.75" customHeight="1">
      <c r="C136" s="17" t="s">
        <v>63</v>
      </c>
      <c r="D136" s="53" t="s">
        <v>291</v>
      </c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1:43">
      <c r="A137" s="2" t="s">
        <v>292</v>
      </c>
      <c r="C137" s="1" t="s">
        <v>293</v>
      </c>
      <c r="D137" t="s">
        <v>294</v>
      </c>
      <c r="E137" t="s">
        <v>68</v>
      </c>
      <c r="F137">
        <v>15.28</v>
      </c>
      <c r="G137">
        <v>0</v>
      </c>
      <c r="H137">
        <f>F137*AE137</f>
        <v>0</v>
      </c>
      <c r="I137">
        <f>J137-H137</f>
        <v>0</v>
      </c>
      <c r="J137">
        <f>F137*G137</f>
        <v>0</v>
      </c>
      <c r="K137">
        <v>0</v>
      </c>
      <c r="L137">
        <f>F137*K137</f>
        <v>0</v>
      </c>
      <c r="M137" t="s">
        <v>51</v>
      </c>
      <c r="N137">
        <v>1</v>
      </c>
      <c r="O137">
        <f>IF(N137=5,I137,0)</f>
        <v>0</v>
      </c>
      <c r="Z137">
        <f>IF(AD137=0,J137,0)</f>
        <v>0</v>
      </c>
      <c r="AA137">
        <f>IF(AD137=15,J137,0)</f>
        <v>0</v>
      </c>
      <c r="AB137">
        <f>IF(AD137=21,J137,0)</f>
        <v>0</v>
      </c>
      <c r="AD137">
        <v>12</v>
      </c>
      <c r="AE137">
        <f>G137*AG137</f>
        <v>0</v>
      </c>
      <c r="AF137">
        <f>G137*(1-AG137)</f>
        <v>0</v>
      </c>
      <c r="AG137">
        <v>0</v>
      </c>
      <c r="AM137">
        <f>F137*AE137</f>
        <v>0</v>
      </c>
      <c r="AN137">
        <f>F137*AF137</f>
        <v>0</v>
      </c>
      <c r="AO137" t="s">
        <v>246</v>
      </c>
      <c r="AP137" t="s">
        <v>247</v>
      </c>
      <c r="AQ137" s="13" t="s">
        <v>54</v>
      </c>
    </row>
    <row r="138" spans="1:43">
      <c r="D138" s="14" t="s">
        <v>295</v>
      </c>
      <c r="E138" s="14"/>
      <c r="F138" s="14">
        <v>16.28</v>
      </c>
    </row>
    <row r="139" spans="1:43">
      <c r="D139" s="14" t="s">
        <v>296</v>
      </c>
      <c r="E139" s="14"/>
      <c r="F139" s="14">
        <v>24</v>
      </c>
    </row>
    <row r="140" spans="1:43">
      <c r="D140" s="14" t="s">
        <v>297</v>
      </c>
      <c r="E140" s="14"/>
      <c r="F140" s="14">
        <v>10.039999999999999</v>
      </c>
    </row>
    <row r="141" spans="1:43">
      <c r="D141" s="14" t="s">
        <v>298</v>
      </c>
      <c r="E141" s="14"/>
      <c r="F141" s="14">
        <v>16</v>
      </c>
    </row>
    <row r="142" spans="1:43">
      <c r="D142" s="14" t="s">
        <v>299</v>
      </c>
      <c r="E142" s="14"/>
      <c r="F142" s="14">
        <v>20.399999999999999</v>
      </c>
    </row>
    <row r="143" spans="1:43">
      <c r="D143" s="14" t="s">
        <v>300</v>
      </c>
      <c r="E143" s="14"/>
      <c r="F143" s="14">
        <v>32</v>
      </c>
    </row>
    <row r="144" spans="1:43">
      <c r="D144" s="14" t="s">
        <v>301</v>
      </c>
      <c r="E144" s="14"/>
      <c r="F144" s="14">
        <v>9.1180000000000003</v>
      </c>
    </row>
    <row r="145" spans="1:43">
      <c r="D145" s="14" t="s">
        <v>302</v>
      </c>
      <c r="E145" s="14"/>
      <c r="F145" s="14">
        <v>8</v>
      </c>
    </row>
    <row r="146" spans="1:43">
      <c r="D146" s="14" t="s">
        <v>303</v>
      </c>
      <c r="E146" s="14"/>
      <c r="F146" s="14">
        <v>7.976</v>
      </c>
    </row>
    <row r="147" spans="1:43">
      <c r="D147" s="14" t="s">
        <v>302</v>
      </c>
      <c r="E147" s="14"/>
      <c r="F147" s="14">
        <v>8</v>
      </c>
    </row>
    <row r="148" spans="1:43">
      <c r="D148" s="14" t="s">
        <v>304</v>
      </c>
      <c r="E148" s="14"/>
      <c r="F148" s="14">
        <v>6.97</v>
      </c>
    </row>
    <row r="149" spans="1:43">
      <c r="D149" s="14" t="s">
        <v>302</v>
      </c>
      <c r="E149" s="14"/>
      <c r="F149" s="14">
        <v>8</v>
      </c>
    </row>
    <row r="150" spans="1:43">
      <c r="D150" s="14" t="s">
        <v>305</v>
      </c>
      <c r="E150" s="14"/>
      <c r="F150" s="14">
        <v>7.28</v>
      </c>
    </row>
    <row r="151" spans="1:43">
      <c r="D151" s="14" t="s">
        <v>302</v>
      </c>
      <c r="E151" s="14"/>
      <c r="F151" s="14">
        <v>8</v>
      </c>
    </row>
    <row r="152" spans="1:43" ht="12.75" customHeight="1">
      <c r="C152" s="17" t="s">
        <v>63</v>
      </c>
      <c r="D152" s="53" t="s">
        <v>265</v>
      </c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1:43">
      <c r="A153" s="2" t="s">
        <v>306</v>
      </c>
      <c r="C153" s="1" t="s">
        <v>307</v>
      </c>
      <c r="D153" t="s">
        <v>308</v>
      </c>
      <c r="E153" t="s">
        <v>68</v>
      </c>
      <c r="F153">
        <v>16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2.9999999999999997E-4</v>
      </c>
      <c r="L153">
        <f>F153*K153</f>
        <v>4.7999999999999996E-3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1</v>
      </c>
      <c r="AM153">
        <f>F153*AE153</f>
        <v>0</v>
      </c>
      <c r="AN153">
        <f>F153*AF153</f>
        <v>0</v>
      </c>
      <c r="AO153" t="s">
        <v>246</v>
      </c>
      <c r="AP153" t="s">
        <v>247</v>
      </c>
      <c r="AQ153" s="13" t="s">
        <v>54</v>
      </c>
    </row>
    <row r="154" spans="1:43" ht="12.75" customHeight="1">
      <c r="C154" s="17" t="s">
        <v>63</v>
      </c>
      <c r="D154" s="53" t="s">
        <v>309</v>
      </c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43">
      <c r="A155" s="2" t="s">
        <v>310</v>
      </c>
      <c r="C155" s="1" t="s">
        <v>311</v>
      </c>
      <c r="D155" t="s">
        <v>312</v>
      </c>
      <c r="E155" t="s">
        <v>50</v>
      </c>
      <c r="F155">
        <v>4.1100000000000003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2.1000000000000001E-4</v>
      </c>
      <c r="L155">
        <f>F155*K155</f>
        <v>8.6310000000000011E-4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0.47242647058823528</v>
      </c>
      <c r="AM155">
        <f>F155*AE155</f>
        <v>0</v>
      </c>
      <c r="AN155">
        <f>F155*AF155</f>
        <v>0</v>
      </c>
      <c r="AO155" t="s">
        <v>246</v>
      </c>
      <c r="AP155" t="s">
        <v>247</v>
      </c>
      <c r="AQ155" s="13" t="s">
        <v>54</v>
      </c>
    </row>
    <row r="156" spans="1:43" ht="12.75" customHeight="1">
      <c r="C156" s="17" t="s">
        <v>63</v>
      </c>
      <c r="D156" s="53" t="s">
        <v>313</v>
      </c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1:43">
      <c r="A157" s="2" t="s">
        <v>314</v>
      </c>
      <c r="C157" s="1" t="s">
        <v>315</v>
      </c>
      <c r="D157" t="s">
        <v>316</v>
      </c>
      <c r="E157" t="s">
        <v>50</v>
      </c>
      <c r="F157">
        <v>4.1100000000000003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8.0000000000000007E-5</v>
      </c>
      <c r="L157">
        <f>F157*K157</f>
        <v>3.2880000000000008E-4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0.56842105263157905</v>
      </c>
      <c r="AM157">
        <f>F157*AE157</f>
        <v>0</v>
      </c>
      <c r="AN157">
        <f>F157*AF157</f>
        <v>0</v>
      </c>
      <c r="AO157" t="s">
        <v>246</v>
      </c>
      <c r="AP157" t="s">
        <v>247</v>
      </c>
      <c r="AQ157" s="13" t="s">
        <v>54</v>
      </c>
    </row>
    <row r="158" spans="1:43" ht="12.75" customHeight="1">
      <c r="C158" s="17" t="s">
        <v>63</v>
      </c>
      <c r="D158" s="53" t="s">
        <v>317</v>
      </c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1:43">
      <c r="A159" s="2" t="s">
        <v>318</v>
      </c>
      <c r="C159" s="1" t="s">
        <v>319</v>
      </c>
      <c r="D159" t="s">
        <v>320</v>
      </c>
      <c r="E159" t="s">
        <v>84</v>
      </c>
      <c r="F159">
        <v>0.29320000000000002</v>
      </c>
      <c r="G159">
        <v>0</v>
      </c>
      <c r="H159">
        <f>F159*AE159</f>
        <v>0</v>
      </c>
      <c r="I159">
        <f>J159-H159</f>
        <v>0</v>
      </c>
      <c r="J159">
        <f>F159*G159</f>
        <v>0</v>
      </c>
      <c r="K159">
        <v>0</v>
      </c>
      <c r="L159">
        <f>F159*K159</f>
        <v>0</v>
      </c>
      <c r="M159" t="s">
        <v>51</v>
      </c>
      <c r="N159">
        <v>5</v>
      </c>
      <c r="O159">
        <f>IF(N159=5,I159,0)</f>
        <v>0</v>
      </c>
      <c r="Z159">
        <f>IF(AD159=0,J159,0)</f>
        <v>0</v>
      </c>
      <c r="AA159">
        <f>IF(AD159=15,J159,0)</f>
        <v>0</v>
      </c>
      <c r="AB159">
        <f>IF(AD159=21,J159,0)</f>
        <v>0</v>
      </c>
      <c r="AD159">
        <v>12</v>
      </c>
      <c r="AE159">
        <f>G159*AG159</f>
        <v>0</v>
      </c>
      <c r="AF159">
        <f>G159*(1-AG159)</f>
        <v>0</v>
      </c>
      <c r="AG159">
        <v>0</v>
      </c>
      <c r="AM159">
        <f>F159*AE159</f>
        <v>0</v>
      </c>
      <c r="AN159">
        <f>F159*AF159</f>
        <v>0</v>
      </c>
      <c r="AO159" t="s">
        <v>246</v>
      </c>
      <c r="AP159" t="s">
        <v>247</v>
      </c>
      <c r="AQ159" s="13" t="s">
        <v>54</v>
      </c>
    </row>
    <row r="160" spans="1:43">
      <c r="A160" s="2" t="s">
        <v>321</v>
      </c>
      <c r="C160" s="1" t="s">
        <v>322</v>
      </c>
      <c r="D160" t="s">
        <v>323</v>
      </c>
      <c r="E160" t="s">
        <v>50</v>
      </c>
      <c r="F160">
        <v>4.1100000000000003</v>
      </c>
      <c r="G160">
        <v>0</v>
      </c>
      <c r="H160">
        <f>F160*AE160</f>
        <v>0</v>
      </c>
      <c r="I160">
        <f>J160-H160</f>
        <v>0</v>
      </c>
      <c r="J160">
        <f>F160*G160</f>
        <v>0</v>
      </c>
      <c r="K160">
        <v>0</v>
      </c>
      <c r="L160">
        <f>F160*K160</f>
        <v>0</v>
      </c>
      <c r="M160" t="s">
        <v>51</v>
      </c>
      <c r="N160">
        <v>1</v>
      </c>
      <c r="O160">
        <f>IF(N160=5,I160,0)</f>
        <v>0</v>
      </c>
      <c r="Z160">
        <f>IF(AD160=0,J160,0)</f>
        <v>0</v>
      </c>
      <c r="AA160">
        <f>IF(AD160=15,J160,0)</f>
        <v>0</v>
      </c>
      <c r="AB160">
        <f>IF(AD160=21,J160,0)</f>
        <v>0</v>
      </c>
      <c r="AD160">
        <v>12</v>
      </c>
      <c r="AE160">
        <f>G160*AG160</f>
        <v>0</v>
      </c>
      <c r="AF160">
        <f>G160*(1-AG160)</f>
        <v>0</v>
      </c>
      <c r="AG160">
        <v>0</v>
      </c>
      <c r="AM160">
        <f>F160*AE160</f>
        <v>0</v>
      </c>
      <c r="AN160">
        <f>F160*AF160</f>
        <v>0</v>
      </c>
      <c r="AO160" t="s">
        <v>246</v>
      </c>
      <c r="AP160" t="s">
        <v>247</v>
      </c>
      <c r="AQ160" s="13" t="s">
        <v>54</v>
      </c>
    </row>
    <row r="161" spans="1:43" ht="38.25" customHeight="1">
      <c r="C161" s="17" t="s">
        <v>63</v>
      </c>
      <c r="D161" s="53" t="s">
        <v>324</v>
      </c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43">
      <c r="A162" s="2" t="s">
        <v>325</v>
      </c>
      <c r="C162" s="1" t="s">
        <v>326</v>
      </c>
      <c r="D162" t="s">
        <v>327</v>
      </c>
      <c r="E162" t="s">
        <v>50</v>
      </c>
      <c r="F162">
        <v>4.9320000000000004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1.9199999999999998E-2</v>
      </c>
      <c r="L162">
        <f>F162*K162</f>
        <v>9.4694399999999998E-2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246</v>
      </c>
      <c r="AP162" t="s">
        <v>247</v>
      </c>
      <c r="AQ162" s="13" t="s">
        <v>54</v>
      </c>
    </row>
    <row r="163" spans="1:43">
      <c r="D163" s="14" t="s">
        <v>328</v>
      </c>
      <c r="E163" s="14"/>
      <c r="F163" s="14">
        <v>8.3759999999999994</v>
      </c>
    </row>
    <row r="164" spans="1:43">
      <c r="D164" s="14" t="s">
        <v>329</v>
      </c>
      <c r="E164" s="14"/>
      <c r="F164" s="14">
        <v>3.4353600000000002</v>
      </c>
    </row>
    <row r="165" spans="1:43">
      <c r="D165" s="14" t="s">
        <v>330</v>
      </c>
      <c r="E165" s="14"/>
      <c r="F165" s="14">
        <v>7.44</v>
      </c>
    </row>
    <row r="166" spans="1:43">
      <c r="D166" s="14" t="s">
        <v>331</v>
      </c>
      <c r="E166" s="14"/>
      <c r="F166" s="14">
        <v>7.3079999999999998</v>
      </c>
    </row>
    <row r="167" spans="1:43">
      <c r="D167" s="14" t="s">
        <v>332</v>
      </c>
      <c r="E167" s="14"/>
      <c r="F167" s="14">
        <v>6.2759999999999998</v>
      </c>
    </row>
    <row r="168" spans="1:43">
      <c r="D168" s="14" t="s">
        <v>333</v>
      </c>
      <c r="E168" s="14"/>
      <c r="F168" s="14">
        <v>4.548</v>
      </c>
    </row>
    <row r="169" spans="1:43">
      <c r="D169" s="14" t="s">
        <v>334</v>
      </c>
      <c r="E169" s="14"/>
      <c r="F169" s="14">
        <v>4.9320000000000004</v>
      </c>
    </row>
    <row r="170" spans="1:43" ht="25.5" customHeight="1">
      <c r="C170" s="17" t="s">
        <v>63</v>
      </c>
      <c r="D170" s="53" t="s">
        <v>335</v>
      </c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43">
      <c r="A171" s="18"/>
      <c r="B171" s="19"/>
      <c r="C171" s="19" t="s">
        <v>336</v>
      </c>
      <c r="D171" s="13" t="s">
        <v>337</v>
      </c>
      <c r="E171" s="13"/>
      <c r="F171" s="13"/>
      <c r="G171" s="13"/>
      <c r="H171" s="13">
        <f>SUM(H172:H245)</f>
        <v>0</v>
      </c>
      <c r="I171" s="13">
        <f>SUM(I172:I245)</f>
        <v>0</v>
      </c>
      <c r="J171" s="13">
        <f>H171+I171</f>
        <v>0</v>
      </c>
      <c r="K171" s="13"/>
      <c r="L171" s="13">
        <f>SUM(L172:L245)</f>
        <v>0.49961912000000008</v>
      </c>
      <c r="M171" s="13"/>
      <c r="P171" s="13">
        <f>IF(Q171="PR",J171,SUM(O172:O245))</f>
        <v>0</v>
      </c>
      <c r="Q171" s="13" t="s">
        <v>107</v>
      </c>
      <c r="R171" s="13">
        <f>IF(Q171="HS",H171,0)</f>
        <v>0</v>
      </c>
      <c r="S171" s="13">
        <f>IF(Q171="HS",I171-P171,0)</f>
        <v>0</v>
      </c>
      <c r="T171" s="13">
        <f>IF(Q171="PS",H171,0)</f>
        <v>0</v>
      </c>
      <c r="U171" s="13">
        <f>IF(Q171="PS",I171-P171,0)</f>
        <v>0</v>
      </c>
      <c r="V171" s="13">
        <f>IF(Q171="MP",H171,0)</f>
        <v>0</v>
      </c>
      <c r="W171" s="13">
        <f>IF(Q171="MP",I171-P171,0)</f>
        <v>0</v>
      </c>
      <c r="X171" s="13">
        <f>IF(Q171="OM",H171,0)</f>
        <v>0</v>
      </c>
      <c r="Y171" s="13">
        <v>781</v>
      </c>
      <c r="AI171">
        <f>SUM(Z172:Z245)</f>
        <v>0</v>
      </c>
      <c r="AJ171">
        <f>SUM(AA172:AA245)</f>
        <v>0</v>
      </c>
      <c r="AK171">
        <f>SUM(AB172:AB245)</f>
        <v>0</v>
      </c>
    </row>
    <row r="172" spans="1:43">
      <c r="A172" s="2" t="s">
        <v>338</v>
      </c>
      <c r="C172" s="1" t="s">
        <v>339</v>
      </c>
      <c r="D172" t="s">
        <v>340</v>
      </c>
      <c r="E172" t="s">
        <v>50</v>
      </c>
      <c r="F172">
        <v>14.56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0</v>
      </c>
      <c r="L172">
        <f>F172*K172</f>
        <v>0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0</v>
      </c>
      <c r="AM172">
        <f>F172*AE172</f>
        <v>0</v>
      </c>
      <c r="AN172">
        <f>F172*AF172</f>
        <v>0</v>
      </c>
      <c r="AO172" t="s">
        <v>341</v>
      </c>
      <c r="AP172" t="s">
        <v>342</v>
      </c>
      <c r="AQ172" s="13" t="s">
        <v>54</v>
      </c>
    </row>
    <row r="173" spans="1:43">
      <c r="D173" s="14" t="s">
        <v>343</v>
      </c>
      <c r="E173" s="14"/>
      <c r="F173" s="14">
        <v>32.56</v>
      </c>
    </row>
    <row r="174" spans="1:43">
      <c r="D174" s="14" t="s">
        <v>344</v>
      </c>
      <c r="E174" s="14"/>
      <c r="F174" s="14">
        <v>-2.8</v>
      </c>
    </row>
    <row r="175" spans="1:43">
      <c r="D175" s="14" t="s">
        <v>345</v>
      </c>
      <c r="E175" s="14"/>
      <c r="F175" s="14">
        <v>20.88</v>
      </c>
    </row>
    <row r="176" spans="1:43">
      <c r="D176" s="14" t="s">
        <v>346</v>
      </c>
      <c r="E176" s="14"/>
      <c r="F176" s="14">
        <v>-5.6</v>
      </c>
    </row>
    <row r="177" spans="1:43">
      <c r="D177" s="14" t="s">
        <v>347</v>
      </c>
      <c r="E177" s="14"/>
      <c r="F177" s="14">
        <v>40.799999999999997</v>
      </c>
    </row>
    <row r="178" spans="1:43">
      <c r="D178" s="14" t="s">
        <v>346</v>
      </c>
      <c r="E178" s="14"/>
      <c r="F178" s="14">
        <v>-5.6</v>
      </c>
    </row>
    <row r="179" spans="1:43">
      <c r="D179" s="14" t="s">
        <v>348</v>
      </c>
      <c r="E179" s="14"/>
      <c r="F179" s="14">
        <v>-3.2</v>
      </c>
    </row>
    <row r="180" spans="1:43">
      <c r="D180" s="14" t="s">
        <v>349</v>
      </c>
      <c r="E180" s="14"/>
      <c r="F180" s="14">
        <v>-0.6</v>
      </c>
    </row>
    <row r="181" spans="1:43">
      <c r="D181" s="14" t="s">
        <v>350</v>
      </c>
      <c r="E181" s="14"/>
      <c r="F181" s="14">
        <v>-0.36</v>
      </c>
    </row>
    <row r="182" spans="1:43">
      <c r="D182" s="14" t="s">
        <v>351</v>
      </c>
      <c r="E182" s="14"/>
      <c r="F182" s="14">
        <v>17.635999999999999</v>
      </c>
    </row>
    <row r="183" spans="1:43">
      <c r="D183" s="14" t="s">
        <v>352</v>
      </c>
      <c r="E183" s="14"/>
      <c r="F183" s="14">
        <v>15.952</v>
      </c>
    </row>
    <row r="184" spans="1:43">
      <c r="D184" s="14" t="s">
        <v>353</v>
      </c>
      <c r="E184" s="14"/>
      <c r="F184" s="14">
        <v>13.94</v>
      </c>
    </row>
    <row r="185" spans="1:43">
      <c r="D185" s="14" t="s">
        <v>354</v>
      </c>
      <c r="E185" s="14"/>
      <c r="F185" s="14">
        <v>14.56</v>
      </c>
    </row>
    <row r="186" spans="1:43" ht="12.75" customHeight="1">
      <c r="C186" s="17" t="s">
        <v>63</v>
      </c>
      <c r="D186" s="53" t="s">
        <v>355</v>
      </c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1:43">
      <c r="A187" s="2" t="s">
        <v>356</v>
      </c>
      <c r="C187" s="1" t="s">
        <v>357</v>
      </c>
      <c r="D187" t="s">
        <v>358</v>
      </c>
      <c r="E187" t="s">
        <v>50</v>
      </c>
      <c r="F187">
        <v>14.56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0</v>
      </c>
      <c r="L187">
        <f>F187*K187</f>
        <v>0</v>
      </c>
      <c r="M187" t="s">
        <v>51</v>
      </c>
      <c r="N187">
        <v>1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12</v>
      </c>
      <c r="AE187">
        <f>G187*AG187</f>
        <v>0</v>
      </c>
      <c r="AF187">
        <f>G187*(1-AG187)</f>
        <v>0</v>
      </c>
      <c r="AG187">
        <v>0</v>
      </c>
      <c r="AM187">
        <f>F187*AE187</f>
        <v>0</v>
      </c>
      <c r="AN187">
        <f>F187*AF187</f>
        <v>0</v>
      </c>
      <c r="AO187" t="s">
        <v>341</v>
      </c>
      <c r="AP187" t="s">
        <v>342</v>
      </c>
      <c r="AQ187" s="13" t="s">
        <v>54</v>
      </c>
    </row>
    <row r="188" spans="1:43" ht="12.75" customHeight="1">
      <c r="C188" s="17" t="s">
        <v>63</v>
      </c>
      <c r="D188" s="53" t="s">
        <v>359</v>
      </c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1:43">
      <c r="A189" s="2" t="s">
        <v>360</v>
      </c>
      <c r="C189" s="1" t="s">
        <v>267</v>
      </c>
      <c r="D189" t="s">
        <v>268</v>
      </c>
      <c r="E189" t="s">
        <v>269</v>
      </c>
      <c r="F189">
        <v>3.64</v>
      </c>
      <c r="G189">
        <v>0</v>
      </c>
      <c r="H189">
        <f>F189*AE189</f>
        <v>0</v>
      </c>
      <c r="I189">
        <f>J189-H189</f>
        <v>0</v>
      </c>
      <c r="J189">
        <f>F189*G189</f>
        <v>0</v>
      </c>
      <c r="K189">
        <v>9.5E-4</v>
      </c>
      <c r="L189">
        <f>F189*K189</f>
        <v>3.4580000000000001E-3</v>
      </c>
      <c r="M189" t="s">
        <v>51</v>
      </c>
      <c r="N189">
        <v>1</v>
      </c>
      <c r="O189">
        <f>IF(N189=5,I189,0)</f>
        <v>0</v>
      </c>
      <c r="Z189">
        <f>IF(AD189=0,J189,0)</f>
        <v>0</v>
      </c>
      <c r="AA189">
        <f>IF(AD189=15,J189,0)</f>
        <v>0</v>
      </c>
      <c r="AB189">
        <f>IF(AD189=21,J189,0)</f>
        <v>0</v>
      </c>
      <c r="AD189">
        <v>12</v>
      </c>
      <c r="AE189">
        <f>G189*AG189</f>
        <v>0</v>
      </c>
      <c r="AF189">
        <f>G189*(1-AG189)</f>
        <v>0</v>
      </c>
      <c r="AG189">
        <v>1</v>
      </c>
      <c r="AM189">
        <f>F189*AE189</f>
        <v>0</v>
      </c>
      <c r="AN189">
        <f>F189*AF189</f>
        <v>0</v>
      </c>
      <c r="AO189" t="s">
        <v>341</v>
      </c>
      <c r="AP189" t="s">
        <v>342</v>
      </c>
      <c r="AQ189" s="13" t="s">
        <v>54</v>
      </c>
    </row>
    <row r="190" spans="1:43">
      <c r="D190" s="14" t="s">
        <v>361</v>
      </c>
      <c r="E190" s="14"/>
      <c r="F190" s="14">
        <v>8.14</v>
      </c>
    </row>
    <row r="191" spans="1:43">
      <c r="D191" s="14" t="s">
        <v>362</v>
      </c>
      <c r="E191" s="14"/>
      <c r="F191" s="14">
        <v>3.82</v>
      </c>
    </row>
    <row r="192" spans="1:43">
      <c r="D192" s="14" t="s">
        <v>363</v>
      </c>
      <c r="E192" s="14"/>
      <c r="F192" s="14">
        <v>7.76</v>
      </c>
    </row>
    <row r="193" spans="1:43">
      <c r="D193" s="14" t="s">
        <v>364</v>
      </c>
      <c r="E193" s="14"/>
      <c r="F193" s="14">
        <v>4.4089999999999998</v>
      </c>
    </row>
    <row r="194" spans="1:43">
      <c r="D194" s="14" t="s">
        <v>365</v>
      </c>
      <c r="E194" s="14"/>
      <c r="F194" s="14">
        <v>3.988</v>
      </c>
    </row>
    <row r="195" spans="1:43">
      <c r="D195" s="14" t="s">
        <v>366</v>
      </c>
      <c r="E195" s="14"/>
      <c r="F195" s="14">
        <v>3.4849999999999999</v>
      </c>
    </row>
    <row r="196" spans="1:43">
      <c r="D196" s="14" t="s">
        <v>367</v>
      </c>
      <c r="E196" s="14"/>
      <c r="F196" s="14">
        <v>3.64</v>
      </c>
    </row>
    <row r="197" spans="1:43" ht="51" customHeight="1">
      <c r="C197" s="17" t="s">
        <v>63</v>
      </c>
      <c r="D197" s="53" t="s">
        <v>277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44</v>
      </c>
      <c r="C198" s="1" t="s">
        <v>368</v>
      </c>
      <c r="D198" t="s">
        <v>369</v>
      </c>
      <c r="E198" t="s">
        <v>50</v>
      </c>
      <c r="F198">
        <v>14.56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341</v>
      </c>
      <c r="AP198" t="s">
        <v>342</v>
      </c>
      <c r="AQ198" s="13" t="s">
        <v>54</v>
      </c>
    </row>
    <row r="199" spans="1:43" ht="12.75" customHeight="1">
      <c r="C199" s="17" t="s">
        <v>63</v>
      </c>
      <c r="D199" s="53" t="s">
        <v>359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370</v>
      </c>
      <c r="C200" s="1" t="s">
        <v>282</v>
      </c>
      <c r="D200" t="s">
        <v>283</v>
      </c>
      <c r="E200" t="s">
        <v>255</v>
      </c>
      <c r="F200">
        <v>24.024000000000001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1E-3</v>
      </c>
      <c r="L200">
        <f>F200*K200</f>
        <v>2.4024E-2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341</v>
      </c>
      <c r="AP200" t="s">
        <v>342</v>
      </c>
      <c r="AQ200" s="13" t="s">
        <v>54</v>
      </c>
    </row>
    <row r="201" spans="1:43">
      <c r="D201" s="14" t="s">
        <v>371</v>
      </c>
      <c r="E201" s="14"/>
      <c r="F201" s="14">
        <v>49.103999999999999</v>
      </c>
    </row>
    <row r="202" spans="1:43">
      <c r="D202" s="14" t="s">
        <v>372</v>
      </c>
      <c r="E202" s="14"/>
      <c r="F202" s="14">
        <v>25.212</v>
      </c>
    </row>
    <row r="203" spans="1:43">
      <c r="D203" s="14" t="s">
        <v>373</v>
      </c>
      <c r="E203" s="14"/>
      <c r="F203" s="14">
        <v>51.216000000000001</v>
      </c>
    </row>
    <row r="204" spans="1:43">
      <c r="D204" s="14" t="s">
        <v>374</v>
      </c>
      <c r="E204" s="14"/>
      <c r="F204" s="14">
        <v>29.099399999999999</v>
      </c>
    </row>
    <row r="205" spans="1:43">
      <c r="D205" s="14" t="s">
        <v>375</v>
      </c>
      <c r="E205" s="14"/>
      <c r="F205" s="14">
        <v>26.320799999999998</v>
      </c>
    </row>
    <row r="206" spans="1:43">
      <c r="D206" s="14" t="s">
        <v>376</v>
      </c>
      <c r="E206" s="14"/>
      <c r="F206" s="14">
        <v>23.001000000000001</v>
      </c>
    </row>
    <row r="207" spans="1:43">
      <c r="D207" s="14" t="s">
        <v>377</v>
      </c>
      <c r="E207" s="14"/>
      <c r="F207" s="14">
        <v>24.024000000000001</v>
      </c>
    </row>
    <row r="208" spans="1:43" ht="63.75" customHeight="1">
      <c r="C208" s="17" t="s">
        <v>63</v>
      </c>
      <c r="D208" s="53" t="s">
        <v>291</v>
      </c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1:43">
      <c r="A209" s="2" t="s">
        <v>378</v>
      </c>
      <c r="C209" s="1" t="s">
        <v>379</v>
      </c>
      <c r="D209" t="s">
        <v>380</v>
      </c>
      <c r="E209" t="s">
        <v>50</v>
      </c>
      <c r="F209">
        <v>14.56</v>
      </c>
      <c r="G209">
        <v>0</v>
      </c>
      <c r="H209">
        <f>F209*AE209</f>
        <v>0</v>
      </c>
      <c r="I209">
        <f>J209-H209</f>
        <v>0</v>
      </c>
      <c r="J209">
        <f>F209*G209</f>
        <v>0</v>
      </c>
      <c r="K209">
        <v>1.6000000000000001E-4</v>
      </c>
      <c r="L209">
        <f>F209*K209</f>
        <v>2.3296000000000002E-3</v>
      </c>
      <c r="M209" t="s">
        <v>51</v>
      </c>
      <c r="N209">
        <v>1</v>
      </c>
      <c r="O209">
        <f>IF(N209=5,I209,0)</f>
        <v>0</v>
      </c>
      <c r="Z209">
        <f>IF(AD209=0,J209,0)</f>
        <v>0</v>
      </c>
      <c r="AA209">
        <f>IF(AD209=15,J209,0)</f>
        <v>0</v>
      </c>
      <c r="AB209">
        <f>IF(AD209=21,J209,0)</f>
        <v>0</v>
      </c>
      <c r="AD209">
        <v>12</v>
      </c>
      <c r="AE209">
        <f>G209*AG209</f>
        <v>0</v>
      </c>
      <c r="AF209">
        <f>G209*(1-AG209)</f>
        <v>0</v>
      </c>
      <c r="AG209">
        <v>0.4020833333333334</v>
      </c>
      <c r="AM209">
        <f>F209*AE209</f>
        <v>0</v>
      </c>
      <c r="AN209">
        <f>F209*AF209</f>
        <v>0</v>
      </c>
      <c r="AO209" t="s">
        <v>341</v>
      </c>
      <c r="AP209" t="s">
        <v>342</v>
      </c>
      <c r="AQ209" s="13" t="s">
        <v>54</v>
      </c>
    </row>
    <row r="210" spans="1:43" ht="12.75" customHeight="1">
      <c r="C210" s="17" t="s">
        <v>63</v>
      </c>
      <c r="D210" s="53" t="s">
        <v>381</v>
      </c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1:43">
      <c r="A211" s="2" t="s">
        <v>98</v>
      </c>
      <c r="C211" s="1" t="s">
        <v>382</v>
      </c>
      <c r="D211" t="s">
        <v>383</v>
      </c>
      <c r="E211" t="s">
        <v>103</v>
      </c>
      <c r="F211">
        <v>30</v>
      </c>
      <c r="G211">
        <v>0</v>
      </c>
      <c r="H211">
        <f>F211*AE211</f>
        <v>0</v>
      </c>
      <c r="I211">
        <f>J211-H211</f>
        <v>0</v>
      </c>
      <c r="J211">
        <f>F211*G211</f>
        <v>0</v>
      </c>
      <c r="K211">
        <v>0</v>
      </c>
      <c r="L211">
        <f>F211*K211</f>
        <v>0</v>
      </c>
      <c r="M211" t="s">
        <v>51</v>
      </c>
      <c r="N211">
        <v>1</v>
      </c>
      <c r="O211">
        <f>IF(N211=5,I211,0)</f>
        <v>0</v>
      </c>
      <c r="Z211">
        <f>IF(AD211=0,J211,0)</f>
        <v>0</v>
      </c>
      <c r="AA211">
        <f>IF(AD211=15,J211,0)</f>
        <v>0</v>
      </c>
      <c r="AB211">
        <f>IF(AD211=21,J211,0)</f>
        <v>0</v>
      </c>
      <c r="AD211">
        <v>12</v>
      </c>
      <c r="AE211">
        <f>G211*AG211</f>
        <v>0</v>
      </c>
      <c r="AF211">
        <f>G211*(1-AG211)</f>
        <v>0</v>
      </c>
      <c r="AG211">
        <v>2.7118644067796609E-2</v>
      </c>
      <c r="AM211">
        <f>F211*AE211</f>
        <v>0</v>
      </c>
      <c r="AN211">
        <f>F211*AF211</f>
        <v>0</v>
      </c>
      <c r="AO211" t="s">
        <v>341</v>
      </c>
      <c r="AP211" t="s">
        <v>342</v>
      </c>
      <c r="AQ211" s="13" t="s">
        <v>54</v>
      </c>
    </row>
    <row r="212" spans="1:43">
      <c r="A212" s="2" t="s">
        <v>384</v>
      </c>
      <c r="C212" s="1" t="s">
        <v>385</v>
      </c>
      <c r="D212" t="s">
        <v>386</v>
      </c>
      <c r="E212" t="s">
        <v>103</v>
      </c>
      <c r="F212">
        <v>6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6.2462908011869427E-2</v>
      </c>
      <c r="AM212">
        <f>F212*AE212</f>
        <v>0</v>
      </c>
      <c r="AN212">
        <f>F212*AF212</f>
        <v>0</v>
      </c>
      <c r="AO212" t="s">
        <v>341</v>
      </c>
      <c r="AP212" t="s">
        <v>342</v>
      </c>
      <c r="AQ212" s="13" t="s">
        <v>54</v>
      </c>
    </row>
    <row r="213" spans="1:43">
      <c r="A213" s="2" t="s">
        <v>387</v>
      </c>
      <c r="C213" s="1" t="s">
        <v>388</v>
      </c>
      <c r="D213" t="s">
        <v>389</v>
      </c>
      <c r="E213" t="s">
        <v>103</v>
      </c>
      <c r="F213">
        <v>1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0</v>
      </c>
      <c r="AM213">
        <f>F213*AE213</f>
        <v>0</v>
      </c>
      <c r="AN213">
        <f>F213*AF213</f>
        <v>0</v>
      </c>
      <c r="AO213" t="s">
        <v>341</v>
      </c>
      <c r="AP213" t="s">
        <v>342</v>
      </c>
      <c r="AQ213" s="13" t="s">
        <v>54</v>
      </c>
    </row>
    <row r="214" spans="1:43">
      <c r="A214" s="2" t="s">
        <v>390</v>
      </c>
      <c r="C214" s="1" t="s">
        <v>391</v>
      </c>
      <c r="D214" t="s">
        <v>392</v>
      </c>
      <c r="E214" t="s">
        <v>84</v>
      </c>
      <c r="F214">
        <v>0.61850000000000005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0</v>
      </c>
      <c r="L214">
        <f>F214*K214</f>
        <v>0</v>
      </c>
      <c r="M214" t="s">
        <v>51</v>
      </c>
      <c r="N214">
        <v>5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0</v>
      </c>
      <c r="AM214">
        <f>F214*AE214</f>
        <v>0</v>
      </c>
      <c r="AN214">
        <f>F214*AF214</f>
        <v>0</v>
      </c>
      <c r="AO214" t="s">
        <v>341</v>
      </c>
      <c r="AP214" t="s">
        <v>342</v>
      </c>
      <c r="AQ214" s="13" t="s">
        <v>54</v>
      </c>
    </row>
    <row r="215" spans="1:43">
      <c r="A215" s="2" t="s">
        <v>393</v>
      </c>
      <c r="C215" s="1" t="s">
        <v>394</v>
      </c>
      <c r="D215" t="s">
        <v>395</v>
      </c>
      <c r="E215" t="s">
        <v>50</v>
      </c>
      <c r="F215">
        <v>12.375999999999999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5.3499999999999997E-3</v>
      </c>
      <c r="L215">
        <f>F215*K215</f>
        <v>6.6211599999999995E-2</v>
      </c>
      <c r="M215" t="s">
        <v>51</v>
      </c>
      <c r="N215">
        <v>1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0.21135593220338991</v>
      </c>
      <c r="AM215">
        <f>F215*AE215</f>
        <v>0</v>
      </c>
      <c r="AN215">
        <f>F215*AF215</f>
        <v>0</v>
      </c>
      <c r="AO215" t="s">
        <v>341</v>
      </c>
      <c r="AP215" t="s">
        <v>342</v>
      </c>
      <c r="AQ215" s="13" t="s">
        <v>54</v>
      </c>
    </row>
    <row r="216" spans="1:43">
      <c r="D216" s="14" t="s">
        <v>396</v>
      </c>
      <c r="E216" s="14"/>
      <c r="F216" s="14">
        <v>25.295999999999999</v>
      </c>
    </row>
    <row r="217" spans="1:43">
      <c r="D217" s="14" t="s">
        <v>397</v>
      </c>
      <c r="E217" s="14"/>
      <c r="F217" s="14">
        <v>12.778</v>
      </c>
    </row>
    <row r="218" spans="1:43">
      <c r="D218" s="14" t="s">
        <v>398</v>
      </c>
      <c r="E218" s="14"/>
      <c r="F218" s="14">
        <v>26.72</v>
      </c>
    </row>
    <row r="219" spans="1:43">
      <c r="D219" s="14" t="s">
        <v>399</v>
      </c>
      <c r="E219" s="14"/>
      <c r="F219" s="14">
        <v>14.990600000000001</v>
      </c>
    </row>
    <row r="220" spans="1:43">
      <c r="D220" s="14" t="s">
        <v>400</v>
      </c>
      <c r="E220" s="14"/>
      <c r="F220" s="14">
        <v>13.559200000000001</v>
      </c>
    </row>
    <row r="221" spans="1:43">
      <c r="D221" s="14" t="s">
        <v>401</v>
      </c>
      <c r="E221" s="14"/>
      <c r="F221" s="14">
        <v>11.849</v>
      </c>
    </row>
    <row r="222" spans="1:43">
      <c r="D222" s="14" t="s">
        <v>402</v>
      </c>
      <c r="E222" s="14"/>
      <c r="F222" s="14">
        <v>12.375999999999999</v>
      </c>
    </row>
    <row r="223" spans="1:43" ht="12.75" customHeight="1">
      <c r="C223" s="17" t="s">
        <v>63</v>
      </c>
      <c r="D223" s="53" t="s">
        <v>403</v>
      </c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43">
      <c r="A224" s="2" t="s">
        <v>404</v>
      </c>
      <c r="C224" s="1" t="s">
        <v>405</v>
      </c>
      <c r="D224" t="s">
        <v>406</v>
      </c>
      <c r="E224" t="s">
        <v>50</v>
      </c>
      <c r="F224">
        <v>14.2324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2.5000000000000001E-2</v>
      </c>
      <c r="L224">
        <f>F224*K224</f>
        <v>0.35581000000000002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1</v>
      </c>
      <c r="AM224">
        <f>F224*AE224</f>
        <v>0</v>
      </c>
      <c r="AN224">
        <f>F224*AF224</f>
        <v>0</v>
      </c>
      <c r="AO224" t="s">
        <v>341</v>
      </c>
      <c r="AP224" t="s">
        <v>342</v>
      </c>
      <c r="AQ224" s="13" t="s">
        <v>54</v>
      </c>
    </row>
    <row r="225" spans="1:43">
      <c r="D225" s="14" t="s">
        <v>407</v>
      </c>
      <c r="E225" s="14"/>
      <c r="F225" s="14">
        <v>29.090399999999999</v>
      </c>
    </row>
    <row r="226" spans="1:43">
      <c r="D226" s="14" t="s">
        <v>408</v>
      </c>
      <c r="E226" s="14"/>
      <c r="F226" s="14">
        <v>14.694699999999999</v>
      </c>
    </row>
    <row r="227" spans="1:43">
      <c r="D227" s="14" t="s">
        <v>409</v>
      </c>
      <c r="E227" s="14"/>
      <c r="F227" s="14">
        <v>30.728000000000002</v>
      </c>
    </row>
    <row r="228" spans="1:43">
      <c r="D228" s="14" t="s">
        <v>410</v>
      </c>
      <c r="E228" s="14"/>
      <c r="F228" s="14">
        <v>16.077919999999999</v>
      </c>
    </row>
    <row r="229" spans="1:43">
      <c r="D229" s="14" t="s">
        <v>411</v>
      </c>
      <c r="E229" s="14"/>
      <c r="F229" s="14">
        <v>15.59308</v>
      </c>
    </row>
    <row r="230" spans="1:43">
      <c r="D230" s="14" t="s">
        <v>412</v>
      </c>
      <c r="E230" s="14"/>
      <c r="F230" s="14">
        <v>13.62635</v>
      </c>
    </row>
    <row r="231" spans="1:43">
      <c r="D231" s="14" t="s">
        <v>413</v>
      </c>
      <c r="E231" s="14"/>
      <c r="F231" s="14">
        <v>14.2324</v>
      </c>
    </row>
    <row r="232" spans="1:43">
      <c r="A232" s="2" t="s">
        <v>414</v>
      </c>
      <c r="C232" s="1" t="s">
        <v>415</v>
      </c>
      <c r="D232" t="s">
        <v>416</v>
      </c>
      <c r="E232" t="s">
        <v>50</v>
      </c>
      <c r="F232">
        <v>2.1840000000000002</v>
      </c>
      <c r="G232">
        <v>0</v>
      </c>
      <c r="H232">
        <f>F232*AE232</f>
        <v>0</v>
      </c>
      <c r="I232">
        <f>J232-H232</f>
        <v>0</v>
      </c>
      <c r="J232">
        <f>F232*G232</f>
        <v>0</v>
      </c>
      <c r="K232">
        <v>3.8800000000000002E-3</v>
      </c>
      <c r="L232">
        <f>F232*K232</f>
        <v>8.4739200000000011E-3</v>
      </c>
      <c r="M232" t="s">
        <v>51</v>
      </c>
      <c r="N232">
        <v>1</v>
      </c>
      <c r="O232">
        <f>IF(N232=5,I232,0)</f>
        <v>0</v>
      </c>
      <c r="Z232">
        <f>IF(AD232=0,J232,0)</f>
        <v>0</v>
      </c>
      <c r="AA232">
        <f>IF(AD232=15,J232,0)</f>
        <v>0</v>
      </c>
      <c r="AB232">
        <f>IF(AD232=21,J232,0)</f>
        <v>0</v>
      </c>
      <c r="AD232">
        <v>12</v>
      </c>
      <c r="AE232">
        <f>G232*AG232</f>
        <v>0</v>
      </c>
      <c r="AF232">
        <f>G232*(1-AG232)</f>
        <v>0</v>
      </c>
      <c r="AG232">
        <v>8.8052952575901206E-2</v>
      </c>
      <c r="AM232">
        <f>F232*AE232</f>
        <v>0</v>
      </c>
      <c r="AN232">
        <f>F232*AF232</f>
        <v>0</v>
      </c>
      <c r="AO232" t="s">
        <v>341</v>
      </c>
      <c r="AP232" t="s">
        <v>342</v>
      </c>
      <c r="AQ232" s="13" t="s">
        <v>54</v>
      </c>
    </row>
    <row r="233" spans="1:43">
      <c r="D233" s="14" t="s">
        <v>417</v>
      </c>
      <c r="E233" s="14"/>
      <c r="F233" s="14">
        <v>4.8840000000000003</v>
      </c>
    </row>
    <row r="234" spans="1:43">
      <c r="D234" s="14" t="s">
        <v>418</v>
      </c>
      <c r="E234" s="14"/>
      <c r="F234" s="14">
        <v>-0.42</v>
      </c>
    </row>
    <row r="235" spans="1:43">
      <c r="D235" s="14" t="s">
        <v>419</v>
      </c>
      <c r="E235" s="14"/>
      <c r="F235" s="14">
        <v>3.1320000000000001</v>
      </c>
    </row>
    <row r="236" spans="1:43">
      <c r="D236" s="14" t="s">
        <v>420</v>
      </c>
      <c r="E236" s="14"/>
      <c r="F236" s="14">
        <v>-0.63</v>
      </c>
    </row>
    <row r="237" spans="1:43">
      <c r="D237" s="14" t="s">
        <v>421</v>
      </c>
      <c r="E237" s="14"/>
      <c r="F237" s="14">
        <v>6.12</v>
      </c>
    </row>
    <row r="238" spans="1:43">
      <c r="D238" s="14" t="s">
        <v>422</v>
      </c>
      <c r="E238" s="14"/>
      <c r="F238" s="14">
        <v>-0.84</v>
      </c>
    </row>
    <row r="239" spans="1:43">
      <c r="D239" s="14" t="s">
        <v>423</v>
      </c>
      <c r="E239" s="14"/>
      <c r="F239" s="14">
        <v>-0.48</v>
      </c>
    </row>
    <row r="240" spans="1:43">
      <c r="D240" s="14" t="s">
        <v>424</v>
      </c>
      <c r="E240" s="14"/>
      <c r="F240" s="14">
        <v>-0.48</v>
      </c>
    </row>
    <row r="241" spans="1:43">
      <c r="D241" s="14" t="s">
        <v>425</v>
      </c>
      <c r="E241" s="14"/>
      <c r="F241" s="14">
        <v>2.6454</v>
      </c>
    </row>
    <row r="242" spans="1:43">
      <c r="D242" s="14" t="s">
        <v>426</v>
      </c>
      <c r="E242" s="14"/>
      <c r="F242" s="14">
        <v>2.3927999999999998</v>
      </c>
    </row>
    <row r="243" spans="1:43">
      <c r="D243" s="14" t="s">
        <v>427</v>
      </c>
      <c r="E243" s="14"/>
      <c r="F243" s="14">
        <v>2.0910000000000002</v>
      </c>
    </row>
    <row r="244" spans="1:43">
      <c r="D244" s="14" t="s">
        <v>428</v>
      </c>
      <c r="E244" s="14"/>
      <c r="F244" s="14">
        <v>2.1840000000000002</v>
      </c>
    </row>
    <row r="245" spans="1:43">
      <c r="A245" s="2" t="s">
        <v>429</v>
      </c>
      <c r="C245" s="1" t="s">
        <v>430</v>
      </c>
      <c r="D245" t="s">
        <v>431</v>
      </c>
      <c r="E245" t="s">
        <v>50</v>
      </c>
      <c r="F245">
        <v>2.6208</v>
      </c>
      <c r="G245">
        <v>0</v>
      </c>
      <c r="H245">
        <f>F245*AE245</f>
        <v>0</v>
      </c>
      <c r="I245">
        <f>J245-H245</f>
        <v>0</v>
      </c>
      <c r="J245">
        <f>F245*G245</f>
        <v>0</v>
      </c>
      <c r="K245">
        <v>1.4999999999999999E-2</v>
      </c>
      <c r="L245">
        <f>F245*K245</f>
        <v>3.9312E-2</v>
      </c>
      <c r="M245" t="s">
        <v>432</v>
      </c>
      <c r="N245">
        <v>1</v>
      </c>
      <c r="O245">
        <f>IF(N245=5,I245,0)</f>
        <v>0</v>
      </c>
      <c r="Z245">
        <f>IF(AD245=0,J245,0)</f>
        <v>0</v>
      </c>
      <c r="AA245">
        <f>IF(AD245=15,J245,0)</f>
        <v>0</v>
      </c>
      <c r="AB245">
        <f>IF(AD245=21,J245,0)</f>
        <v>0</v>
      </c>
      <c r="AD245">
        <v>12</v>
      </c>
      <c r="AE245">
        <f>G245*AG245</f>
        <v>0</v>
      </c>
      <c r="AF245">
        <f>G245*(1-AG245)</f>
        <v>0</v>
      </c>
      <c r="AG245">
        <v>1</v>
      </c>
      <c r="AM245">
        <f>F245*AE245</f>
        <v>0</v>
      </c>
      <c r="AN245">
        <f>F245*AF245</f>
        <v>0</v>
      </c>
      <c r="AO245" t="s">
        <v>341</v>
      </c>
      <c r="AP245" t="s">
        <v>342</v>
      </c>
      <c r="AQ245" s="13" t="s">
        <v>54</v>
      </c>
    </row>
    <row r="246" spans="1:43">
      <c r="D246" s="14" t="s">
        <v>433</v>
      </c>
      <c r="E246" s="14"/>
      <c r="F246" s="14">
        <v>5.3567999999999998</v>
      </c>
    </row>
    <row r="247" spans="1:43">
      <c r="D247" s="14" t="s">
        <v>434</v>
      </c>
      <c r="E247" s="14"/>
      <c r="F247" s="14">
        <v>3.0024000000000002</v>
      </c>
    </row>
    <row r="248" spans="1:43">
      <c r="D248" s="14" t="s">
        <v>435</v>
      </c>
      <c r="E248" s="14"/>
      <c r="F248" s="14">
        <v>5.1840000000000002</v>
      </c>
    </row>
    <row r="249" spans="1:43">
      <c r="D249" s="14" t="s">
        <v>436</v>
      </c>
      <c r="E249" s="14"/>
      <c r="F249" s="14">
        <v>2.9606400000000002</v>
      </c>
    </row>
    <row r="250" spans="1:43">
      <c r="D250" s="14" t="s">
        <v>437</v>
      </c>
      <c r="E250" s="14"/>
      <c r="F250" s="14">
        <v>2.8713600000000001</v>
      </c>
    </row>
    <row r="251" spans="1:43">
      <c r="D251" s="14" t="s">
        <v>438</v>
      </c>
      <c r="E251" s="14"/>
      <c r="F251" s="14">
        <v>2.5091999999999999</v>
      </c>
    </row>
    <row r="252" spans="1:43">
      <c r="D252" s="14" t="s">
        <v>439</v>
      </c>
      <c r="E252" s="14"/>
      <c r="F252" s="14">
        <v>2.6208</v>
      </c>
    </row>
    <row r="253" spans="1:43" ht="12.75" customHeight="1">
      <c r="C253" s="17" t="s">
        <v>63</v>
      </c>
      <c r="D253" s="53" t="s">
        <v>440</v>
      </c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1:43">
      <c r="A254" s="18"/>
      <c r="B254" s="19"/>
      <c r="C254" s="19" t="s">
        <v>441</v>
      </c>
      <c r="D254" s="13" t="s">
        <v>442</v>
      </c>
      <c r="E254" s="13"/>
      <c r="F254" s="13"/>
      <c r="G254" s="13"/>
      <c r="H254" s="13">
        <f>SUM(H255:H289)</f>
        <v>0</v>
      </c>
      <c r="I254" s="13">
        <f>SUM(I255:I289)</f>
        <v>0</v>
      </c>
      <c r="J254" s="13">
        <f>H254+I254</f>
        <v>0</v>
      </c>
      <c r="K254" s="13"/>
      <c r="L254" s="13">
        <f>SUM(L255:L289)</f>
        <v>3.1300703999999999E-2</v>
      </c>
      <c r="M254" s="13"/>
      <c r="P254" s="13">
        <f>IF(Q254="PR",J254,SUM(O255:O289))</f>
        <v>0</v>
      </c>
      <c r="Q254" s="13" t="s">
        <v>107</v>
      </c>
      <c r="R254" s="13">
        <f>IF(Q254="HS",H254,0)</f>
        <v>0</v>
      </c>
      <c r="S254" s="13">
        <f>IF(Q254="HS",I254-P254,0)</f>
        <v>0</v>
      </c>
      <c r="T254" s="13">
        <f>IF(Q254="PS",H254,0)</f>
        <v>0</v>
      </c>
      <c r="U254" s="13">
        <f>IF(Q254="PS",I254-P254,0)</f>
        <v>0</v>
      </c>
      <c r="V254" s="13">
        <f>IF(Q254="MP",H254,0)</f>
        <v>0</v>
      </c>
      <c r="W254" s="13">
        <f>IF(Q254="MP",I254-P254,0)</f>
        <v>0</v>
      </c>
      <c r="X254" s="13">
        <f>IF(Q254="OM",H254,0)</f>
        <v>0</v>
      </c>
      <c r="Y254" s="13">
        <v>784</v>
      </c>
      <c r="AI254">
        <f>SUM(Z255:Z289)</f>
        <v>0</v>
      </c>
      <c r="AJ254">
        <f>SUM(AA255:AA289)</f>
        <v>0</v>
      </c>
      <c r="AK254">
        <f>SUM(AB255:AB289)</f>
        <v>0</v>
      </c>
    </row>
    <row r="255" spans="1:43">
      <c r="A255" s="2" t="s">
        <v>443</v>
      </c>
      <c r="C255" s="1" t="s">
        <v>444</v>
      </c>
      <c r="D255" t="s">
        <v>445</v>
      </c>
      <c r="E255" t="s">
        <v>50</v>
      </c>
      <c r="F255">
        <v>41.321199999999997</v>
      </c>
      <c r="G255">
        <v>0</v>
      </c>
      <c r="H255">
        <f>F255*AE255</f>
        <v>0</v>
      </c>
      <c r="I255">
        <f>J255-H255</f>
        <v>0</v>
      </c>
      <c r="J255">
        <f>F255*G255</f>
        <v>0</v>
      </c>
      <c r="K255">
        <v>0</v>
      </c>
      <c r="L255">
        <f>F255*K255</f>
        <v>0</v>
      </c>
      <c r="M255" t="s">
        <v>51</v>
      </c>
      <c r="N255">
        <v>1</v>
      </c>
      <c r="O255">
        <f>IF(N255=5,I255,0)</f>
        <v>0</v>
      </c>
      <c r="Z255">
        <f>IF(AD255=0,J255,0)</f>
        <v>0</v>
      </c>
      <c r="AA255">
        <f>IF(AD255=15,J255,0)</f>
        <v>0</v>
      </c>
      <c r="AB255">
        <f>IF(AD255=21,J255,0)</f>
        <v>0</v>
      </c>
      <c r="AD255">
        <v>12</v>
      </c>
      <c r="AE255">
        <f>G255*AG255</f>
        <v>0</v>
      </c>
      <c r="AF255">
        <f>G255*(1-AG255)</f>
        <v>0</v>
      </c>
      <c r="AG255">
        <v>0</v>
      </c>
      <c r="AM255">
        <f>F255*AE255</f>
        <v>0</v>
      </c>
      <c r="AN255">
        <f>F255*AF255</f>
        <v>0</v>
      </c>
      <c r="AO255" t="s">
        <v>446</v>
      </c>
      <c r="AP255" t="s">
        <v>342</v>
      </c>
      <c r="AQ255" s="13" t="s">
        <v>54</v>
      </c>
    </row>
    <row r="256" spans="1:43">
      <c r="D256" s="14" t="s">
        <v>447</v>
      </c>
      <c r="E256" s="14"/>
      <c r="F256" s="14">
        <v>6.98</v>
      </c>
    </row>
    <row r="257" spans="4:6">
      <c r="D257" s="14" t="s">
        <v>448</v>
      </c>
      <c r="E257" s="14"/>
      <c r="F257" s="14">
        <v>9.7680000000000007</v>
      </c>
    </row>
    <row r="258" spans="4:6">
      <c r="D258" s="14" t="s">
        <v>449</v>
      </c>
      <c r="E258" s="14"/>
      <c r="F258" s="14">
        <v>2.8628</v>
      </c>
    </row>
    <row r="259" spans="4:6">
      <c r="D259" s="14" t="s">
        <v>450</v>
      </c>
      <c r="E259" s="14"/>
      <c r="F259" s="14">
        <v>6.2640000000000002</v>
      </c>
    </row>
    <row r="260" spans="4:6">
      <c r="D260" s="14" t="s">
        <v>451</v>
      </c>
      <c r="E260" s="14"/>
      <c r="F260" s="14">
        <v>6.2</v>
      </c>
    </row>
    <row r="261" spans="4:6">
      <c r="D261" s="14" t="s">
        <v>452</v>
      </c>
      <c r="E261" s="14"/>
      <c r="F261" s="14">
        <v>12.24</v>
      </c>
    </row>
    <row r="262" spans="4:6">
      <c r="D262" s="14" t="s">
        <v>453</v>
      </c>
      <c r="E262" s="14"/>
      <c r="F262" s="14">
        <v>6.09</v>
      </c>
    </row>
    <row r="263" spans="4:6">
      <c r="D263" s="14" t="s">
        <v>454</v>
      </c>
      <c r="E263" s="14"/>
      <c r="F263" s="14">
        <v>0</v>
      </c>
    </row>
    <row r="264" spans="4:6">
      <c r="D264" s="14" t="s">
        <v>455</v>
      </c>
      <c r="E264" s="14"/>
      <c r="F264" s="14">
        <v>6.57</v>
      </c>
    </row>
    <row r="265" spans="4:6">
      <c r="D265" s="14" t="s">
        <v>456</v>
      </c>
      <c r="E265" s="14"/>
      <c r="F265" s="14">
        <v>13.858000000000001</v>
      </c>
    </row>
    <row r="266" spans="4:6">
      <c r="D266" s="14" t="s">
        <v>457</v>
      </c>
      <c r="E266" s="14"/>
      <c r="F266" s="14">
        <v>5.23</v>
      </c>
    </row>
    <row r="267" spans="4:6">
      <c r="D267" s="14" t="s">
        <v>458</v>
      </c>
      <c r="E267" s="14"/>
      <c r="F267" s="14">
        <v>5.5056000000000003</v>
      </c>
    </row>
    <row r="268" spans="4:6">
      <c r="D268" s="14" t="s">
        <v>459</v>
      </c>
      <c r="E268" s="14"/>
      <c r="F268" s="14">
        <v>5.43</v>
      </c>
    </row>
    <row r="269" spans="4:6">
      <c r="D269" s="14" t="s">
        <v>460</v>
      </c>
      <c r="E269" s="14"/>
      <c r="F269" s="14">
        <v>12.8804</v>
      </c>
    </row>
    <row r="270" spans="4:6">
      <c r="D270" s="14" t="s">
        <v>461</v>
      </c>
      <c r="E270" s="14"/>
      <c r="F270" s="14">
        <v>3.79</v>
      </c>
    </row>
    <row r="271" spans="4:6">
      <c r="D271" s="14" t="s">
        <v>462</v>
      </c>
      <c r="E271" s="14"/>
      <c r="F271" s="14">
        <v>4.7220000000000004</v>
      </c>
    </row>
    <row r="272" spans="4:6">
      <c r="D272" s="14" t="s">
        <v>463</v>
      </c>
      <c r="E272" s="14"/>
      <c r="F272" s="14">
        <v>6.26</v>
      </c>
    </row>
    <row r="273" spans="1:43">
      <c r="D273" s="14" t="s">
        <v>464</v>
      </c>
      <c r="E273" s="14"/>
      <c r="F273" s="14">
        <v>13.26</v>
      </c>
    </row>
    <row r="274" spans="1:43">
      <c r="D274" s="14" t="s">
        <v>465</v>
      </c>
      <c r="E274" s="14"/>
      <c r="F274" s="14">
        <v>4.1100000000000003</v>
      </c>
    </row>
    <row r="275" spans="1:43">
      <c r="D275" s="14" t="s">
        <v>466</v>
      </c>
      <c r="E275" s="14"/>
      <c r="F275" s="14">
        <v>4.9080000000000004</v>
      </c>
    </row>
    <row r="276" spans="1:43">
      <c r="D276" s="14" t="s">
        <v>467</v>
      </c>
      <c r="E276" s="14"/>
      <c r="F276" s="14">
        <v>6.22</v>
      </c>
    </row>
    <row r="277" spans="1:43">
      <c r="D277" s="14" t="s">
        <v>468</v>
      </c>
      <c r="E277" s="14"/>
      <c r="F277" s="14">
        <v>26.083200000000001</v>
      </c>
    </row>
    <row r="278" spans="1:43" ht="12.75" customHeight="1">
      <c r="C278" s="17" t="s">
        <v>63</v>
      </c>
      <c r="D278" s="53" t="s">
        <v>469</v>
      </c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1:43">
      <c r="A279" s="2" t="s">
        <v>470</v>
      </c>
      <c r="C279" s="1" t="s">
        <v>471</v>
      </c>
      <c r="D279" t="s">
        <v>472</v>
      </c>
      <c r="E279" t="s">
        <v>50</v>
      </c>
      <c r="F279">
        <v>41.321199999999997</v>
      </c>
      <c r="G279">
        <v>0</v>
      </c>
      <c r="H279">
        <f>F279*AE279</f>
        <v>0</v>
      </c>
      <c r="I279">
        <f>J279-H279</f>
        <v>0</v>
      </c>
      <c r="J279">
        <f>F279*G279</f>
        <v>0</v>
      </c>
      <c r="K279">
        <v>0</v>
      </c>
      <c r="L279">
        <f>F279*K279</f>
        <v>0</v>
      </c>
      <c r="M279" t="s">
        <v>51</v>
      </c>
      <c r="N279">
        <v>1</v>
      </c>
      <c r="O279">
        <f>IF(N279=5,I279,0)</f>
        <v>0</v>
      </c>
      <c r="Z279">
        <f>IF(AD279=0,J279,0)</f>
        <v>0</v>
      </c>
      <c r="AA279">
        <f>IF(AD279=15,J279,0)</f>
        <v>0</v>
      </c>
      <c r="AB279">
        <f>IF(AD279=21,J279,0)</f>
        <v>0</v>
      </c>
      <c r="AD279">
        <v>12</v>
      </c>
      <c r="AE279">
        <f>G279*AG279</f>
        <v>0</v>
      </c>
      <c r="AF279">
        <f>G279*(1-AG279)</f>
        <v>0</v>
      </c>
      <c r="AG279">
        <v>0</v>
      </c>
      <c r="AM279">
        <f>F279*AE279</f>
        <v>0</v>
      </c>
      <c r="AN279">
        <f>F279*AF279</f>
        <v>0</v>
      </c>
      <c r="AO279" t="s">
        <v>446</v>
      </c>
      <c r="AP279" t="s">
        <v>342</v>
      </c>
      <c r="AQ279" s="13" t="s">
        <v>54</v>
      </c>
    </row>
    <row r="280" spans="1:43" ht="12.75" customHeight="1">
      <c r="C280" s="17" t="s">
        <v>63</v>
      </c>
      <c r="D280" s="53" t="s">
        <v>473</v>
      </c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1:43">
      <c r="A281" s="2" t="s">
        <v>474</v>
      </c>
      <c r="C281" s="1" t="s">
        <v>475</v>
      </c>
      <c r="D281" t="s">
        <v>476</v>
      </c>
      <c r="E281" t="s">
        <v>50</v>
      </c>
      <c r="F281">
        <v>10.33</v>
      </c>
      <c r="G281">
        <v>0</v>
      </c>
      <c r="H281">
        <f>F281*AE281</f>
        <v>0</v>
      </c>
      <c r="I281">
        <f>J281-H281</f>
        <v>0</v>
      </c>
      <c r="J281">
        <f>F281*G281</f>
        <v>0</v>
      </c>
      <c r="K281">
        <v>3.5E-4</v>
      </c>
      <c r="L281">
        <f>F281*K281</f>
        <v>3.6154999999999998E-3</v>
      </c>
      <c r="M281" t="s">
        <v>51</v>
      </c>
      <c r="N281">
        <v>1</v>
      </c>
      <c r="O281">
        <f>IF(N281=5,I281,0)</f>
        <v>0</v>
      </c>
      <c r="Z281">
        <f>IF(AD281=0,J281,0)</f>
        <v>0</v>
      </c>
      <c r="AA281">
        <f>IF(AD281=15,J281,0)</f>
        <v>0</v>
      </c>
      <c r="AB281">
        <f>IF(AD281=21,J281,0)</f>
        <v>0</v>
      </c>
      <c r="AD281">
        <v>12</v>
      </c>
      <c r="AE281">
        <f>G281*AG281</f>
        <v>0</v>
      </c>
      <c r="AF281">
        <f>G281*(1-AG281)</f>
        <v>0</v>
      </c>
      <c r="AG281">
        <v>0.624</v>
      </c>
      <c r="AM281">
        <f>F281*AE281</f>
        <v>0</v>
      </c>
      <c r="AN281">
        <f>F281*AF281</f>
        <v>0</v>
      </c>
      <c r="AO281" t="s">
        <v>446</v>
      </c>
      <c r="AP281" t="s">
        <v>342</v>
      </c>
      <c r="AQ281" s="13" t="s">
        <v>54</v>
      </c>
    </row>
    <row r="282" spans="1:43">
      <c r="D282" s="14" t="s">
        <v>91</v>
      </c>
      <c r="E282" s="14"/>
      <c r="F282" s="14">
        <v>6.98</v>
      </c>
    </row>
    <row r="283" spans="1:43">
      <c r="D283" s="14" t="s">
        <v>477</v>
      </c>
      <c r="E283" s="14"/>
      <c r="F283" s="14">
        <v>12.52</v>
      </c>
    </row>
    <row r="284" spans="1:43">
      <c r="D284" s="14" t="s">
        <v>478</v>
      </c>
      <c r="E284" s="14"/>
      <c r="F284" s="14">
        <v>10.66</v>
      </c>
    </row>
    <row r="285" spans="1:43">
      <c r="D285" s="14" t="s">
        <v>479</v>
      </c>
      <c r="E285" s="14"/>
      <c r="F285" s="14">
        <v>10.050000000000001</v>
      </c>
    </row>
    <row r="286" spans="1:43">
      <c r="D286" s="14" t="s">
        <v>480</v>
      </c>
      <c r="E286" s="14"/>
      <c r="F286" s="14">
        <v>10.33</v>
      </c>
    </row>
    <row r="287" spans="1:43">
      <c r="A287" s="2" t="s">
        <v>481</v>
      </c>
      <c r="C287" s="1" t="s">
        <v>482</v>
      </c>
      <c r="D287" t="s">
        <v>483</v>
      </c>
      <c r="E287" t="s">
        <v>50</v>
      </c>
      <c r="F287">
        <v>41.321199999999997</v>
      </c>
      <c r="G287">
        <v>0</v>
      </c>
      <c r="H287">
        <f>F287*AE287</f>
        <v>0</v>
      </c>
      <c r="I287">
        <f>J287-H287</f>
        <v>0</v>
      </c>
      <c r="J287">
        <f>F287*G287</f>
        <v>0</v>
      </c>
      <c r="K287">
        <v>4.0000000000000002E-4</v>
      </c>
      <c r="L287">
        <f>F287*K287</f>
        <v>1.6528479999999998E-2</v>
      </c>
      <c r="M287" t="s">
        <v>51</v>
      </c>
      <c r="N287">
        <v>1</v>
      </c>
      <c r="O287">
        <f>IF(N287=5,I287,0)</f>
        <v>0</v>
      </c>
      <c r="Z287">
        <f>IF(AD287=0,J287,0)</f>
        <v>0</v>
      </c>
      <c r="AA287">
        <f>IF(AD287=15,J287,0)</f>
        <v>0</v>
      </c>
      <c r="AB287">
        <f>IF(AD287=21,J287,0)</f>
        <v>0</v>
      </c>
      <c r="AD287">
        <v>12</v>
      </c>
      <c r="AE287">
        <f>G287*AG287</f>
        <v>0</v>
      </c>
      <c r="AF287">
        <f>G287*(1-AG287)</f>
        <v>0</v>
      </c>
      <c r="AG287">
        <v>0.62193475815523058</v>
      </c>
      <c r="AM287">
        <f>F287*AE287</f>
        <v>0</v>
      </c>
      <c r="AN287">
        <f>F287*AF287</f>
        <v>0</v>
      </c>
      <c r="AO287" t="s">
        <v>446</v>
      </c>
      <c r="AP287" t="s">
        <v>342</v>
      </c>
      <c r="AQ287" s="13" t="s">
        <v>54</v>
      </c>
    </row>
    <row r="288" spans="1:43" ht="12.75" customHeight="1">
      <c r="C288" s="17" t="s">
        <v>63</v>
      </c>
      <c r="D288" s="53" t="s">
        <v>484</v>
      </c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1:43">
      <c r="A289" s="2" t="s">
        <v>485</v>
      </c>
      <c r="C289" s="1" t="s">
        <v>486</v>
      </c>
      <c r="D289" t="s">
        <v>487</v>
      </c>
      <c r="E289" t="s">
        <v>50</v>
      </c>
      <c r="F289">
        <v>41.321199999999997</v>
      </c>
      <c r="G289">
        <v>0</v>
      </c>
      <c r="H289">
        <f>F289*AE289</f>
        <v>0</v>
      </c>
      <c r="I289">
        <f>J289-H289</f>
        <v>0</v>
      </c>
      <c r="J289">
        <f>F289*G289</f>
        <v>0</v>
      </c>
      <c r="K289">
        <v>2.7E-4</v>
      </c>
      <c r="L289">
        <f>F289*K289</f>
        <v>1.1156724E-2</v>
      </c>
      <c r="M289" t="s">
        <v>51</v>
      </c>
      <c r="N289">
        <v>1</v>
      </c>
      <c r="O289">
        <f>IF(N289=5,I289,0)</f>
        <v>0</v>
      </c>
      <c r="Z289">
        <f>IF(AD289=0,J289,0)</f>
        <v>0</v>
      </c>
      <c r="AA289">
        <f>IF(AD289=15,J289,0)</f>
        <v>0</v>
      </c>
      <c r="AB289">
        <f>IF(AD289=21,J289,0)</f>
        <v>0</v>
      </c>
      <c r="AD289">
        <v>12</v>
      </c>
      <c r="AE289">
        <f>G289*AG289</f>
        <v>0</v>
      </c>
      <c r="AF289">
        <f>G289*(1-AG289)</f>
        <v>0</v>
      </c>
      <c r="AG289">
        <v>0.18165291567612921</v>
      </c>
      <c r="AM289">
        <f>F289*AE289</f>
        <v>0</v>
      </c>
      <c r="AN289">
        <f>F289*AF289</f>
        <v>0</v>
      </c>
      <c r="AO289" t="s">
        <v>446</v>
      </c>
      <c r="AP289" t="s">
        <v>342</v>
      </c>
      <c r="AQ289" s="13" t="s">
        <v>54</v>
      </c>
    </row>
    <row r="290" spans="1:43" ht="12.75" customHeight="1">
      <c r="C290" s="17" t="s">
        <v>63</v>
      </c>
      <c r="D290" s="53" t="s">
        <v>488</v>
      </c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1:43">
      <c r="A291" s="18"/>
      <c r="B291" s="19"/>
      <c r="C291" s="19" t="s">
        <v>489</v>
      </c>
      <c r="D291" s="13" t="s">
        <v>490</v>
      </c>
      <c r="E291" s="13"/>
      <c r="F291" s="13"/>
      <c r="G291" s="13"/>
      <c r="H291" s="13">
        <f>SUM(H292:H311)</f>
        <v>0</v>
      </c>
      <c r="I291" s="13">
        <f>SUM(I292:I311)</f>
        <v>0</v>
      </c>
      <c r="J291" s="13">
        <f>H291+I291</f>
        <v>0</v>
      </c>
      <c r="K291" s="13"/>
      <c r="L291" s="13">
        <f>SUM(L292:L311)</f>
        <v>0.90930465000000016</v>
      </c>
      <c r="M291" s="13"/>
      <c r="P291" s="13">
        <f>IF(Q291="PR",J291,SUM(O292:O311))</f>
        <v>0</v>
      </c>
      <c r="Q291" s="13" t="s">
        <v>46</v>
      </c>
      <c r="R291" s="13">
        <f>IF(Q291="HS",H291,0)</f>
        <v>0</v>
      </c>
      <c r="S291" s="13">
        <f>IF(Q291="HS",I291-P291,0)</f>
        <v>0</v>
      </c>
      <c r="T291" s="13">
        <f>IF(Q291="PS",H291,0)</f>
        <v>0</v>
      </c>
      <c r="U291" s="13">
        <f>IF(Q291="PS",I291-P291,0)</f>
        <v>0</v>
      </c>
      <c r="V291" s="13">
        <f>IF(Q291="MP",H291,0)</f>
        <v>0</v>
      </c>
      <c r="W291" s="13">
        <f>IF(Q291="MP",I291-P291,0)</f>
        <v>0</v>
      </c>
      <c r="X291" s="13">
        <f>IF(Q291="OM",H291,0)</f>
        <v>0</v>
      </c>
      <c r="Y291" s="13">
        <v>96</v>
      </c>
      <c r="AI291">
        <f>SUM(Z292:Z311)</f>
        <v>0</v>
      </c>
      <c r="AJ291">
        <f>SUM(AA292:AA311)</f>
        <v>0</v>
      </c>
      <c r="AK291">
        <f>SUM(AB292:AB311)</f>
        <v>0</v>
      </c>
    </row>
    <row r="292" spans="1:43">
      <c r="A292" s="2" t="s">
        <v>491</v>
      </c>
      <c r="C292" s="1" t="s">
        <v>492</v>
      </c>
      <c r="D292" t="s">
        <v>493</v>
      </c>
      <c r="E292" t="s">
        <v>494</v>
      </c>
      <c r="F292">
        <v>0.28770000000000001</v>
      </c>
      <c r="G292">
        <v>0</v>
      </c>
      <c r="H292">
        <f>F292*AE292</f>
        <v>0</v>
      </c>
      <c r="I292">
        <f>J292-H292</f>
        <v>0</v>
      </c>
      <c r="J292">
        <f>F292*G292</f>
        <v>0</v>
      </c>
      <c r="K292">
        <v>2.2000000000000002</v>
      </c>
      <c r="L292">
        <f>F292*K292</f>
        <v>0.63294000000000006</v>
      </c>
      <c r="M292" t="s">
        <v>51</v>
      </c>
      <c r="N292">
        <v>1</v>
      </c>
      <c r="O292">
        <f>IF(N292=5,I292,0)</f>
        <v>0</v>
      </c>
      <c r="Z292">
        <f>IF(AD292=0,J292,0)</f>
        <v>0</v>
      </c>
      <c r="AA292">
        <f>IF(AD292=15,J292,0)</f>
        <v>0</v>
      </c>
      <c r="AB292">
        <f>IF(AD292=21,J292,0)</f>
        <v>0</v>
      </c>
      <c r="AD292">
        <v>12</v>
      </c>
      <c r="AE292">
        <f>G292*AG292</f>
        <v>0</v>
      </c>
      <c r="AF292">
        <f>G292*(1-AG292)</f>
        <v>0</v>
      </c>
      <c r="AG292">
        <v>0</v>
      </c>
      <c r="AM292">
        <f>F292*AE292</f>
        <v>0</v>
      </c>
      <c r="AN292">
        <f>F292*AF292</f>
        <v>0</v>
      </c>
      <c r="AO292" t="s">
        <v>495</v>
      </c>
      <c r="AP292" t="s">
        <v>496</v>
      </c>
      <c r="AQ292" s="13" t="s">
        <v>54</v>
      </c>
    </row>
    <row r="293" spans="1:43">
      <c r="D293" s="14" t="s">
        <v>497</v>
      </c>
      <c r="E293" s="14"/>
      <c r="F293" s="14">
        <v>0.32900000000000001</v>
      </c>
    </row>
    <row r="294" spans="1:43">
      <c r="D294" s="14" t="s">
        <v>498</v>
      </c>
      <c r="E294" s="14"/>
      <c r="F294" s="14">
        <v>0.42630000000000001</v>
      </c>
    </row>
    <row r="295" spans="1:43">
      <c r="D295" s="14" t="s">
        <v>499</v>
      </c>
      <c r="E295" s="14"/>
      <c r="F295" s="14">
        <v>0.36609999999999998</v>
      </c>
    </row>
    <row r="296" spans="1:43">
      <c r="D296" s="14" t="s">
        <v>500</v>
      </c>
      <c r="E296" s="14"/>
      <c r="F296" s="14">
        <v>0.26529999999999998</v>
      </c>
    </row>
    <row r="297" spans="1:43">
      <c r="D297" s="14" t="s">
        <v>501</v>
      </c>
      <c r="E297" s="14"/>
      <c r="F297" s="14">
        <v>0.28770000000000001</v>
      </c>
    </row>
    <row r="298" spans="1:43" ht="38.25" customHeight="1">
      <c r="C298" s="17" t="s">
        <v>63</v>
      </c>
      <c r="D298" s="53" t="s">
        <v>502</v>
      </c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1:43">
      <c r="A299" s="2" t="s">
        <v>503</v>
      </c>
      <c r="C299" s="1" t="s">
        <v>504</v>
      </c>
      <c r="D299" t="s">
        <v>505</v>
      </c>
      <c r="E299" t="s">
        <v>494</v>
      </c>
      <c r="F299">
        <v>0.28770000000000001</v>
      </c>
      <c r="G299">
        <v>0</v>
      </c>
      <c r="H299">
        <f>F299*AE299</f>
        <v>0</v>
      </c>
      <c r="I299">
        <f>J299-H299</f>
        <v>0</v>
      </c>
      <c r="J299">
        <f>F299*G299</f>
        <v>0</v>
      </c>
      <c r="K299">
        <v>0</v>
      </c>
      <c r="L299">
        <f>F299*K299</f>
        <v>0</v>
      </c>
      <c r="M299" t="s">
        <v>51</v>
      </c>
      <c r="N299">
        <v>1</v>
      </c>
      <c r="O299">
        <f>IF(N299=5,I299,0)</f>
        <v>0</v>
      </c>
      <c r="Z299">
        <f>IF(AD299=0,J299,0)</f>
        <v>0</v>
      </c>
      <c r="AA299">
        <f>IF(AD299=15,J299,0)</f>
        <v>0</v>
      </c>
      <c r="AB299">
        <f>IF(AD299=21,J299,0)</f>
        <v>0</v>
      </c>
      <c r="AD299">
        <v>12</v>
      </c>
      <c r="AE299">
        <f>G299*AG299</f>
        <v>0</v>
      </c>
      <c r="AF299">
        <f>G299*(1-AG299)</f>
        <v>0</v>
      </c>
      <c r="AG299">
        <v>0</v>
      </c>
      <c r="AM299">
        <f>F299*AE299</f>
        <v>0</v>
      </c>
      <c r="AN299">
        <f>F299*AF299</f>
        <v>0</v>
      </c>
      <c r="AO299" t="s">
        <v>495</v>
      </c>
      <c r="AP299" t="s">
        <v>496</v>
      </c>
      <c r="AQ299" s="13" t="s">
        <v>54</v>
      </c>
    </row>
    <row r="300" spans="1:43" ht="25.5" customHeight="1">
      <c r="C300" s="17" t="s">
        <v>63</v>
      </c>
      <c r="D300" s="53" t="s">
        <v>506</v>
      </c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1:43">
      <c r="A301" s="2" t="s">
        <v>507</v>
      </c>
      <c r="C301" s="1" t="s">
        <v>508</v>
      </c>
      <c r="D301" t="s">
        <v>509</v>
      </c>
      <c r="E301" t="s">
        <v>50</v>
      </c>
      <c r="F301">
        <v>4.1100000000000003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1.26E-2</v>
      </c>
      <c r="L301">
        <f>F301*K301</f>
        <v>5.1786000000000006E-2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0</v>
      </c>
      <c r="AM301">
        <f>F301*AE301</f>
        <v>0</v>
      </c>
      <c r="AN301">
        <f>F301*AF301</f>
        <v>0</v>
      </c>
      <c r="AO301" t="s">
        <v>495</v>
      </c>
      <c r="AP301" t="s">
        <v>496</v>
      </c>
      <c r="AQ301" s="13" t="s">
        <v>54</v>
      </c>
    </row>
    <row r="302" spans="1:43" ht="25.5" customHeight="1">
      <c r="C302" s="17" t="s">
        <v>63</v>
      </c>
      <c r="D302" s="53" t="s">
        <v>510</v>
      </c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1:43">
      <c r="A303" s="2" t="s">
        <v>511</v>
      </c>
      <c r="C303" s="1" t="s">
        <v>512</v>
      </c>
      <c r="D303" t="s">
        <v>513</v>
      </c>
      <c r="E303" t="s">
        <v>50</v>
      </c>
      <c r="F303">
        <v>4.1100000000000003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0.02</v>
      </c>
      <c r="L303">
        <f>F303*K303</f>
        <v>8.2200000000000009E-2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0</v>
      </c>
      <c r="AM303">
        <f>F303*AE303</f>
        <v>0</v>
      </c>
      <c r="AN303">
        <f>F303*AF303</f>
        <v>0</v>
      </c>
      <c r="AO303" t="s">
        <v>495</v>
      </c>
      <c r="AP303" t="s">
        <v>496</v>
      </c>
      <c r="AQ303" s="13" t="s">
        <v>54</v>
      </c>
    </row>
    <row r="304" spans="1:43" ht="12.75" customHeight="1">
      <c r="C304" s="17" t="s">
        <v>63</v>
      </c>
      <c r="D304" s="53" t="s">
        <v>514</v>
      </c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1:43">
      <c r="A305" s="2" t="s">
        <v>515</v>
      </c>
      <c r="C305" s="1" t="s">
        <v>516</v>
      </c>
      <c r="D305" t="s">
        <v>517</v>
      </c>
      <c r="E305" t="s">
        <v>50</v>
      </c>
      <c r="F305">
        <v>1.845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7.7170000000000002E-2</v>
      </c>
      <c r="L305">
        <f>F305*K305</f>
        <v>0.14237865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7.3406517862897161E-2</v>
      </c>
      <c r="AM305">
        <f>F305*AE305</f>
        <v>0</v>
      </c>
      <c r="AN305">
        <f>F305*AF305</f>
        <v>0</v>
      </c>
      <c r="AO305" t="s">
        <v>495</v>
      </c>
      <c r="AP305" t="s">
        <v>496</v>
      </c>
      <c r="AQ305" s="13" t="s">
        <v>54</v>
      </c>
    </row>
    <row r="306" spans="1:43">
      <c r="D306" s="14" t="s">
        <v>518</v>
      </c>
      <c r="E306" s="14"/>
      <c r="F306" s="14">
        <v>2.46</v>
      </c>
    </row>
    <row r="307" spans="1:43">
      <c r="D307" s="14" t="s">
        <v>518</v>
      </c>
      <c r="E307" s="14"/>
      <c r="F307" s="14">
        <v>2.46</v>
      </c>
    </row>
    <row r="308" spans="1:43">
      <c r="D308" s="14" t="s">
        <v>519</v>
      </c>
      <c r="E308" s="14"/>
      <c r="F308" s="14">
        <v>1.845</v>
      </c>
    </row>
    <row r="309" spans="1:43">
      <c r="D309" s="14" t="s">
        <v>519</v>
      </c>
      <c r="E309" s="14"/>
      <c r="F309" s="14">
        <v>1.845</v>
      </c>
    </row>
    <row r="310" spans="1:43" ht="25.5" customHeight="1">
      <c r="C310" s="17" t="s">
        <v>63</v>
      </c>
      <c r="D310" s="53" t="s">
        <v>520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521</v>
      </c>
      <c r="C311" s="1" t="s">
        <v>522</v>
      </c>
      <c r="D311" t="s">
        <v>523</v>
      </c>
      <c r="E311" t="s">
        <v>103</v>
      </c>
      <c r="F311">
        <v>1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0</v>
      </c>
      <c r="L311">
        <f>F311*K311</f>
        <v>0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</v>
      </c>
      <c r="AM311">
        <f>F311*AE311</f>
        <v>0</v>
      </c>
      <c r="AN311">
        <f>F311*AF311</f>
        <v>0</v>
      </c>
      <c r="AO311" t="s">
        <v>495</v>
      </c>
      <c r="AP311" t="s">
        <v>496</v>
      </c>
      <c r="AQ311" s="13" t="s">
        <v>54</v>
      </c>
    </row>
    <row r="312" spans="1:43" ht="12.75" customHeight="1">
      <c r="C312" s="17" t="s">
        <v>63</v>
      </c>
      <c r="D312" s="53" t="s">
        <v>524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18"/>
      <c r="B313" s="19"/>
      <c r="C313" s="19" t="s">
        <v>525</v>
      </c>
      <c r="D313" s="13" t="s">
        <v>526</v>
      </c>
      <c r="E313" s="13"/>
      <c r="F313" s="13"/>
      <c r="G313" s="13"/>
      <c r="H313" s="13">
        <f>SUM(H314:H314)</f>
        <v>0</v>
      </c>
      <c r="I313" s="13">
        <f>SUM(I314:I314)</f>
        <v>0</v>
      </c>
      <c r="J313" s="13">
        <f>H313+I313</f>
        <v>0</v>
      </c>
      <c r="K313" s="13"/>
      <c r="L313" s="13">
        <f>SUM(L314:L314)</f>
        <v>0</v>
      </c>
      <c r="M313" s="13"/>
      <c r="P313" s="13">
        <f>IF(Q313="PR",J313,SUM(O314:O314))</f>
        <v>0</v>
      </c>
      <c r="Q313" s="13"/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 t="s">
        <v>525</v>
      </c>
      <c r="AI313">
        <f>SUM(Z314:Z314)</f>
        <v>0</v>
      </c>
      <c r="AJ313">
        <f>SUM(AA314:AA314)</f>
        <v>0</v>
      </c>
      <c r="AK313">
        <f>SUM(AB314:AB314)</f>
        <v>0</v>
      </c>
    </row>
    <row r="314" spans="1:43">
      <c r="A314" s="2" t="s">
        <v>527</v>
      </c>
      <c r="C314" s="1" t="s">
        <v>528</v>
      </c>
      <c r="D314" t="s">
        <v>529</v>
      </c>
      <c r="E314" t="s">
        <v>84</v>
      </c>
      <c r="F314">
        <v>0.66349999999999998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0</v>
      </c>
      <c r="L314">
        <f>F314*K314</f>
        <v>0</v>
      </c>
      <c r="M314" t="s">
        <v>51</v>
      </c>
      <c r="N314">
        <v>5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530</v>
      </c>
      <c r="AP314" t="s">
        <v>496</v>
      </c>
      <c r="AQ314" s="13" t="s">
        <v>54</v>
      </c>
    </row>
    <row r="315" spans="1:43">
      <c r="D315" s="14" t="s">
        <v>531</v>
      </c>
      <c r="E315" s="14"/>
      <c r="F315" s="14">
        <v>1.0446</v>
      </c>
    </row>
    <row r="316" spans="1:43">
      <c r="D316" s="14" t="s">
        <v>532</v>
      </c>
      <c r="E316" s="14"/>
      <c r="F316" s="14">
        <v>0.56059999999999999</v>
      </c>
    </row>
    <row r="317" spans="1:43">
      <c r="D317" s="14" t="s">
        <v>533</v>
      </c>
      <c r="E317" s="14"/>
      <c r="F317" s="14">
        <v>1.1132</v>
      </c>
    </row>
    <row r="318" spans="1:43">
      <c r="D318" s="14" t="s">
        <v>534</v>
      </c>
      <c r="E318" s="14"/>
      <c r="F318" s="14">
        <v>0.85219999999999996</v>
      </c>
    </row>
    <row r="319" spans="1:43">
      <c r="D319" s="14" t="s">
        <v>535</v>
      </c>
      <c r="E319" s="14"/>
      <c r="F319" s="14">
        <v>0.7409</v>
      </c>
    </row>
    <row r="320" spans="1:43">
      <c r="D320" s="14" t="s">
        <v>536</v>
      </c>
      <c r="E320" s="14"/>
      <c r="F320" s="14">
        <v>0.62450000000000006</v>
      </c>
    </row>
    <row r="321" spans="1:43">
      <c r="D321" s="14" t="s">
        <v>537</v>
      </c>
      <c r="E321" s="14"/>
      <c r="F321" s="14">
        <v>0.66349999999999998</v>
      </c>
    </row>
    <row r="322" spans="1:43">
      <c r="A322" s="18"/>
      <c r="B322" s="19"/>
      <c r="C322" s="19" t="s">
        <v>538</v>
      </c>
      <c r="D322" s="13" t="s">
        <v>539</v>
      </c>
      <c r="E322" s="13"/>
      <c r="F322" s="13"/>
      <c r="G322" s="13"/>
      <c r="H322" s="13">
        <f>SUM(H323:H348)</f>
        <v>0</v>
      </c>
      <c r="I322" s="13">
        <f>SUM(I323:I348)</f>
        <v>0</v>
      </c>
      <c r="J322" s="13">
        <f>H322+I322</f>
        <v>0</v>
      </c>
      <c r="K322" s="13"/>
      <c r="L322" s="13">
        <f>SUM(L323:L348)</f>
        <v>3.3899999999999998E-3</v>
      </c>
      <c r="M322" s="13"/>
      <c r="P322" s="13">
        <f>IF(Q322="PR",J322,SUM(O323:O348))</f>
        <v>0</v>
      </c>
      <c r="Q322" s="13" t="s">
        <v>540</v>
      </c>
      <c r="R322" s="13">
        <f>IF(Q322="HS",H322,0)</f>
        <v>0</v>
      </c>
      <c r="S322" s="13">
        <f>IF(Q322="HS",I322-P322,0)</f>
        <v>0</v>
      </c>
      <c r="T322" s="13">
        <f>IF(Q322="PS",H322,0)</f>
        <v>0</v>
      </c>
      <c r="U322" s="13">
        <f>IF(Q322="PS",I322-P322,0)</f>
        <v>0</v>
      </c>
      <c r="V322" s="13">
        <f>IF(Q322="MP",H322,0)</f>
        <v>0</v>
      </c>
      <c r="W322" s="13">
        <f>IF(Q322="MP",I322-P322,0)</f>
        <v>0</v>
      </c>
      <c r="X322" s="13">
        <f>IF(Q322="OM",H322,0)</f>
        <v>0</v>
      </c>
      <c r="Y322" s="13" t="s">
        <v>538</v>
      </c>
      <c r="AI322">
        <f>SUM(Z323:Z348)</f>
        <v>0</v>
      </c>
      <c r="AJ322">
        <f>SUM(AA323:AA348)</f>
        <v>0</v>
      </c>
      <c r="AK322">
        <f>SUM(AB323:AB348)</f>
        <v>0</v>
      </c>
    </row>
    <row r="323" spans="1:43">
      <c r="A323" s="2" t="s">
        <v>541</v>
      </c>
      <c r="C323" s="1" t="s">
        <v>542</v>
      </c>
      <c r="D323" t="s">
        <v>543</v>
      </c>
      <c r="E323" t="s">
        <v>103</v>
      </c>
      <c r="F323">
        <v>2</v>
      </c>
      <c r="G323">
        <v>0</v>
      </c>
      <c r="H323">
        <f>F323*AE323</f>
        <v>0</v>
      </c>
      <c r="I323">
        <f>J323-H323</f>
        <v>0</v>
      </c>
      <c r="J323">
        <f>F323*G323</f>
        <v>0</v>
      </c>
      <c r="K323">
        <v>0</v>
      </c>
      <c r="L323">
        <f>F323*K323</f>
        <v>0</v>
      </c>
      <c r="M323" t="s">
        <v>51</v>
      </c>
      <c r="N323">
        <v>1</v>
      </c>
      <c r="O323">
        <f>IF(N323=5,I323,0)</f>
        <v>0</v>
      </c>
      <c r="Z323">
        <f>IF(AD323=0,J323,0)</f>
        <v>0</v>
      </c>
      <c r="AA323">
        <f>IF(AD323=15,J323,0)</f>
        <v>0</v>
      </c>
      <c r="AB323">
        <f>IF(AD323=21,J323,0)</f>
        <v>0</v>
      </c>
      <c r="AD323">
        <v>12</v>
      </c>
      <c r="AE323">
        <f>G323*AG323</f>
        <v>0</v>
      </c>
      <c r="AF323">
        <f>G323*(1-AG323)</f>
        <v>0</v>
      </c>
      <c r="AG323">
        <v>0</v>
      </c>
      <c r="AM323">
        <f>F323*AE323</f>
        <v>0</v>
      </c>
      <c r="AN323">
        <f>F323*AF323</f>
        <v>0</v>
      </c>
      <c r="AO323" t="s">
        <v>544</v>
      </c>
      <c r="AP323" t="s">
        <v>496</v>
      </c>
      <c r="AQ323" s="13" t="s">
        <v>54</v>
      </c>
    </row>
    <row r="324" spans="1:43">
      <c r="A324" s="2" t="s">
        <v>545</v>
      </c>
      <c r="C324" s="1" t="s">
        <v>546</v>
      </c>
      <c r="D324" t="s">
        <v>547</v>
      </c>
      <c r="E324" t="s">
        <v>103</v>
      </c>
      <c r="F324">
        <v>2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1.0000000000000001E-5</v>
      </c>
      <c r="L324">
        <f>F324*K324</f>
        <v>2.0000000000000002E-5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1</v>
      </c>
      <c r="AM324">
        <f>F324*AE324</f>
        <v>0</v>
      </c>
      <c r="AN324">
        <f>F324*AF324</f>
        <v>0</v>
      </c>
      <c r="AO324" t="s">
        <v>544</v>
      </c>
      <c r="AP324" t="s">
        <v>496</v>
      </c>
      <c r="AQ324" s="13" t="s">
        <v>54</v>
      </c>
    </row>
    <row r="325" spans="1:43" ht="25.5" customHeight="1">
      <c r="C325" s="17" t="s">
        <v>63</v>
      </c>
      <c r="D325" s="53" t="s">
        <v>548</v>
      </c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43">
      <c r="A326" s="2" t="s">
        <v>549</v>
      </c>
      <c r="C326" s="1" t="s">
        <v>550</v>
      </c>
      <c r="D326" t="s">
        <v>551</v>
      </c>
      <c r="E326" t="s">
        <v>103</v>
      </c>
      <c r="F326">
        <v>1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1.0000000000000001E-5</v>
      </c>
      <c r="L326">
        <f>F326*K326</f>
        <v>1.0000000000000001E-5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1</v>
      </c>
      <c r="AM326">
        <f>F326*AE326</f>
        <v>0</v>
      </c>
      <c r="AN326">
        <f>F326*AF326</f>
        <v>0</v>
      </c>
      <c r="AO326" t="s">
        <v>544</v>
      </c>
      <c r="AP326" t="s">
        <v>496</v>
      </c>
      <c r="AQ326" s="13" t="s">
        <v>54</v>
      </c>
    </row>
    <row r="327" spans="1:43" ht="38.25" customHeight="1">
      <c r="C327" s="17" t="s">
        <v>63</v>
      </c>
      <c r="D327" s="53" t="s">
        <v>552</v>
      </c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43">
      <c r="A328" s="2" t="s">
        <v>553</v>
      </c>
      <c r="C328" s="1" t="s">
        <v>554</v>
      </c>
      <c r="D328" t="s">
        <v>555</v>
      </c>
      <c r="E328" t="s">
        <v>103</v>
      </c>
      <c r="F328">
        <v>1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4.0000000000000003E-5</v>
      </c>
      <c r="L328">
        <f>F328*K328</f>
        <v>4.0000000000000003E-5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1</v>
      </c>
      <c r="AM328">
        <f>F328*AE328</f>
        <v>0</v>
      </c>
      <c r="AN328">
        <f>F328*AF328</f>
        <v>0</v>
      </c>
      <c r="AO328" t="s">
        <v>544</v>
      </c>
      <c r="AP328" t="s">
        <v>496</v>
      </c>
      <c r="AQ328" s="13" t="s">
        <v>54</v>
      </c>
    </row>
    <row r="329" spans="1:43">
      <c r="A329" s="2" t="s">
        <v>556</v>
      </c>
      <c r="C329" s="1" t="s">
        <v>557</v>
      </c>
      <c r="D329" t="s">
        <v>558</v>
      </c>
      <c r="E329" t="s">
        <v>103</v>
      </c>
      <c r="F329">
        <v>2</v>
      </c>
      <c r="G329">
        <v>0</v>
      </c>
      <c r="H329">
        <f>F329*AE329</f>
        <v>0</v>
      </c>
      <c r="I329">
        <f>J329-H329</f>
        <v>0</v>
      </c>
      <c r="J329">
        <f>F329*G329</f>
        <v>0</v>
      </c>
      <c r="K329">
        <v>0</v>
      </c>
      <c r="L329">
        <f>F329*K329</f>
        <v>0</v>
      </c>
      <c r="M329" t="s">
        <v>51</v>
      </c>
      <c r="N329">
        <v>1</v>
      </c>
      <c r="O329">
        <f>IF(N329=5,I329,0)</f>
        <v>0</v>
      </c>
      <c r="Z329">
        <f>IF(AD329=0,J329,0)</f>
        <v>0</v>
      </c>
      <c r="AA329">
        <f>IF(AD329=15,J329,0)</f>
        <v>0</v>
      </c>
      <c r="AB329">
        <f>IF(AD329=21,J329,0)</f>
        <v>0</v>
      </c>
      <c r="AD329">
        <v>12</v>
      </c>
      <c r="AE329">
        <f>G329*AG329</f>
        <v>0</v>
      </c>
      <c r="AF329">
        <f>G329*(1-AG329)</f>
        <v>0</v>
      </c>
      <c r="AG329">
        <v>0</v>
      </c>
      <c r="AM329">
        <f>F329*AE329</f>
        <v>0</v>
      </c>
      <c r="AN329">
        <f>F329*AF329</f>
        <v>0</v>
      </c>
      <c r="AO329" t="s">
        <v>544</v>
      </c>
      <c r="AP329" t="s">
        <v>496</v>
      </c>
      <c r="AQ329" s="13" t="s">
        <v>54</v>
      </c>
    </row>
    <row r="330" spans="1:43">
      <c r="A330" s="2" t="s">
        <v>559</v>
      </c>
      <c r="C330" s="1" t="s">
        <v>560</v>
      </c>
      <c r="D330" t="s">
        <v>561</v>
      </c>
      <c r="E330" t="s">
        <v>103</v>
      </c>
      <c r="F330">
        <v>2</v>
      </c>
      <c r="G330">
        <v>0</v>
      </c>
      <c r="H330">
        <f>F330*AE330</f>
        <v>0</v>
      </c>
      <c r="I330">
        <f>J330-H330</f>
        <v>0</v>
      </c>
      <c r="J330">
        <f>F330*G330</f>
        <v>0</v>
      </c>
      <c r="K330">
        <v>1.0000000000000001E-5</v>
      </c>
      <c r="L330">
        <f>F330*K330</f>
        <v>2.0000000000000002E-5</v>
      </c>
      <c r="M330" t="s">
        <v>51</v>
      </c>
      <c r="N330">
        <v>1</v>
      </c>
      <c r="O330">
        <f>IF(N330=5,I330,0)</f>
        <v>0</v>
      </c>
      <c r="Z330">
        <f>IF(AD330=0,J330,0)</f>
        <v>0</v>
      </c>
      <c r="AA330">
        <f>IF(AD330=15,J330,0)</f>
        <v>0</v>
      </c>
      <c r="AB330">
        <f>IF(AD330=21,J330,0)</f>
        <v>0</v>
      </c>
      <c r="AD330">
        <v>12</v>
      </c>
      <c r="AE330">
        <f>G330*AG330</f>
        <v>0</v>
      </c>
      <c r="AF330">
        <f>G330*(1-AG330)</f>
        <v>0</v>
      </c>
      <c r="AG330">
        <v>1</v>
      </c>
      <c r="AM330">
        <f>F330*AE330</f>
        <v>0</v>
      </c>
      <c r="AN330">
        <f>F330*AF330</f>
        <v>0</v>
      </c>
      <c r="AO330" t="s">
        <v>544</v>
      </c>
      <c r="AP330" t="s">
        <v>496</v>
      </c>
      <c r="AQ330" s="13" t="s">
        <v>54</v>
      </c>
    </row>
    <row r="331" spans="1:43" ht="25.5" customHeight="1">
      <c r="C331" s="17" t="s">
        <v>63</v>
      </c>
      <c r="D331" s="53" t="s">
        <v>562</v>
      </c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1:43">
      <c r="A332" s="2" t="s">
        <v>563</v>
      </c>
      <c r="C332" s="1" t="s">
        <v>564</v>
      </c>
      <c r="D332" t="s">
        <v>565</v>
      </c>
      <c r="E332" t="s">
        <v>103</v>
      </c>
      <c r="F332">
        <v>1</v>
      </c>
      <c r="G332">
        <v>0</v>
      </c>
      <c r="H332">
        <f>F332*AE332</f>
        <v>0</v>
      </c>
      <c r="I332">
        <f>J332-H332</f>
        <v>0</v>
      </c>
      <c r="J332">
        <f>F332*G332</f>
        <v>0</v>
      </c>
      <c r="K332">
        <v>5.0000000000000002E-5</v>
      </c>
      <c r="L332">
        <f>F332*K332</f>
        <v>5.0000000000000002E-5</v>
      </c>
      <c r="M332" t="s">
        <v>51</v>
      </c>
      <c r="N332">
        <v>1</v>
      </c>
      <c r="O332">
        <f>IF(N332=5,I332,0)</f>
        <v>0</v>
      </c>
      <c r="Z332">
        <f>IF(AD332=0,J332,0)</f>
        <v>0</v>
      </c>
      <c r="AA332">
        <f>IF(AD332=15,J332,0)</f>
        <v>0</v>
      </c>
      <c r="AB332">
        <f>IF(AD332=21,J332,0)</f>
        <v>0</v>
      </c>
      <c r="AD332">
        <v>12</v>
      </c>
      <c r="AE332">
        <f>G332*AG332</f>
        <v>0</v>
      </c>
      <c r="AF332">
        <f>G332*(1-AG332)</f>
        <v>0</v>
      </c>
      <c r="AG332">
        <v>1</v>
      </c>
      <c r="AM332">
        <f>F332*AE332</f>
        <v>0</v>
      </c>
      <c r="AN332">
        <f>F332*AF332</f>
        <v>0</v>
      </c>
      <c r="AO332" t="s">
        <v>544</v>
      </c>
      <c r="AP332" t="s">
        <v>496</v>
      </c>
      <c r="AQ332" s="13" t="s">
        <v>54</v>
      </c>
    </row>
    <row r="333" spans="1:43" ht="12.75" customHeight="1">
      <c r="C333" s="17" t="s">
        <v>63</v>
      </c>
      <c r="D333" s="53" t="s">
        <v>566</v>
      </c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1:43">
      <c r="A334" s="2" t="s">
        <v>567</v>
      </c>
      <c r="C334" s="1" t="s">
        <v>568</v>
      </c>
      <c r="D334" t="s">
        <v>569</v>
      </c>
      <c r="E334" t="s">
        <v>103</v>
      </c>
      <c r="F334">
        <v>1</v>
      </c>
      <c r="G334">
        <v>0</v>
      </c>
      <c r="H334">
        <f>F334*AE334</f>
        <v>0</v>
      </c>
      <c r="I334">
        <f>J334-H334</f>
        <v>0</v>
      </c>
      <c r="J334">
        <f>F334*G334</f>
        <v>0</v>
      </c>
      <c r="K334">
        <v>0</v>
      </c>
      <c r="L334">
        <f>F334*K334</f>
        <v>0</v>
      </c>
      <c r="M334" t="s">
        <v>51</v>
      </c>
      <c r="N334">
        <v>1</v>
      </c>
      <c r="O334">
        <f>IF(N334=5,I334,0)</f>
        <v>0</v>
      </c>
      <c r="Z334">
        <f>IF(AD334=0,J334,0)</f>
        <v>0</v>
      </c>
      <c r="AA334">
        <f>IF(AD334=15,J334,0)</f>
        <v>0</v>
      </c>
      <c r="AB334">
        <f>IF(AD334=21,J334,0)</f>
        <v>0</v>
      </c>
      <c r="AD334">
        <v>12</v>
      </c>
      <c r="AE334">
        <f>G334*AG334</f>
        <v>0</v>
      </c>
      <c r="AF334">
        <f>G334*(1-AG334)</f>
        <v>0</v>
      </c>
      <c r="AG334">
        <v>1</v>
      </c>
      <c r="AM334">
        <f>F334*AE334</f>
        <v>0</v>
      </c>
      <c r="AN334">
        <f>F334*AF334</f>
        <v>0</v>
      </c>
      <c r="AO334" t="s">
        <v>544</v>
      </c>
      <c r="AP334" t="s">
        <v>496</v>
      </c>
      <c r="AQ334" s="13" t="s">
        <v>54</v>
      </c>
    </row>
    <row r="335" spans="1:43" ht="12.75" customHeight="1">
      <c r="C335" s="17" t="s">
        <v>63</v>
      </c>
      <c r="D335" s="53" t="s">
        <v>570</v>
      </c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1:43">
      <c r="A336" s="2" t="s">
        <v>571</v>
      </c>
      <c r="C336" s="1" t="s">
        <v>572</v>
      </c>
      <c r="D336" t="s">
        <v>573</v>
      </c>
      <c r="E336" t="s">
        <v>68</v>
      </c>
      <c r="F336">
        <v>11.9</v>
      </c>
      <c r="G336">
        <v>0</v>
      </c>
      <c r="H336">
        <f>F336*AE336</f>
        <v>0</v>
      </c>
      <c r="I336">
        <f>J336-H336</f>
        <v>0</v>
      </c>
      <c r="J336">
        <f>F336*G336</f>
        <v>0</v>
      </c>
      <c r="K336">
        <v>0</v>
      </c>
      <c r="L336">
        <f>F336*K336</f>
        <v>0</v>
      </c>
      <c r="M336" t="s">
        <v>51</v>
      </c>
      <c r="N336">
        <v>1</v>
      </c>
      <c r="O336">
        <f>IF(N336=5,I336,0)</f>
        <v>0</v>
      </c>
      <c r="Z336">
        <f>IF(AD336=0,J336,0)</f>
        <v>0</v>
      </c>
      <c r="AA336">
        <f>IF(AD336=15,J336,0)</f>
        <v>0</v>
      </c>
      <c r="AB336">
        <f>IF(AD336=21,J336,0)</f>
        <v>0</v>
      </c>
      <c r="AD336">
        <v>12</v>
      </c>
      <c r="AE336">
        <f>G336*AG336</f>
        <v>0</v>
      </c>
      <c r="AF336">
        <f>G336*(1-AG336)</f>
        <v>0</v>
      </c>
      <c r="AG336">
        <v>0</v>
      </c>
      <c r="AM336">
        <f>F336*AE336</f>
        <v>0</v>
      </c>
      <c r="AN336">
        <f>F336*AF336</f>
        <v>0</v>
      </c>
      <c r="AO336" t="s">
        <v>544</v>
      </c>
      <c r="AP336" t="s">
        <v>496</v>
      </c>
      <c r="AQ336" s="13" t="s">
        <v>54</v>
      </c>
    </row>
    <row r="337" spans="1:43">
      <c r="A337" s="2" t="s">
        <v>574</v>
      </c>
      <c r="C337" s="1" t="s">
        <v>575</v>
      </c>
      <c r="D337" t="s">
        <v>576</v>
      </c>
      <c r="E337" t="s">
        <v>68</v>
      </c>
      <c r="F337">
        <v>15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1.4999999999999999E-4</v>
      </c>
      <c r="L337">
        <f>F337*K337</f>
        <v>2.2499999999999998E-3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1</v>
      </c>
      <c r="AM337">
        <f>F337*AE337</f>
        <v>0</v>
      </c>
      <c r="AN337">
        <f>F337*AF337</f>
        <v>0</v>
      </c>
      <c r="AO337" t="s">
        <v>544</v>
      </c>
      <c r="AP337" t="s">
        <v>496</v>
      </c>
      <c r="AQ337" s="13" t="s">
        <v>54</v>
      </c>
    </row>
    <row r="338" spans="1:43" ht="25.5" customHeight="1">
      <c r="C338" s="17" t="s">
        <v>63</v>
      </c>
      <c r="D338" s="53" t="s">
        <v>577</v>
      </c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1:43">
      <c r="A339" s="2" t="s">
        <v>578</v>
      </c>
      <c r="C339" s="1" t="s">
        <v>579</v>
      </c>
      <c r="D339" t="s">
        <v>580</v>
      </c>
      <c r="E339" t="s">
        <v>68</v>
      </c>
      <c r="F339">
        <v>4.2</v>
      </c>
      <c r="G339">
        <v>0</v>
      </c>
      <c r="H339">
        <f>F339*AE339</f>
        <v>0</v>
      </c>
      <c r="I339">
        <f>J339-H339</f>
        <v>0</v>
      </c>
      <c r="J339">
        <f>F339*G339</f>
        <v>0</v>
      </c>
      <c r="K339">
        <v>0</v>
      </c>
      <c r="L339">
        <f>F339*K339</f>
        <v>0</v>
      </c>
      <c r="M339" t="s">
        <v>51</v>
      </c>
      <c r="N339">
        <v>1</v>
      </c>
      <c r="O339">
        <f>IF(N339=5,I339,0)</f>
        <v>0</v>
      </c>
      <c r="Z339">
        <f>IF(AD339=0,J339,0)</f>
        <v>0</v>
      </c>
      <c r="AA339">
        <f>IF(AD339=15,J339,0)</f>
        <v>0</v>
      </c>
      <c r="AB339">
        <f>IF(AD339=21,J339,0)</f>
        <v>0</v>
      </c>
      <c r="AD339">
        <v>12</v>
      </c>
      <c r="AE339">
        <f>G339*AG339</f>
        <v>0</v>
      </c>
      <c r="AF339">
        <f>G339*(1-AG339)</f>
        <v>0</v>
      </c>
      <c r="AG339">
        <v>0</v>
      </c>
      <c r="AM339">
        <f>F339*AE339</f>
        <v>0</v>
      </c>
      <c r="AN339">
        <f>F339*AF339</f>
        <v>0</v>
      </c>
      <c r="AO339" t="s">
        <v>544</v>
      </c>
      <c r="AP339" t="s">
        <v>496</v>
      </c>
      <c r="AQ339" s="13" t="s">
        <v>54</v>
      </c>
    </row>
    <row r="340" spans="1:43">
      <c r="D340" s="14" t="s">
        <v>581</v>
      </c>
      <c r="E340" s="14"/>
      <c r="F340" s="14">
        <v>3</v>
      </c>
    </row>
    <row r="341" spans="1:43">
      <c r="D341" s="14" t="s">
        <v>582</v>
      </c>
      <c r="E341" s="14"/>
      <c r="F341" s="14">
        <v>4.2</v>
      </c>
    </row>
    <row r="342" spans="1:43">
      <c r="D342" s="14" t="s">
        <v>582</v>
      </c>
      <c r="E342" s="14"/>
      <c r="F342" s="14">
        <v>4.2</v>
      </c>
    </row>
    <row r="343" spans="1:43">
      <c r="A343" s="2" t="s">
        <v>583</v>
      </c>
      <c r="C343" s="1" t="s">
        <v>584</v>
      </c>
      <c r="D343" t="s">
        <v>585</v>
      </c>
      <c r="E343" t="s">
        <v>68</v>
      </c>
      <c r="F343">
        <v>5</v>
      </c>
      <c r="G343">
        <v>0</v>
      </c>
      <c r="H343">
        <f>F343*AE343</f>
        <v>0</v>
      </c>
      <c r="I343">
        <f>J343-H343</f>
        <v>0</v>
      </c>
      <c r="J343">
        <f>F343*G343</f>
        <v>0</v>
      </c>
      <c r="K343">
        <v>2.0000000000000001E-4</v>
      </c>
      <c r="L343">
        <f>F343*K343</f>
        <v>1E-3</v>
      </c>
      <c r="M343" t="s">
        <v>51</v>
      </c>
      <c r="N343">
        <v>1</v>
      </c>
      <c r="O343">
        <f>IF(N343=5,I343,0)</f>
        <v>0</v>
      </c>
      <c r="Z343">
        <f>IF(AD343=0,J343,0)</f>
        <v>0</v>
      </c>
      <c r="AA343">
        <f>IF(AD343=15,J343,0)</f>
        <v>0</v>
      </c>
      <c r="AB343">
        <f>IF(AD343=21,J343,0)</f>
        <v>0</v>
      </c>
      <c r="AD343">
        <v>12</v>
      </c>
      <c r="AE343">
        <f>G343*AG343</f>
        <v>0</v>
      </c>
      <c r="AF343">
        <f>G343*(1-AG343)</f>
        <v>0</v>
      </c>
      <c r="AG343">
        <v>1</v>
      </c>
      <c r="AM343">
        <f>F343*AE343</f>
        <v>0</v>
      </c>
      <c r="AN343">
        <f>F343*AF343</f>
        <v>0</v>
      </c>
      <c r="AO343" t="s">
        <v>544</v>
      </c>
      <c r="AP343" t="s">
        <v>496</v>
      </c>
      <c r="AQ343" s="13" t="s">
        <v>54</v>
      </c>
    </row>
    <row r="344" spans="1:43" ht="25.5" customHeight="1">
      <c r="C344" s="17" t="s">
        <v>63</v>
      </c>
      <c r="D344" s="53" t="s">
        <v>577</v>
      </c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1:43">
      <c r="A345" s="2" t="s">
        <v>489</v>
      </c>
      <c r="C345" s="1" t="s">
        <v>586</v>
      </c>
      <c r="D345" t="s">
        <v>587</v>
      </c>
      <c r="E345" t="s">
        <v>103</v>
      </c>
      <c r="F345">
        <v>1</v>
      </c>
      <c r="G345">
        <v>0</v>
      </c>
      <c r="H345">
        <f>F345*AE345</f>
        <v>0</v>
      </c>
      <c r="I345">
        <f>J345-H345</f>
        <v>0</v>
      </c>
      <c r="J345">
        <f>F345*G345</f>
        <v>0</v>
      </c>
      <c r="K345">
        <v>0</v>
      </c>
      <c r="L345">
        <f>F345*K345</f>
        <v>0</v>
      </c>
      <c r="M345" t="s">
        <v>51</v>
      </c>
      <c r="N345">
        <v>1</v>
      </c>
      <c r="O345">
        <f>IF(N345=5,I345,0)</f>
        <v>0</v>
      </c>
      <c r="Z345">
        <f>IF(AD345=0,J345,0)</f>
        <v>0</v>
      </c>
      <c r="AA345">
        <f>IF(AD345=15,J345,0)</f>
        <v>0</v>
      </c>
      <c r="AB345">
        <f>IF(AD345=21,J345,0)</f>
        <v>0</v>
      </c>
      <c r="AD345">
        <v>12</v>
      </c>
      <c r="AE345">
        <f>G345*AG345</f>
        <v>0</v>
      </c>
      <c r="AF345">
        <f>G345*(1-AG345)</f>
        <v>0</v>
      </c>
      <c r="AG345">
        <v>0</v>
      </c>
      <c r="AM345">
        <f>F345*AE345</f>
        <v>0</v>
      </c>
      <c r="AN345">
        <f>F345*AF345</f>
        <v>0</v>
      </c>
      <c r="AO345" t="s">
        <v>544</v>
      </c>
      <c r="AP345" t="s">
        <v>496</v>
      </c>
      <c r="AQ345" s="13" t="s">
        <v>54</v>
      </c>
    </row>
    <row r="346" spans="1:43">
      <c r="A346" s="2" t="s">
        <v>588</v>
      </c>
      <c r="C346" s="1" t="s">
        <v>589</v>
      </c>
      <c r="D346" t="s">
        <v>590</v>
      </c>
      <c r="E346" t="s">
        <v>103</v>
      </c>
      <c r="F346">
        <v>1</v>
      </c>
      <c r="G346">
        <v>0</v>
      </c>
      <c r="H346">
        <f>F346*AE346</f>
        <v>0</v>
      </c>
      <c r="I346">
        <f>J346-H346</f>
        <v>0</v>
      </c>
      <c r="J346">
        <f>F346*G346</f>
        <v>0</v>
      </c>
      <c r="K346">
        <v>0</v>
      </c>
      <c r="L346">
        <f>F346*K346</f>
        <v>0</v>
      </c>
      <c r="M346" t="s">
        <v>51</v>
      </c>
      <c r="N346">
        <v>1</v>
      </c>
      <c r="O346">
        <f>IF(N346=5,I346,0)</f>
        <v>0</v>
      </c>
      <c r="Z346">
        <f>IF(AD346=0,J346,0)</f>
        <v>0</v>
      </c>
      <c r="AA346">
        <f>IF(AD346=15,J346,0)</f>
        <v>0</v>
      </c>
      <c r="AB346">
        <f>IF(AD346=21,J346,0)</f>
        <v>0</v>
      </c>
      <c r="AD346">
        <v>12</v>
      </c>
      <c r="AE346">
        <f>G346*AG346</f>
        <v>0</v>
      </c>
      <c r="AF346">
        <f>G346*(1-AG346)</f>
        <v>0</v>
      </c>
      <c r="AG346">
        <v>0.4791238877481177</v>
      </c>
      <c r="AM346">
        <f>F346*AE346</f>
        <v>0</v>
      </c>
      <c r="AN346">
        <f>F346*AF346</f>
        <v>0</v>
      </c>
      <c r="AO346" t="s">
        <v>544</v>
      </c>
      <c r="AP346" t="s">
        <v>496</v>
      </c>
      <c r="AQ346" s="13" t="s">
        <v>54</v>
      </c>
    </row>
    <row r="347" spans="1:43">
      <c r="A347" s="2" t="s">
        <v>591</v>
      </c>
      <c r="C347" s="1" t="s">
        <v>592</v>
      </c>
      <c r="D347" t="s">
        <v>593</v>
      </c>
      <c r="E347" t="s">
        <v>103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0</v>
      </c>
      <c r="AM347">
        <f>F347*AE347</f>
        <v>0</v>
      </c>
      <c r="AN347">
        <f>F347*AF347</f>
        <v>0</v>
      </c>
      <c r="AO347" t="s">
        <v>544</v>
      </c>
      <c r="AP347" t="s">
        <v>496</v>
      </c>
      <c r="AQ347" s="13" t="s">
        <v>54</v>
      </c>
    </row>
    <row r="348" spans="1:43">
      <c r="A348" s="2" t="s">
        <v>594</v>
      </c>
      <c r="C348" s="1" t="s">
        <v>595</v>
      </c>
      <c r="D348" t="s">
        <v>596</v>
      </c>
      <c r="E348" t="s">
        <v>103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0.47969299648225128</v>
      </c>
      <c r="AM348">
        <f>F348*AE348</f>
        <v>0</v>
      </c>
      <c r="AN348">
        <f>F348*AF348</f>
        <v>0</v>
      </c>
      <c r="AO348" t="s">
        <v>544</v>
      </c>
      <c r="AP348" t="s">
        <v>496</v>
      </c>
      <c r="AQ348" s="13" t="s">
        <v>54</v>
      </c>
    </row>
    <row r="349" spans="1:43">
      <c r="A349" s="18"/>
      <c r="B349" s="19"/>
      <c r="C349" s="19" t="s">
        <v>597</v>
      </c>
      <c r="D349" s="13" t="s">
        <v>598</v>
      </c>
      <c r="E349" s="13"/>
      <c r="F349" s="13"/>
      <c r="G349" s="13"/>
      <c r="H349" s="13">
        <f>SUM(H350:H366)</f>
        <v>0</v>
      </c>
      <c r="I349" s="13">
        <f>SUM(I350:I366)</f>
        <v>0</v>
      </c>
      <c r="J349" s="13">
        <f>H349+I349</f>
        <v>0</v>
      </c>
      <c r="K349" s="13"/>
      <c r="L349" s="13">
        <f>SUM(L350:L366)</f>
        <v>0</v>
      </c>
      <c r="M349" s="13"/>
      <c r="P349" s="13">
        <f>IF(Q349="PR",J349,SUM(O350:O366))</f>
        <v>0</v>
      </c>
      <c r="Q349" s="13"/>
      <c r="R349" s="13">
        <f>IF(Q349="HS",H349,0)</f>
        <v>0</v>
      </c>
      <c r="S349" s="13">
        <f>IF(Q349="HS",I349-P349,0)</f>
        <v>0</v>
      </c>
      <c r="T349" s="13">
        <f>IF(Q349="PS",H349,0)</f>
        <v>0</v>
      </c>
      <c r="U349" s="13">
        <f>IF(Q349="PS",I349-P349,0)</f>
        <v>0</v>
      </c>
      <c r="V349" s="13">
        <f>IF(Q349="MP",H349,0)</f>
        <v>0</v>
      </c>
      <c r="W349" s="13">
        <f>IF(Q349="MP",I349-P349,0)</f>
        <v>0</v>
      </c>
      <c r="X349" s="13">
        <f>IF(Q349="OM",H349,0)</f>
        <v>0</v>
      </c>
      <c r="Y349" s="13" t="s">
        <v>597</v>
      </c>
      <c r="AI349">
        <f>SUM(Z350:Z366)</f>
        <v>0</v>
      </c>
      <c r="AJ349">
        <f>SUM(AA350:AA366)</f>
        <v>0</v>
      </c>
      <c r="AK349">
        <f>SUM(AB350:AB366)</f>
        <v>0</v>
      </c>
    </row>
    <row r="350" spans="1:43">
      <c r="A350" s="2" t="s">
        <v>599</v>
      </c>
      <c r="C350" s="1" t="s">
        <v>600</v>
      </c>
      <c r="D350" t="s">
        <v>601</v>
      </c>
      <c r="E350" t="s">
        <v>84</v>
      </c>
      <c r="F350">
        <v>1.3462000000000001</v>
      </c>
      <c r="G350">
        <v>0</v>
      </c>
      <c r="H350">
        <f>F350*AE350</f>
        <v>0</v>
      </c>
      <c r="I350">
        <f>J350-H350</f>
        <v>0</v>
      </c>
      <c r="J350">
        <f>F350*G350</f>
        <v>0</v>
      </c>
      <c r="K350">
        <v>0</v>
      </c>
      <c r="L350">
        <f>F350*K350</f>
        <v>0</v>
      </c>
      <c r="M350" t="s">
        <v>51</v>
      </c>
      <c r="N350">
        <v>5</v>
      </c>
      <c r="O350">
        <f>IF(N350=5,I350,0)</f>
        <v>0</v>
      </c>
      <c r="Z350">
        <f>IF(AD350=0,J350,0)</f>
        <v>0</v>
      </c>
      <c r="AA350">
        <f>IF(AD350=15,J350,0)</f>
        <v>0</v>
      </c>
      <c r="AB350">
        <f>IF(AD350=21,J350,0)</f>
        <v>0</v>
      </c>
      <c r="AD350">
        <v>12</v>
      </c>
      <c r="AE350">
        <f>G350*AG350</f>
        <v>0</v>
      </c>
      <c r="AF350">
        <f>G350*(1-AG350)</f>
        <v>0</v>
      </c>
      <c r="AG350">
        <v>0</v>
      </c>
      <c r="AM350">
        <f>F350*AE350</f>
        <v>0</v>
      </c>
      <c r="AN350">
        <f>F350*AF350</f>
        <v>0</v>
      </c>
      <c r="AO350" t="s">
        <v>602</v>
      </c>
      <c r="AP350" t="s">
        <v>496</v>
      </c>
      <c r="AQ350" s="13" t="s">
        <v>54</v>
      </c>
    </row>
    <row r="351" spans="1:43">
      <c r="D351" s="14" t="s">
        <v>603</v>
      </c>
      <c r="E351" s="14"/>
      <c r="F351" s="14">
        <v>0.95140000000000002</v>
      </c>
    </row>
    <row r="352" spans="1:43">
      <c r="D352" s="14" t="s">
        <v>604</v>
      </c>
      <c r="E352" s="14"/>
      <c r="F352" s="14">
        <v>0.43690000000000001</v>
      </c>
    </row>
    <row r="353" spans="1:43">
      <c r="D353" s="14" t="s">
        <v>605</v>
      </c>
      <c r="E353" s="14"/>
      <c r="F353" s="14">
        <v>5.1200000000000002E-2</v>
      </c>
    </row>
    <row r="354" spans="1:43">
      <c r="D354" s="14" t="s">
        <v>606</v>
      </c>
      <c r="E354" s="14"/>
      <c r="F354" s="14">
        <v>9.3299999999999994E-2</v>
      </c>
    </row>
    <row r="355" spans="1:43">
      <c r="D355" s="14" t="s">
        <v>607</v>
      </c>
      <c r="E355" s="14"/>
      <c r="F355" s="14">
        <v>1.3262</v>
      </c>
    </row>
    <row r="356" spans="1:43">
      <c r="D356" s="14" t="s">
        <v>604</v>
      </c>
      <c r="E356" s="14"/>
      <c r="F356" s="14">
        <v>0.43690000000000001</v>
      </c>
    </row>
    <row r="357" spans="1:43">
      <c r="D357" s="14" t="s">
        <v>608</v>
      </c>
      <c r="E357" s="14"/>
      <c r="F357" s="14">
        <v>1.1657999999999999</v>
      </c>
    </row>
    <row r="358" spans="1:43">
      <c r="D358" s="14" t="s">
        <v>604</v>
      </c>
      <c r="E358" s="14"/>
      <c r="F358" s="14">
        <v>0.43690000000000001</v>
      </c>
    </row>
    <row r="359" spans="1:43">
      <c r="D359" s="14" t="s">
        <v>609</v>
      </c>
      <c r="E359" s="14"/>
      <c r="F359" s="14">
        <v>0.84960000000000002</v>
      </c>
    </row>
    <row r="360" spans="1:43">
      <c r="D360" s="14" t="s">
        <v>604</v>
      </c>
      <c r="E360" s="14"/>
      <c r="F360" s="14">
        <v>0.43690000000000001</v>
      </c>
    </row>
    <row r="361" spans="1:43">
      <c r="D361" s="14" t="s">
        <v>610</v>
      </c>
      <c r="E361" s="14"/>
      <c r="F361" s="14">
        <v>0.9093</v>
      </c>
    </row>
    <row r="362" spans="1:43">
      <c r="D362" s="14" t="s">
        <v>604</v>
      </c>
      <c r="E362" s="14"/>
      <c r="F362" s="14">
        <v>0.43690000000000001</v>
      </c>
    </row>
    <row r="363" spans="1:43" ht="12.75" customHeight="1">
      <c r="C363" s="17" t="s">
        <v>63</v>
      </c>
      <c r="D363" s="53" t="s">
        <v>611</v>
      </c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1:43">
      <c r="A364" s="2" t="s">
        <v>612</v>
      </c>
      <c r="C364" s="1" t="s">
        <v>613</v>
      </c>
      <c r="D364" t="s">
        <v>614</v>
      </c>
      <c r="E364" t="s">
        <v>84</v>
      </c>
      <c r="F364">
        <v>1.3462000000000001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5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602</v>
      </c>
      <c r="AP364" t="s">
        <v>496</v>
      </c>
      <c r="AQ364" s="13" t="s">
        <v>54</v>
      </c>
    </row>
    <row r="365" spans="1:43" ht="12.75" customHeight="1">
      <c r="C365" s="17" t="s">
        <v>63</v>
      </c>
      <c r="D365" s="53" t="s">
        <v>615</v>
      </c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1:43">
      <c r="A366" s="2" t="s">
        <v>616</v>
      </c>
      <c r="C366" s="1" t="s">
        <v>617</v>
      </c>
      <c r="D366" t="s">
        <v>618</v>
      </c>
      <c r="E366" t="s">
        <v>84</v>
      </c>
      <c r="F366">
        <v>1.3462000000000001</v>
      </c>
      <c r="G366">
        <v>0</v>
      </c>
      <c r="H366">
        <f>F366*AE366</f>
        <v>0</v>
      </c>
      <c r="I366">
        <f>J366-H366</f>
        <v>0</v>
      </c>
      <c r="J366">
        <f>F366*G366</f>
        <v>0</v>
      </c>
      <c r="K366">
        <v>0</v>
      </c>
      <c r="L366">
        <f>F366*K366</f>
        <v>0</v>
      </c>
      <c r="M366" t="s">
        <v>51</v>
      </c>
      <c r="N366">
        <v>5</v>
      </c>
      <c r="O366">
        <f>IF(N366=5,I366,0)</f>
        <v>0</v>
      </c>
      <c r="Z366">
        <f>IF(AD366=0,J366,0)</f>
        <v>0</v>
      </c>
      <c r="AA366">
        <f>IF(AD366=15,J366,0)</f>
        <v>0</v>
      </c>
      <c r="AB366">
        <f>IF(AD366=21,J366,0)</f>
        <v>0</v>
      </c>
      <c r="AD366">
        <v>12</v>
      </c>
      <c r="AE366">
        <f>G366*AG366</f>
        <v>0</v>
      </c>
      <c r="AF366">
        <f>G366*(1-AG366)</f>
        <v>0</v>
      </c>
      <c r="AG366">
        <v>0</v>
      </c>
      <c r="AM366">
        <f>F366*AE366</f>
        <v>0</v>
      </c>
      <c r="AN366">
        <f>F366*AF366</f>
        <v>0</v>
      </c>
      <c r="AO366" t="s">
        <v>602</v>
      </c>
      <c r="AP366" t="s">
        <v>496</v>
      </c>
      <c r="AQ366" s="13" t="s">
        <v>54</v>
      </c>
    </row>
    <row r="367" spans="1:43">
      <c r="A367" s="20"/>
      <c r="B367" s="21"/>
      <c r="C367" s="21"/>
      <c r="D367" s="22"/>
      <c r="E367" s="22"/>
      <c r="F367" s="22"/>
      <c r="G367" s="22"/>
      <c r="H367" s="54" t="s">
        <v>619</v>
      </c>
      <c r="I367" s="54"/>
      <c r="J367" s="22">
        <f>J8+J46+J48+J57+J69+J96+J103+J171+J254+J291+J313+J322+J349</f>
        <v>0</v>
      </c>
      <c r="K367" s="22"/>
      <c r="L367" s="22"/>
      <c r="M367" s="22"/>
    </row>
    <row r="368" spans="1:43">
      <c r="A368" s="23" t="s">
        <v>620</v>
      </c>
    </row>
    <row r="369" spans="1:13" ht="0" hidden="1" customHeight="1">
      <c r="A369" s="55"/>
      <c r="B369" s="56"/>
      <c r="C369" s="56"/>
      <c r="D369" s="57"/>
      <c r="E369" s="57"/>
      <c r="F369" s="57"/>
      <c r="G369" s="57"/>
      <c r="H369" s="57"/>
      <c r="I369" s="57"/>
      <c r="J369" s="57"/>
      <c r="K369" s="57"/>
      <c r="L369" s="57"/>
      <c r="M369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8:M18"/>
    <mergeCell ref="D26:M26"/>
    <mergeCell ref="D29:M29"/>
    <mergeCell ref="D38:M38"/>
    <mergeCell ref="D41:M41"/>
    <mergeCell ref="D43:M43"/>
    <mergeCell ref="D45:M45"/>
    <mergeCell ref="D64:M64"/>
    <mergeCell ref="D72:M72"/>
    <mergeCell ref="D78:M78"/>
    <mergeCell ref="D80:M80"/>
    <mergeCell ref="D82:M82"/>
    <mergeCell ref="D84:M84"/>
    <mergeCell ref="D86:M86"/>
    <mergeCell ref="D95:M95"/>
    <mergeCell ref="D100:M100"/>
    <mergeCell ref="D102:M102"/>
    <mergeCell ref="D107:M107"/>
    <mergeCell ref="D114:M114"/>
    <mergeCell ref="D116:M116"/>
    <mergeCell ref="D125:M125"/>
    <mergeCell ref="D127:M127"/>
    <mergeCell ref="D136:M136"/>
    <mergeCell ref="D152:M152"/>
    <mergeCell ref="D154:M154"/>
    <mergeCell ref="D156:M156"/>
    <mergeCell ref="D158:M158"/>
    <mergeCell ref="D161:M161"/>
    <mergeCell ref="D170:M170"/>
    <mergeCell ref="D186:M186"/>
    <mergeCell ref="D188:M188"/>
    <mergeCell ref="D197:M197"/>
    <mergeCell ref="D199:M199"/>
    <mergeCell ref="D208:M208"/>
    <mergeCell ref="D210:M210"/>
    <mergeCell ref="D223:M223"/>
    <mergeCell ref="D253:M253"/>
    <mergeCell ref="D278:M278"/>
    <mergeCell ref="D280:M280"/>
    <mergeCell ref="D288:M288"/>
    <mergeCell ref="D290:M290"/>
    <mergeCell ref="D298:M298"/>
    <mergeCell ref="D300:M300"/>
    <mergeCell ref="D302:M302"/>
    <mergeCell ref="D304:M304"/>
    <mergeCell ref="D310:M310"/>
    <mergeCell ref="D312:M312"/>
    <mergeCell ref="D325:M325"/>
    <mergeCell ref="D327:M327"/>
    <mergeCell ref="D331:M331"/>
    <mergeCell ref="D365:M365"/>
    <mergeCell ref="H367:I367"/>
    <mergeCell ref="A369:M369"/>
    <mergeCell ref="D333:M333"/>
    <mergeCell ref="D335:M335"/>
    <mergeCell ref="D338:M338"/>
    <mergeCell ref="D344:M344"/>
    <mergeCell ref="D363:M36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41"/>
  <sheetViews>
    <sheetView tabSelected="1" workbookViewId="0">
      <selection activeCell="G2" sqref="G2:H2"/>
    </sheetView>
  </sheetViews>
  <sheetFormatPr baseColWidth="10" defaultColWidth="8.83203125" defaultRowHeight="12" x14ac:dyDescent="0"/>
  <cols>
    <col min="1" max="1" width="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621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4.9080000000000004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 ht="12.75" customHeight="1">
      <c r="B16" s="15" t="s">
        <v>63</v>
      </c>
      <c r="C16" s="53" t="s">
        <v>64</v>
      </c>
      <c r="D16" s="80"/>
      <c r="E16" s="80"/>
      <c r="F16" s="80"/>
      <c r="G16" s="80"/>
      <c r="H16" s="16"/>
    </row>
    <row r="17" spans="1:25">
      <c r="A17" s="2" t="s">
        <v>65</v>
      </c>
      <c r="B17" s="1" t="s">
        <v>66</v>
      </c>
      <c r="C17" s="25" t="s">
        <v>67</v>
      </c>
      <c r="D17" t="s">
        <v>68</v>
      </c>
      <c r="E17" t="s">
        <v>69</v>
      </c>
      <c r="F17">
        <v>18.899999999999999</v>
      </c>
      <c r="G17" s="47">
        <f>'Stavební rozpočet'!G19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74</v>
      </c>
    </row>
    <row r="23" spans="1:25" ht="12.75" customHeight="1">
      <c r="B23" s="15" t="s">
        <v>63</v>
      </c>
      <c r="C23" s="53" t="s">
        <v>75</v>
      </c>
      <c r="D23" s="80"/>
      <c r="E23" s="80"/>
      <c r="F23" s="80"/>
      <c r="G23" s="80"/>
      <c r="H23" s="16"/>
    </row>
    <row r="24" spans="1:25">
      <c r="A24" s="2" t="s">
        <v>76</v>
      </c>
      <c r="B24" s="1" t="s">
        <v>77</v>
      </c>
      <c r="C24" s="25" t="s">
        <v>78</v>
      </c>
      <c r="D24" t="s">
        <v>50</v>
      </c>
      <c r="E24" t="s">
        <v>79</v>
      </c>
      <c r="F24">
        <v>4.9080000000000004</v>
      </c>
      <c r="G24" s="47">
        <f>'Stavební rozpočet'!G27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0.11891428571428569</v>
      </c>
    </row>
    <row r="25" spans="1:25" ht="12.75" customHeight="1">
      <c r="B25" s="15" t="s">
        <v>63</v>
      </c>
      <c r="C25" s="53" t="s">
        <v>80</v>
      </c>
      <c r="D25" s="80"/>
      <c r="E25" s="80"/>
      <c r="F25" s="80"/>
      <c r="G25" s="80"/>
      <c r="H25" s="16"/>
    </row>
    <row r="26" spans="1:25">
      <c r="A26" s="2" t="s">
        <v>81</v>
      </c>
      <c r="B26" s="1" t="s">
        <v>82</v>
      </c>
      <c r="C26" s="25" t="s">
        <v>83</v>
      </c>
      <c r="D26" t="s">
        <v>84</v>
      </c>
      <c r="E26" t="s">
        <v>85</v>
      </c>
      <c r="F26">
        <v>7.4999999999999997E-2</v>
      </c>
      <c r="G26" s="47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86</v>
      </c>
    </row>
    <row r="28" spans="1:25">
      <c r="E28" t="s">
        <v>85</v>
      </c>
    </row>
    <row r="29" spans="1:25">
      <c r="E29" t="s">
        <v>85</v>
      </c>
    </row>
    <row r="30" spans="1:25">
      <c r="E30" t="s">
        <v>85</v>
      </c>
    </row>
    <row r="31" spans="1:25">
      <c r="E31" t="s">
        <v>85</v>
      </c>
    </row>
    <row r="32" spans="1:25">
      <c r="E32" t="s">
        <v>85</v>
      </c>
    </row>
    <row r="33" spans="1:25" ht="12.75" customHeight="1">
      <c r="B33" s="15" t="s">
        <v>63</v>
      </c>
      <c r="C33" s="53" t="s">
        <v>87</v>
      </c>
      <c r="D33" s="80"/>
      <c r="E33" s="80"/>
      <c r="F33" s="80"/>
      <c r="G33" s="80"/>
      <c r="H33" s="16"/>
    </row>
    <row r="34" spans="1:25">
      <c r="A34" s="2" t="s">
        <v>88</v>
      </c>
      <c r="B34" s="1" t="s">
        <v>89</v>
      </c>
      <c r="C34" s="25" t="s">
        <v>90</v>
      </c>
      <c r="D34" t="s">
        <v>50</v>
      </c>
      <c r="E34" t="s">
        <v>91</v>
      </c>
      <c r="F34">
        <v>4.1100000000000003</v>
      </c>
      <c r="G34" s="47">
        <f>'Stavební rozpočet'!G39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0.2639322916666666</v>
      </c>
    </row>
    <row r="35" spans="1:25" ht="12.75" customHeight="1">
      <c r="B35" s="15" t="s">
        <v>63</v>
      </c>
      <c r="C35" s="53" t="s">
        <v>92</v>
      </c>
      <c r="D35" s="80"/>
      <c r="E35" s="80"/>
      <c r="F35" s="80"/>
      <c r="G35" s="80"/>
      <c r="H35" s="16"/>
    </row>
    <row r="36" spans="1:25">
      <c r="A36" s="2" t="s">
        <v>93</v>
      </c>
      <c r="B36" s="1" t="s">
        <v>94</v>
      </c>
      <c r="C36" s="25" t="s">
        <v>95</v>
      </c>
      <c r="D36" t="s">
        <v>50</v>
      </c>
      <c r="F36">
        <v>4.1100000000000003</v>
      </c>
      <c r="G36" s="4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0.1741541038525963</v>
      </c>
    </row>
    <row r="37" spans="1:25" ht="12.75" customHeight="1">
      <c r="B37" s="15" t="s">
        <v>63</v>
      </c>
      <c r="C37" s="53" t="s">
        <v>96</v>
      </c>
      <c r="D37" s="80"/>
      <c r="E37" s="80"/>
      <c r="F37" s="80"/>
      <c r="G37" s="80"/>
      <c r="H37" s="16"/>
    </row>
    <row r="38" spans="1:25">
      <c r="A38" s="2" t="s">
        <v>97</v>
      </c>
      <c r="B38" s="1" t="s">
        <v>82</v>
      </c>
      <c r="C38" s="25" t="s">
        <v>83</v>
      </c>
      <c r="D38" t="s">
        <v>84</v>
      </c>
      <c r="F38">
        <v>0.05</v>
      </c>
      <c r="G38" s="4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1</v>
      </c>
    </row>
    <row r="39" spans="1:25" ht="12.75" customHeight="1">
      <c r="B39" s="15" t="s">
        <v>63</v>
      </c>
      <c r="C39" s="53" t="s">
        <v>87</v>
      </c>
      <c r="D39" s="80"/>
      <c r="E39" s="80"/>
      <c r="F39" s="80"/>
      <c r="G39" s="80"/>
      <c r="H39" s="16"/>
    </row>
    <row r="40" spans="1:25">
      <c r="A40" s="18"/>
      <c r="B40" s="19" t="s">
        <v>98</v>
      </c>
      <c r="C40" s="13" t="s">
        <v>99</v>
      </c>
      <c r="D40" s="13"/>
      <c r="E40" s="13"/>
      <c r="F40" s="13"/>
      <c r="G40" s="13"/>
      <c r="H40" s="13">
        <f>SUM(H41:H41)</f>
        <v>0</v>
      </c>
    </row>
    <row r="41" spans="1:25">
      <c r="A41" s="2" t="s">
        <v>100</v>
      </c>
      <c r="B41" s="1" t="s">
        <v>101</v>
      </c>
      <c r="C41" s="25" t="s">
        <v>102</v>
      </c>
      <c r="D41" t="s">
        <v>103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0.64451468048359239</v>
      </c>
    </row>
    <row r="42" spans="1:25">
      <c r="A42" s="18"/>
      <c r="B42" s="19" t="s">
        <v>105</v>
      </c>
      <c r="C42" s="13" t="s">
        <v>106</v>
      </c>
      <c r="D42" s="13"/>
      <c r="E42" s="13"/>
      <c r="F42" s="13"/>
      <c r="G42" s="13"/>
      <c r="H42" s="13">
        <f>SUM(H43:H49)</f>
        <v>0</v>
      </c>
    </row>
    <row r="43" spans="1:25">
      <c r="A43" s="2" t="s">
        <v>108</v>
      </c>
      <c r="B43" s="1" t="s">
        <v>109</v>
      </c>
      <c r="C43" s="25" t="s">
        <v>110</v>
      </c>
      <c r="D43" t="s">
        <v>103</v>
      </c>
      <c r="F43">
        <v>1</v>
      </c>
      <c r="G43" s="4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0.96824343015214376</v>
      </c>
    </row>
    <row r="44" spans="1:25">
      <c r="A44" s="2" t="s">
        <v>113</v>
      </c>
      <c r="B44" s="1" t="s">
        <v>114</v>
      </c>
      <c r="C44" s="25" t="s">
        <v>115</v>
      </c>
      <c r="D44" t="s">
        <v>68</v>
      </c>
      <c r="E44" t="s">
        <v>116</v>
      </c>
      <c r="F44">
        <v>5.4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0.34058689878076098</v>
      </c>
    </row>
    <row r="45" spans="1:25">
      <c r="E45" t="s">
        <v>116</v>
      </c>
    </row>
    <row r="46" spans="1:25">
      <c r="A46" s="2" t="s">
        <v>117</v>
      </c>
      <c r="B46" s="1" t="s">
        <v>118</v>
      </c>
      <c r="C46" s="25" t="s">
        <v>119</v>
      </c>
      <c r="D46" t="s">
        <v>68</v>
      </c>
      <c r="F46">
        <v>0.5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0.31743667679837889</v>
      </c>
    </row>
    <row r="47" spans="1:25">
      <c r="A47" s="2" t="s">
        <v>120</v>
      </c>
      <c r="B47" s="1" t="s">
        <v>121</v>
      </c>
      <c r="C47" s="25" t="s">
        <v>122</v>
      </c>
      <c r="D47" t="s">
        <v>103</v>
      </c>
      <c r="F47">
        <v>2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2" t="s">
        <v>123</v>
      </c>
      <c r="B48" s="1" t="s">
        <v>124</v>
      </c>
      <c r="C48" s="25" t="s">
        <v>125</v>
      </c>
      <c r="D48" t="s">
        <v>68</v>
      </c>
      <c r="F48">
        <v>5.4</v>
      </c>
      <c r="G48" s="4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2.9225352112676059E-2</v>
      </c>
    </row>
    <row r="49" spans="1:25">
      <c r="A49" s="2" t="s">
        <v>126</v>
      </c>
      <c r="B49" s="1" t="s">
        <v>127</v>
      </c>
      <c r="C49" s="25" t="s">
        <v>128</v>
      </c>
      <c r="D49" t="s">
        <v>84</v>
      </c>
      <c r="F49">
        <v>4.5999999999999999E-3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</v>
      </c>
    </row>
    <row r="50" spans="1:25">
      <c r="A50" s="18"/>
      <c r="B50" s="19" t="s">
        <v>129</v>
      </c>
      <c r="C50" s="13" t="s">
        <v>130</v>
      </c>
      <c r="D50" s="13"/>
      <c r="E50" s="13"/>
      <c r="F50" s="13"/>
      <c r="G50" s="13"/>
      <c r="H50" s="13">
        <f>SUM(H51:H60)</f>
        <v>0</v>
      </c>
    </row>
    <row r="51" spans="1:25">
      <c r="A51" s="2" t="s">
        <v>131</v>
      </c>
      <c r="B51" s="1" t="s">
        <v>132</v>
      </c>
      <c r="C51" s="25" t="s">
        <v>133</v>
      </c>
      <c r="D51" t="s">
        <v>68</v>
      </c>
      <c r="E51" t="s">
        <v>135</v>
      </c>
      <c r="F51">
        <v>9.1999999999999993</v>
      </c>
      <c r="G51" s="47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0.24177377892030849</v>
      </c>
    </row>
    <row r="52" spans="1:25">
      <c r="E52" t="s">
        <v>136</v>
      </c>
    </row>
    <row r="53" spans="1:25">
      <c r="E53" t="s">
        <v>137</v>
      </c>
    </row>
    <row r="54" spans="1:25">
      <c r="E54" t="s">
        <v>138</v>
      </c>
    </row>
    <row r="55" spans="1:25">
      <c r="A55" s="2" t="s">
        <v>139</v>
      </c>
      <c r="B55" s="1" t="s">
        <v>140</v>
      </c>
      <c r="C55" s="25" t="s">
        <v>141</v>
      </c>
      <c r="D55" t="s">
        <v>68</v>
      </c>
      <c r="F55">
        <v>9.1999999999999993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0.17068343229712421</v>
      </c>
    </row>
    <row r="56" spans="1:25" ht="12.75" customHeight="1">
      <c r="B56" s="15" t="s">
        <v>63</v>
      </c>
      <c r="C56" s="53" t="s">
        <v>142</v>
      </c>
      <c r="D56" s="80"/>
      <c r="E56" s="80"/>
      <c r="F56" s="80"/>
      <c r="G56" s="80"/>
      <c r="H56" s="16"/>
    </row>
    <row r="57" spans="1:25">
      <c r="A57" s="2" t="s">
        <v>143</v>
      </c>
      <c r="B57" s="1" t="s">
        <v>144</v>
      </c>
      <c r="C57" s="25" t="s">
        <v>145</v>
      </c>
      <c r="D57" t="s">
        <v>103</v>
      </c>
      <c r="F57">
        <v>7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0.37733720879788302</v>
      </c>
    </row>
    <row r="58" spans="1:25">
      <c r="A58" s="2" t="s">
        <v>146</v>
      </c>
      <c r="B58" s="1" t="s">
        <v>147</v>
      </c>
      <c r="C58" s="25" t="s">
        <v>148</v>
      </c>
      <c r="D58" t="s">
        <v>103</v>
      </c>
      <c r="F58">
        <v>2</v>
      </c>
      <c r="G58" s="4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0.71827496149467618</v>
      </c>
    </row>
    <row r="59" spans="1:25">
      <c r="A59" s="2" t="s">
        <v>149</v>
      </c>
      <c r="B59" s="1" t="s">
        <v>150</v>
      </c>
      <c r="C59" s="25" t="s">
        <v>151</v>
      </c>
      <c r="D59" t="s">
        <v>68</v>
      </c>
      <c r="F59">
        <v>9.1999999999999993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1.5294117647058819E-2</v>
      </c>
    </row>
    <row r="60" spans="1:25">
      <c r="A60" s="2" t="s">
        <v>152</v>
      </c>
      <c r="B60" s="1" t="s">
        <v>153</v>
      </c>
      <c r="C60" s="25" t="s">
        <v>154</v>
      </c>
      <c r="D60" t="s">
        <v>84</v>
      </c>
      <c r="F60">
        <v>3.85E-2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</v>
      </c>
    </row>
    <row r="61" spans="1:25">
      <c r="A61" s="18"/>
      <c r="B61" s="19" t="s">
        <v>155</v>
      </c>
      <c r="C61" s="13" t="s">
        <v>156</v>
      </c>
      <c r="D61" s="13"/>
      <c r="E61" s="13"/>
      <c r="F61" s="13"/>
      <c r="G61" s="13"/>
      <c r="H61" s="13">
        <f>SUM(H62:H86)</f>
        <v>0</v>
      </c>
    </row>
    <row r="62" spans="1:25">
      <c r="A62" s="2" t="s">
        <v>157</v>
      </c>
      <c r="B62" s="1" t="s">
        <v>158</v>
      </c>
      <c r="C62" s="25" t="s">
        <v>159</v>
      </c>
      <c r="D62" t="s">
        <v>103</v>
      </c>
      <c r="F62">
        <v>1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0.86802803738317758</v>
      </c>
    </row>
    <row r="63" spans="1:25">
      <c r="A63" s="2" t="s">
        <v>161</v>
      </c>
      <c r="B63" s="1" t="s">
        <v>162</v>
      </c>
      <c r="C63" s="25" t="s">
        <v>163</v>
      </c>
      <c r="D63" t="s">
        <v>164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0.78475862068965518</v>
      </c>
    </row>
    <row r="64" spans="1:25" ht="12.75" customHeight="1">
      <c r="B64" s="15" t="s">
        <v>63</v>
      </c>
      <c r="C64" s="53" t="s">
        <v>165</v>
      </c>
      <c r="D64" s="80"/>
      <c r="E64" s="80"/>
      <c r="F64" s="80"/>
      <c r="G64" s="80"/>
      <c r="H64" s="16"/>
    </row>
    <row r="65" spans="1:25">
      <c r="A65" s="2" t="s">
        <v>166</v>
      </c>
      <c r="B65" s="1" t="s">
        <v>167</v>
      </c>
      <c r="C65" s="25" t="s">
        <v>168</v>
      </c>
      <c r="D65" t="s">
        <v>103</v>
      </c>
      <c r="F65">
        <v>1</v>
      </c>
      <c r="G65" s="4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0</v>
      </c>
    </row>
    <row r="66" spans="1:25">
      <c r="A66" s="2" t="s">
        <v>169</v>
      </c>
      <c r="B66" s="1" t="s">
        <v>170</v>
      </c>
      <c r="C66" s="25" t="s">
        <v>171</v>
      </c>
      <c r="D66" t="s">
        <v>103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172</v>
      </c>
      <c r="B67" s="1" t="s">
        <v>173</v>
      </c>
      <c r="C67" s="25" t="s">
        <v>174</v>
      </c>
      <c r="D67" t="s">
        <v>103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1.9678749233249169E-2</v>
      </c>
    </row>
    <row r="68" spans="1:25">
      <c r="A68" s="2" t="s">
        <v>175</v>
      </c>
      <c r="B68" s="1" t="s">
        <v>176</v>
      </c>
      <c r="C68" s="25" t="s">
        <v>177</v>
      </c>
      <c r="D68" t="s">
        <v>103</v>
      </c>
      <c r="F68">
        <v>1</v>
      </c>
      <c r="G68" s="47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0.1783447251742083</v>
      </c>
    </row>
    <row r="69" spans="1:25">
      <c r="A69" s="2" t="s">
        <v>178</v>
      </c>
      <c r="B69" s="1" t="s">
        <v>179</v>
      </c>
      <c r="C69" s="25" t="s">
        <v>180</v>
      </c>
      <c r="D69" t="s">
        <v>103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63</v>
      </c>
      <c r="C70" s="53" t="s">
        <v>181</v>
      </c>
      <c r="D70" s="80"/>
      <c r="E70" s="80"/>
      <c r="F70" s="80"/>
      <c r="G70" s="80"/>
      <c r="H70" s="16"/>
    </row>
    <row r="71" spans="1:25">
      <c r="A71" s="2" t="s">
        <v>182</v>
      </c>
      <c r="B71" s="1" t="s">
        <v>183</v>
      </c>
      <c r="C71" s="25" t="s">
        <v>184</v>
      </c>
      <c r="D71" t="s">
        <v>103</v>
      </c>
      <c r="F71">
        <v>1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63</v>
      </c>
      <c r="C72" s="53" t="s">
        <v>185</v>
      </c>
      <c r="D72" s="80"/>
      <c r="E72" s="80"/>
      <c r="F72" s="80"/>
      <c r="G72" s="80"/>
      <c r="H72" s="16"/>
    </row>
    <row r="73" spans="1:25">
      <c r="A73" s="2" t="s">
        <v>186</v>
      </c>
      <c r="B73" s="1" t="s">
        <v>187</v>
      </c>
      <c r="C73" s="25" t="s">
        <v>188</v>
      </c>
      <c r="D73" t="s">
        <v>103</v>
      </c>
      <c r="F73">
        <v>2</v>
      </c>
      <c r="G73" s="4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63</v>
      </c>
      <c r="C74" s="53" t="s">
        <v>189</v>
      </c>
      <c r="D74" s="80"/>
      <c r="E74" s="80"/>
      <c r="F74" s="80"/>
      <c r="G74" s="80"/>
      <c r="H74" s="16"/>
    </row>
    <row r="75" spans="1:25">
      <c r="A75" s="2" t="s">
        <v>190</v>
      </c>
      <c r="B75" s="1" t="s">
        <v>191</v>
      </c>
      <c r="C75" s="25" t="s">
        <v>192</v>
      </c>
      <c r="D75" t="s">
        <v>103</v>
      </c>
      <c r="F75">
        <v>3</v>
      </c>
      <c r="G75" s="47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63</v>
      </c>
      <c r="C76" s="53" t="s">
        <v>193</v>
      </c>
      <c r="D76" s="80"/>
      <c r="E76" s="80"/>
      <c r="F76" s="80"/>
      <c r="G76" s="80"/>
      <c r="H76" s="16"/>
    </row>
    <row r="77" spans="1:25">
      <c r="A77" s="2" t="s">
        <v>194</v>
      </c>
      <c r="B77" s="1" t="s">
        <v>195</v>
      </c>
      <c r="C77" s="25" t="s">
        <v>196</v>
      </c>
      <c r="D77" t="s">
        <v>103</v>
      </c>
      <c r="F77">
        <v>1</v>
      </c>
      <c r="G77" s="47">
        <f>'Stavební rozpočet'!G85</f>
        <v>0</v>
      </c>
      <c r="H77">
        <f>W77*F77+X77*F77</f>
        <v>0</v>
      </c>
      <c r="W77">
        <f>G77*Y77</f>
        <v>0</v>
      </c>
      <c r="X77">
        <f>G77*(1-Y77)</f>
        <v>0</v>
      </c>
      <c r="Y77">
        <v>1</v>
      </c>
    </row>
    <row r="78" spans="1:25" ht="12.75" customHeight="1">
      <c r="B78" s="15" t="s">
        <v>63</v>
      </c>
      <c r="C78" s="53" t="s">
        <v>197</v>
      </c>
      <c r="D78" s="80"/>
      <c r="E78" s="80"/>
      <c r="F78" s="80"/>
      <c r="G78" s="80"/>
      <c r="H78" s="16"/>
    </row>
    <row r="79" spans="1:25">
      <c r="A79" s="2" t="s">
        <v>198</v>
      </c>
      <c r="B79" s="1" t="s">
        <v>199</v>
      </c>
      <c r="C79" s="25" t="s">
        <v>200</v>
      </c>
      <c r="D79" t="s">
        <v>103</v>
      </c>
      <c r="F79">
        <v>1</v>
      </c>
      <c r="G79" s="47">
        <f>'Stavební rozpočet'!G87</f>
        <v>0</v>
      </c>
      <c r="H79">
        <f t="shared" ref="H79:H86" si="0">W79*F79+X79*F79</f>
        <v>0</v>
      </c>
      <c r="W79">
        <f t="shared" ref="W79:W86" si="1">G79*Y79</f>
        <v>0</v>
      </c>
      <c r="X79">
        <f t="shared" ref="X79:X86" si="2">G79*(1-Y79)</f>
        <v>0</v>
      </c>
      <c r="Y79">
        <v>1</v>
      </c>
    </row>
    <row r="80" spans="1:25">
      <c r="A80" s="2" t="s">
        <v>201</v>
      </c>
      <c r="B80" s="1" t="s">
        <v>202</v>
      </c>
      <c r="C80" s="25" t="s">
        <v>203</v>
      </c>
      <c r="D80" t="s">
        <v>164</v>
      </c>
      <c r="F80">
        <v>1</v>
      </c>
      <c r="G80" s="4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0.88471458773784362</v>
      </c>
    </row>
    <row r="81" spans="1:25">
      <c r="A81" s="2" t="s">
        <v>204</v>
      </c>
      <c r="B81" s="1" t="s">
        <v>205</v>
      </c>
      <c r="C81" s="25" t="s">
        <v>206</v>
      </c>
      <c r="D81" t="s">
        <v>164</v>
      </c>
      <c r="F81">
        <v>2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0.89831235431235434</v>
      </c>
    </row>
    <row r="82" spans="1:25">
      <c r="A82" s="2" t="s">
        <v>207</v>
      </c>
      <c r="B82" s="1" t="s">
        <v>208</v>
      </c>
      <c r="C82" s="25" t="s">
        <v>209</v>
      </c>
      <c r="D82" t="s">
        <v>84</v>
      </c>
      <c r="F82">
        <v>0.48430000000000001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</v>
      </c>
    </row>
    <row r="83" spans="1:25">
      <c r="A83" s="2" t="s">
        <v>210</v>
      </c>
      <c r="B83" s="1" t="s">
        <v>211</v>
      </c>
      <c r="C83" s="25" t="s">
        <v>212</v>
      </c>
      <c r="D83" t="s">
        <v>164</v>
      </c>
      <c r="F83">
        <v>3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0.76627257799671589</v>
      </c>
    </row>
    <row r="84" spans="1:25">
      <c r="A84" s="2" t="s">
        <v>213</v>
      </c>
      <c r="B84" s="1" t="s">
        <v>214</v>
      </c>
      <c r="C84" s="25" t="s">
        <v>215</v>
      </c>
      <c r="D84" t="s">
        <v>103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0.89444997706602103</v>
      </c>
    </row>
    <row r="85" spans="1:25">
      <c r="A85" s="2" t="s">
        <v>216</v>
      </c>
      <c r="B85" s="1" t="s">
        <v>217</v>
      </c>
      <c r="C85" s="25" t="s">
        <v>218</v>
      </c>
      <c r="D85" t="s">
        <v>164</v>
      </c>
      <c r="F85">
        <v>1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0.46077464788732392</v>
      </c>
    </row>
    <row r="86" spans="1:25">
      <c r="A86" s="2" t="s">
        <v>219</v>
      </c>
      <c r="B86" s="1" t="s">
        <v>220</v>
      </c>
      <c r="C86" s="25" t="s">
        <v>221</v>
      </c>
      <c r="D86" t="s">
        <v>103</v>
      </c>
      <c r="F86">
        <v>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</v>
      </c>
    </row>
    <row r="87" spans="1:25" ht="12.75" customHeight="1">
      <c r="B87" s="15" t="s">
        <v>63</v>
      </c>
      <c r="C87" s="53" t="s">
        <v>222</v>
      </c>
      <c r="D87" s="80"/>
      <c r="E87" s="80"/>
      <c r="F87" s="80"/>
      <c r="G87" s="80"/>
      <c r="H87" s="16"/>
    </row>
    <row r="88" spans="1:25">
      <c r="A88" s="18"/>
      <c r="B88" s="19" t="s">
        <v>223</v>
      </c>
      <c r="C88" s="13" t="s">
        <v>224</v>
      </c>
      <c r="D88" s="13"/>
      <c r="E88" s="13"/>
      <c r="F88" s="13"/>
      <c r="G88" s="13"/>
      <c r="H88" s="13">
        <f>SUM(H89:H93)</f>
        <v>0</v>
      </c>
    </row>
    <row r="89" spans="1:25">
      <c r="A89" s="2" t="s">
        <v>225</v>
      </c>
      <c r="B89" s="1" t="s">
        <v>226</v>
      </c>
      <c r="C89" s="25" t="s">
        <v>227</v>
      </c>
      <c r="D89" t="s">
        <v>103</v>
      </c>
      <c r="F89">
        <v>1</v>
      </c>
      <c r="G89" s="47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0</v>
      </c>
    </row>
    <row r="90" spans="1:25">
      <c r="A90" s="2" t="s">
        <v>230</v>
      </c>
      <c r="B90" s="1" t="s">
        <v>231</v>
      </c>
      <c r="C90" s="25" t="s">
        <v>232</v>
      </c>
      <c r="D90" t="s">
        <v>84</v>
      </c>
      <c r="F90">
        <v>1.9800000000000002E-2</v>
      </c>
      <c r="G90" s="4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233</v>
      </c>
      <c r="B91" s="1" t="s">
        <v>234</v>
      </c>
      <c r="C91" s="25" t="s">
        <v>235</v>
      </c>
      <c r="D91" t="s">
        <v>103</v>
      </c>
      <c r="F91">
        <v>1</v>
      </c>
      <c r="G91" s="4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1</v>
      </c>
    </row>
    <row r="92" spans="1:25" ht="12.75" customHeight="1">
      <c r="B92" s="15" t="s">
        <v>63</v>
      </c>
      <c r="C92" s="53" t="s">
        <v>236</v>
      </c>
      <c r="D92" s="80"/>
      <c r="E92" s="80"/>
      <c r="F92" s="80"/>
      <c r="G92" s="80"/>
      <c r="H92" s="16"/>
    </row>
    <row r="93" spans="1:25">
      <c r="A93" s="2" t="s">
        <v>237</v>
      </c>
      <c r="B93" s="1" t="s">
        <v>238</v>
      </c>
      <c r="C93" s="25" t="s">
        <v>239</v>
      </c>
      <c r="D93" t="s">
        <v>103</v>
      </c>
      <c r="F93">
        <v>1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1</v>
      </c>
    </row>
    <row r="94" spans="1:25" ht="12.75" customHeight="1">
      <c r="B94" s="15" t="s">
        <v>63</v>
      </c>
      <c r="C94" s="53" t="s">
        <v>240</v>
      </c>
      <c r="D94" s="80"/>
      <c r="E94" s="80"/>
      <c r="F94" s="80"/>
      <c r="G94" s="80"/>
      <c r="H94" s="16"/>
    </row>
    <row r="95" spans="1:25">
      <c r="A95" s="18"/>
      <c r="B95" s="19" t="s">
        <v>241</v>
      </c>
      <c r="C95" s="13" t="s">
        <v>242</v>
      </c>
      <c r="D95" s="13"/>
      <c r="E95" s="13"/>
      <c r="F95" s="13"/>
      <c r="G95" s="13"/>
      <c r="H95" s="13">
        <f>SUM(H96:H149)</f>
        <v>0</v>
      </c>
    </row>
    <row r="96" spans="1:25">
      <c r="A96" s="2" t="s">
        <v>243</v>
      </c>
      <c r="B96" s="1" t="s">
        <v>244</v>
      </c>
      <c r="C96" s="25" t="s">
        <v>245</v>
      </c>
      <c r="D96" t="s">
        <v>50</v>
      </c>
      <c r="E96" t="s">
        <v>91</v>
      </c>
      <c r="F96">
        <v>4.1100000000000003</v>
      </c>
      <c r="G96" s="47">
        <f>'Stavební rozpočet'!G104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0</v>
      </c>
    </row>
    <row r="97" spans="1:25">
      <c r="A97" s="2" t="s">
        <v>248</v>
      </c>
      <c r="B97" s="1" t="s">
        <v>249</v>
      </c>
      <c r="C97" s="25" t="s">
        <v>250</v>
      </c>
      <c r="D97" t="s">
        <v>50</v>
      </c>
      <c r="F97">
        <v>4.1100000000000003</v>
      </c>
      <c r="G97" s="47">
        <f>'Stavební rozpočet'!G106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 ht="12.75" customHeight="1">
      <c r="B98" s="15" t="s">
        <v>63</v>
      </c>
      <c r="C98" s="53" t="s">
        <v>251</v>
      </c>
      <c r="D98" s="80"/>
      <c r="E98" s="80"/>
      <c r="F98" s="80"/>
      <c r="G98" s="80"/>
      <c r="H98" s="16"/>
    </row>
    <row r="99" spans="1:25">
      <c r="A99" s="2" t="s">
        <v>252</v>
      </c>
      <c r="B99" s="1" t="s">
        <v>253</v>
      </c>
      <c r="C99" s="25" t="s">
        <v>254</v>
      </c>
      <c r="D99" t="s">
        <v>255</v>
      </c>
      <c r="E99" t="s">
        <v>256</v>
      </c>
      <c r="F99">
        <v>184.95</v>
      </c>
      <c r="G99" s="47">
        <f>'Stavební rozpočet'!G108</f>
        <v>0</v>
      </c>
      <c r="H99">
        <f>W99*F99+X99*F99</f>
        <v>0</v>
      </c>
      <c r="W99">
        <f>G99*Y99</f>
        <v>0</v>
      </c>
      <c r="X99">
        <f>G99*(1-Y99)</f>
        <v>0</v>
      </c>
      <c r="Y99">
        <v>1</v>
      </c>
    </row>
    <row r="100" spans="1:25">
      <c r="E100" t="s">
        <v>257</v>
      </c>
    </row>
    <row r="101" spans="1:25">
      <c r="E101" t="s">
        <v>258</v>
      </c>
    </row>
    <row r="102" spans="1:25">
      <c r="E102" t="s">
        <v>259</v>
      </c>
    </row>
    <row r="103" spans="1:25">
      <c r="E103" t="s">
        <v>260</v>
      </c>
    </row>
    <row r="104" spans="1:25" ht="12.75" customHeight="1">
      <c r="B104" s="15" t="s">
        <v>63</v>
      </c>
      <c r="C104" s="53" t="s">
        <v>261</v>
      </c>
      <c r="D104" s="80"/>
      <c r="E104" s="80"/>
      <c r="F104" s="80"/>
      <c r="G104" s="80"/>
      <c r="H104" s="16"/>
    </row>
    <row r="105" spans="1:25">
      <c r="A105" s="2" t="s">
        <v>262</v>
      </c>
      <c r="B105" s="1" t="s">
        <v>263</v>
      </c>
      <c r="C105" s="25" t="s">
        <v>264</v>
      </c>
      <c r="D105" t="s">
        <v>50</v>
      </c>
      <c r="F105">
        <v>4.1100000000000003</v>
      </c>
      <c r="G105" s="47">
        <f>'Stavební rozpočet'!G115</f>
        <v>0</v>
      </c>
      <c r="H105">
        <f>W105*F105+X105*F105</f>
        <v>0</v>
      </c>
      <c r="W105">
        <f>G105*Y105</f>
        <v>0</v>
      </c>
      <c r="X105">
        <f>G105*(1-Y105)</f>
        <v>0</v>
      </c>
      <c r="Y105">
        <v>0</v>
      </c>
    </row>
    <row r="106" spans="1:25" ht="12.75" customHeight="1">
      <c r="B106" s="15" t="s">
        <v>63</v>
      </c>
      <c r="C106" s="53" t="s">
        <v>265</v>
      </c>
      <c r="D106" s="80"/>
      <c r="E106" s="80"/>
      <c r="F106" s="80"/>
      <c r="G106" s="80"/>
      <c r="H106" s="16"/>
    </row>
    <row r="107" spans="1:25">
      <c r="A107" s="2" t="s">
        <v>266</v>
      </c>
      <c r="B107" s="1" t="s">
        <v>267</v>
      </c>
      <c r="C107" s="25" t="s">
        <v>268</v>
      </c>
      <c r="D107" t="s">
        <v>269</v>
      </c>
      <c r="E107" t="s">
        <v>270</v>
      </c>
      <c r="F107">
        <v>1.0275000000000001</v>
      </c>
      <c r="G107" s="47">
        <f>'Stavební rozpočet'!G117</f>
        <v>0</v>
      </c>
      <c r="H107">
        <f>W107*F107+X107*F107</f>
        <v>0</v>
      </c>
      <c r="W107">
        <f>G107*Y107</f>
        <v>0</v>
      </c>
      <c r="X107">
        <f>G107*(1-Y107)</f>
        <v>0</v>
      </c>
      <c r="Y107">
        <v>1</v>
      </c>
    </row>
    <row r="108" spans="1:25">
      <c r="E108" t="s">
        <v>271</v>
      </c>
    </row>
    <row r="109" spans="1:25">
      <c r="E109" t="s">
        <v>272</v>
      </c>
    </row>
    <row r="110" spans="1:25">
      <c r="E110" t="s">
        <v>273</v>
      </c>
    </row>
    <row r="111" spans="1:25">
      <c r="E111" t="s">
        <v>274</v>
      </c>
    </row>
    <row r="112" spans="1:25">
      <c r="E112" t="s">
        <v>275</v>
      </c>
    </row>
    <row r="113" spans="1:25">
      <c r="E113" t="s">
        <v>276</v>
      </c>
    </row>
    <row r="114" spans="1:25" ht="12.75" customHeight="1">
      <c r="B114" s="15" t="s">
        <v>63</v>
      </c>
      <c r="C114" s="53" t="s">
        <v>277</v>
      </c>
      <c r="D114" s="80"/>
      <c r="E114" s="80"/>
      <c r="F114" s="80"/>
      <c r="G114" s="80"/>
      <c r="H114" s="16"/>
    </row>
    <row r="115" spans="1:25">
      <c r="A115" s="2" t="s">
        <v>278</v>
      </c>
      <c r="B115" s="1" t="s">
        <v>279</v>
      </c>
      <c r="C115" s="25" t="s">
        <v>280</v>
      </c>
      <c r="D115" t="s">
        <v>50</v>
      </c>
      <c r="F115">
        <v>4.1100000000000003</v>
      </c>
      <c r="G115" s="47">
        <f>'Stavební rozpočet'!G126</f>
        <v>0</v>
      </c>
      <c r="H115">
        <f>W115*F115+X115*F115</f>
        <v>0</v>
      </c>
      <c r="W115">
        <f>G115*Y115</f>
        <v>0</v>
      </c>
      <c r="X115">
        <f>G115*(1-Y115)</f>
        <v>0</v>
      </c>
      <c r="Y115">
        <v>0</v>
      </c>
    </row>
    <row r="116" spans="1:25" ht="12.75" customHeight="1">
      <c r="B116" s="15" t="s">
        <v>63</v>
      </c>
      <c r="C116" s="53" t="s">
        <v>265</v>
      </c>
      <c r="D116" s="80"/>
      <c r="E116" s="80"/>
      <c r="F116" s="80"/>
      <c r="G116" s="80"/>
      <c r="H116" s="16"/>
    </row>
    <row r="117" spans="1:25">
      <c r="A117" s="2" t="s">
        <v>281</v>
      </c>
      <c r="B117" s="1" t="s">
        <v>282</v>
      </c>
      <c r="C117" s="25" t="s">
        <v>283</v>
      </c>
      <c r="D117" t="s">
        <v>255</v>
      </c>
      <c r="E117" t="s">
        <v>284</v>
      </c>
      <c r="F117">
        <v>6.5759999999999996</v>
      </c>
      <c r="G117" s="47">
        <f>'Stavební rozpočet'!G128</f>
        <v>0</v>
      </c>
      <c r="H117">
        <f>W117*F117+X117*F117</f>
        <v>0</v>
      </c>
      <c r="W117">
        <f>G117*Y117</f>
        <v>0</v>
      </c>
      <c r="X117">
        <f>G117*(1-Y117)</f>
        <v>0</v>
      </c>
      <c r="Y117">
        <v>1</v>
      </c>
    </row>
    <row r="118" spans="1:25">
      <c r="E118" t="s">
        <v>285</v>
      </c>
    </row>
    <row r="119" spans="1:25">
      <c r="E119" t="s">
        <v>286</v>
      </c>
    </row>
    <row r="120" spans="1:25">
      <c r="E120" t="s">
        <v>287</v>
      </c>
    </row>
    <row r="121" spans="1:25">
      <c r="E121" t="s">
        <v>288</v>
      </c>
    </row>
    <row r="122" spans="1:25">
      <c r="E122" t="s">
        <v>289</v>
      </c>
    </row>
    <row r="123" spans="1:25">
      <c r="E123" t="s">
        <v>290</v>
      </c>
    </row>
    <row r="124" spans="1:25" ht="12.75" customHeight="1">
      <c r="B124" s="15" t="s">
        <v>63</v>
      </c>
      <c r="C124" s="53" t="s">
        <v>291</v>
      </c>
      <c r="D124" s="80"/>
      <c r="E124" s="80"/>
      <c r="F124" s="80"/>
      <c r="G124" s="80"/>
      <c r="H124" s="16"/>
    </row>
    <row r="125" spans="1:25">
      <c r="A125" s="2" t="s">
        <v>292</v>
      </c>
      <c r="B125" s="1" t="s">
        <v>293</v>
      </c>
      <c r="C125" s="25" t="s">
        <v>294</v>
      </c>
      <c r="D125" t="s">
        <v>68</v>
      </c>
      <c r="E125" t="s">
        <v>295</v>
      </c>
      <c r="F125">
        <v>15.28</v>
      </c>
      <c r="G125" s="47">
        <f>'Stavební rozpočet'!G137</f>
        <v>0</v>
      </c>
      <c r="H125">
        <f>W125*F125+X125*F125</f>
        <v>0</v>
      </c>
      <c r="W125">
        <f>G125*Y125</f>
        <v>0</v>
      </c>
      <c r="X125">
        <f>G125*(1-Y125)</f>
        <v>0</v>
      </c>
      <c r="Y125">
        <v>0</v>
      </c>
    </row>
    <row r="126" spans="1:25">
      <c r="E126" t="s">
        <v>296</v>
      </c>
    </row>
    <row r="127" spans="1:25">
      <c r="E127" t="s">
        <v>297</v>
      </c>
    </row>
    <row r="128" spans="1:25">
      <c r="E128" t="s">
        <v>298</v>
      </c>
    </row>
    <row r="129" spans="1:25">
      <c r="E129" t="s">
        <v>299</v>
      </c>
    </row>
    <row r="130" spans="1:25">
      <c r="E130" t="s">
        <v>300</v>
      </c>
    </row>
    <row r="131" spans="1:25">
      <c r="E131" t="s">
        <v>301</v>
      </c>
    </row>
    <row r="132" spans="1:25">
      <c r="E132" t="s">
        <v>302</v>
      </c>
    </row>
    <row r="133" spans="1:25">
      <c r="E133" t="s">
        <v>303</v>
      </c>
    </row>
    <row r="134" spans="1:25">
      <c r="E134" t="s">
        <v>302</v>
      </c>
    </row>
    <row r="135" spans="1:25">
      <c r="E135" t="s">
        <v>304</v>
      </c>
    </row>
    <row r="136" spans="1:25">
      <c r="E136" t="s">
        <v>302</v>
      </c>
    </row>
    <row r="137" spans="1:25">
      <c r="E137" t="s">
        <v>305</v>
      </c>
    </row>
    <row r="138" spans="1:25">
      <c r="E138" t="s">
        <v>302</v>
      </c>
    </row>
    <row r="139" spans="1:25" ht="12.75" customHeight="1">
      <c r="B139" s="15" t="s">
        <v>63</v>
      </c>
      <c r="C139" s="53" t="s">
        <v>265</v>
      </c>
      <c r="D139" s="80"/>
      <c r="E139" s="80"/>
      <c r="F139" s="80"/>
      <c r="G139" s="80"/>
      <c r="H139" s="16"/>
    </row>
    <row r="140" spans="1:25">
      <c r="A140" s="2" t="s">
        <v>306</v>
      </c>
      <c r="B140" s="1" t="s">
        <v>307</v>
      </c>
      <c r="C140" s="25" t="s">
        <v>308</v>
      </c>
      <c r="D140" t="s">
        <v>68</v>
      </c>
      <c r="F140">
        <v>16</v>
      </c>
      <c r="G140" s="47">
        <f>'Stavební rozpočet'!G153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1</v>
      </c>
    </row>
    <row r="141" spans="1:25" ht="12.75" customHeight="1">
      <c r="B141" s="15" t="s">
        <v>63</v>
      </c>
      <c r="C141" s="53" t="s">
        <v>309</v>
      </c>
      <c r="D141" s="80"/>
      <c r="E141" s="80"/>
      <c r="F141" s="80"/>
      <c r="G141" s="80"/>
      <c r="H141" s="16"/>
    </row>
    <row r="142" spans="1:25">
      <c r="A142" s="2" t="s">
        <v>310</v>
      </c>
      <c r="B142" s="1" t="s">
        <v>311</v>
      </c>
      <c r="C142" s="25" t="s">
        <v>312</v>
      </c>
      <c r="D142" t="s">
        <v>50</v>
      </c>
      <c r="F142">
        <v>4.1100000000000003</v>
      </c>
      <c r="G142" s="47">
        <f>'Stavební rozpočet'!G155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0.47242647058823528</v>
      </c>
    </row>
    <row r="143" spans="1:25" ht="12.75" customHeight="1">
      <c r="B143" s="15" t="s">
        <v>63</v>
      </c>
      <c r="C143" s="53" t="s">
        <v>313</v>
      </c>
      <c r="D143" s="80"/>
      <c r="E143" s="80"/>
      <c r="F143" s="80"/>
      <c r="G143" s="80"/>
      <c r="H143" s="16"/>
    </row>
    <row r="144" spans="1:25">
      <c r="A144" s="2" t="s">
        <v>314</v>
      </c>
      <c r="B144" s="1" t="s">
        <v>315</v>
      </c>
      <c r="C144" s="25" t="s">
        <v>316</v>
      </c>
      <c r="D144" t="s">
        <v>50</v>
      </c>
      <c r="F144">
        <v>4.1100000000000003</v>
      </c>
      <c r="G144" s="47">
        <f>'Stavební rozpočet'!G157</f>
        <v>0</v>
      </c>
      <c r="H144">
        <f>W144*F144+X144*F144</f>
        <v>0</v>
      </c>
      <c r="W144">
        <f>G144*Y144</f>
        <v>0</v>
      </c>
      <c r="X144">
        <f>G144*(1-Y144)</f>
        <v>0</v>
      </c>
      <c r="Y144">
        <v>0.56842105263157905</v>
      </c>
    </row>
    <row r="145" spans="1:25" ht="12.75" customHeight="1">
      <c r="B145" s="15" t="s">
        <v>63</v>
      </c>
      <c r="C145" s="53" t="s">
        <v>317</v>
      </c>
      <c r="D145" s="80"/>
      <c r="E145" s="80"/>
      <c r="F145" s="80"/>
      <c r="G145" s="80"/>
      <c r="H145" s="16"/>
    </row>
    <row r="146" spans="1:25">
      <c r="A146" s="2" t="s">
        <v>318</v>
      </c>
      <c r="B146" s="1" t="s">
        <v>319</v>
      </c>
      <c r="C146" s="25" t="s">
        <v>320</v>
      </c>
      <c r="D146" t="s">
        <v>84</v>
      </c>
      <c r="F146">
        <v>0.29320000000000002</v>
      </c>
      <c r="G146" s="47">
        <f>'Stavební rozpočet'!G159</f>
        <v>0</v>
      </c>
      <c r="H146">
        <f>W146*F146+X146*F146</f>
        <v>0</v>
      </c>
      <c r="W146">
        <f>G146*Y146</f>
        <v>0</v>
      </c>
      <c r="X146">
        <f>G146*(1-Y146)</f>
        <v>0</v>
      </c>
      <c r="Y146">
        <v>0</v>
      </c>
    </row>
    <row r="147" spans="1:25">
      <c r="A147" s="2" t="s">
        <v>321</v>
      </c>
      <c r="B147" s="1" t="s">
        <v>322</v>
      </c>
      <c r="C147" s="25" t="s">
        <v>323</v>
      </c>
      <c r="D147" t="s">
        <v>50</v>
      </c>
      <c r="F147">
        <v>4.1100000000000003</v>
      </c>
      <c r="G147" s="47">
        <f>'Stavební rozpočet'!G160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0</v>
      </c>
    </row>
    <row r="148" spans="1:25" ht="12.75" customHeight="1">
      <c r="B148" s="15" t="s">
        <v>63</v>
      </c>
      <c r="C148" s="53" t="s">
        <v>324</v>
      </c>
      <c r="D148" s="80"/>
      <c r="E148" s="80"/>
      <c r="F148" s="80"/>
      <c r="G148" s="80"/>
      <c r="H148" s="16"/>
    </row>
    <row r="149" spans="1:25">
      <c r="A149" s="2" t="s">
        <v>325</v>
      </c>
      <c r="B149" s="1" t="s">
        <v>326</v>
      </c>
      <c r="C149" s="25" t="s">
        <v>327</v>
      </c>
      <c r="D149" t="s">
        <v>50</v>
      </c>
      <c r="E149" t="s">
        <v>328</v>
      </c>
      <c r="F149">
        <v>4.9320000000000004</v>
      </c>
      <c r="G149" s="47">
        <f>'Stavební rozpočet'!G162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>
      <c r="E150" t="s">
        <v>329</v>
      </c>
    </row>
    <row r="151" spans="1:25">
      <c r="E151" t="s">
        <v>330</v>
      </c>
    </row>
    <row r="152" spans="1:25">
      <c r="E152" t="s">
        <v>331</v>
      </c>
    </row>
    <row r="153" spans="1:25">
      <c r="E153" t="s">
        <v>332</v>
      </c>
    </row>
    <row r="154" spans="1:25">
      <c r="E154" t="s">
        <v>333</v>
      </c>
    </row>
    <row r="155" spans="1:25">
      <c r="E155" t="s">
        <v>334</v>
      </c>
    </row>
    <row r="156" spans="1:25" ht="12.75" customHeight="1">
      <c r="B156" s="15" t="s">
        <v>63</v>
      </c>
      <c r="C156" s="53" t="s">
        <v>335</v>
      </c>
      <c r="D156" s="80"/>
      <c r="E156" s="80"/>
      <c r="F156" s="80"/>
      <c r="G156" s="80"/>
      <c r="H156" s="16"/>
    </row>
    <row r="157" spans="1:25">
      <c r="A157" s="18"/>
      <c r="B157" s="19" t="s">
        <v>336</v>
      </c>
      <c r="C157" s="13" t="s">
        <v>337</v>
      </c>
      <c r="D157" s="13"/>
      <c r="E157" s="13"/>
      <c r="F157" s="13"/>
      <c r="G157" s="13"/>
      <c r="H157" s="13">
        <f>SUM(H158:H225)</f>
        <v>0</v>
      </c>
    </row>
    <row r="158" spans="1:25">
      <c r="A158" s="2" t="s">
        <v>338</v>
      </c>
      <c r="B158" s="1" t="s">
        <v>339</v>
      </c>
      <c r="C158" s="25" t="s">
        <v>340</v>
      </c>
      <c r="D158" t="s">
        <v>50</v>
      </c>
      <c r="E158" t="s">
        <v>343</v>
      </c>
      <c r="F158">
        <v>14.56</v>
      </c>
      <c r="G158" s="47">
        <f>'Stavební rozpočet'!G172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0</v>
      </c>
    </row>
    <row r="159" spans="1:25">
      <c r="E159" t="s">
        <v>344</v>
      </c>
    </row>
    <row r="160" spans="1:25">
      <c r="E160" t="s">
        <v>345</v>
      </c>
    </row>
    <row r="161" spans="1:25">
      <c r="E161" t="s">
        <v>346</v>
      </c>
    </row>
    <row r="162" spans="1:25">
      <c r="E162" t="s">
        <v>347</v>
      </c>
    </row>
    <row r="163" spans="1:25">
      <c r="E163" t="s">
        <v>346</v>
      </c>
    </row>
    <row r="164" spans="1:25">
      <c r="E164" t="s">
        <v>348</v>
      </c>
    </row>
    <row r="165" spans="1:25">
      <c r="E165" t="s">
        <v>349</v>
      </c>
    </row>
    <row r="166" spans="1:25">
      <c r="E166" t="s">
        <v>350</v>
      </c>
    </row>
    <row r="167" spans="1:25">
      <c r="E167" t="s">
        <v>351</v>
      </c>
    </row>
    <row r="168" spans="1:25">
      <c r="E168" t="s">
        <v>352</v>
      </c>
    </row>
    <row r="169" spans="1:25">
      <c r="E169" t="s">
        <v>353</v>
      </c>
    </row>
    <row r="170" spans="1:25">
      <c r="E170" t="s">
        <v>354</v>
      </c>
    </row>
    <row r="171" spans="1:25" ht="12.75" customHeight="1">
      <c r="B171" s="15" t="s">
        <v>63</v>
      </c>
      <c r="C171" s="53" t="s">
        <v>355</v>
      </c>
      <c r="D171" s="80"/>
      <c r="E171" s="80"/>
      <c r="F171" s="80"/>
      <c r="G171" s="80"/>
      <c r="H171" s="16"/>
    </row>
    <row r="172" spans="1:25">
      <c r="A172" s="2" t="s">
        <v>356</v>
      </c>
      <c r="B172" s="1" t="s">
        <v>357</v>
      </c>
      <c r="C172" s="25" t="s">
        <v>358</v>
      </c>
      <c r="D172" t="s">
        <v>50</v>
      </c>
      <c r="F172">
        <v>14.56</v>
      </c>
      <c r="G172" s="47">
        <f>'Stavební rozpočet'!G187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0</v>
      </c>
    </row>
    <row r="173" spans="1:25" ht="12.75" customHeight="1">
      <c r="B173" s="15" t="s">
        <v>63</v>
      </c>
      <c r="C173" s="53" t="s">
        <v>359</v>
      </c>
      <c r="D173" s="80"/>
      <c r="E173" s="80"/>
      <c r="F173" s="80"/>
      <c r="G173" s="80"/>
      <c r="H173" s="16"/>
    </row>
    <row r="174" spans="1:25">
      <c r="A174" s="2" t="s">
        <v>360</v>
      </c>
      <c r="B174" s="1" t="s">
        <v>267</v>
      </c>
      <c r="C174" s="25" t="s">
        <v>268</v>
      </c>
      <c r="D174" t="s">
        <v>269</v>
      </c>
      <c r="E174" t="s">
        <v>361</v>
      </c>
      <c r="F174">
        <v>3.64</v>
      </c>
      <c r="G174" s="47">
        <f>'Stavební rozpočet'!G189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1</v>
      </c>
    </row>
    <row r="175" spans="1:25">
      <c r="E175" t="s">
        <v>362</v>
      </c>
    </row>
    <row r="176" spans="1:25">
      <c r="E176" t="s">
        <v>363</v>
      </c>
    </row>
    <row r="177" spans="1:25">
      <c r="E177" t="s">
        <v>364</v>
      </c>
    </row>
    <row r="178" spans="1:25">
      <c r="E178" t="s">
        <v>365</v>
      </c>
    </row>
    <row r="179" spans="1:25">
      <c r="E179" t="s">
        <v>366</v>
      </c>
    </row>
    <row r="180" spans="1:25">
      <c r="E180" t="s">
        <v>367</v>
      </c>
    </row>
    <row r="181" spans="1:25" ht="12.75" customHeight="1">
      <c r="B181" s="15" t="s">
        <v>63</v>
      </c>
      <c r="C181" s="53" t="s">
        <v>277</v>
      </c>
      <c r="D181" s="80"/>
      <c r="E181" s="80"/>
      <c r="F181" s="80"/>
      <c r="G181" s="80"/>
      <c r="H181" s="16"/>
    </row>
    <row r="182" spans="1:25">
      <c r="A182" s="2" t="s">
        <v>44</v>
      </c>
      <c r="B182" s="1" t="s">
        <v>368</v>
      </c>
      <c r="C182" s="25" t="s">
        <v>369</v>
      </c>
      <c r="D182" t="s">
        <v>50</v>
      </c>
      <c r="F182">
        <v>14.56</v>
      </c>
      <c r="G182" s="47">
        <f>'Stavební rozpočet'!G198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</v>
      </c>
    </row>
    <row r="183" spans="1:25" ht="12.75" customHeight="1">
      <c r="B183" s="15" t="s">
        <v>63</v>
      </c>
      <c r="C183" s="53" t="s">
        <v>359</v>
      </c>
      <c r="D183" s="80"/>
      <c r="E183" s="80"/>
      <c r="F183" s="80"/>
      <c r="G183" s="80"/>
      <c r="H183" s="16"/>
    </row>
    <row r="184" spans="1:25">
      <c r="A184" s="2" t="s">
        <v>370</v>
      </c>
      <c r="B184" s="1" t="s">
        <v>282</v>
      </c>
      <c r="C184" s="25" t="s">
        <v>283</v>
      </c>
      <c r="D184" t="s">
        <v>255</v>
      </c>
      <c r="E184" t="s">
        <v>371</v>
      </c>
      <c r="F184">
        <v>24.024000000000001</v>
      </c>
      <c r="G184" s="47">
        <f>'Stavební rozpočet'!G200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1</v>
      </c>
    </row>
    <row r="185" spans="1:25">
      <c r="E185" t="s">
        <v>372</v>
      </c>
    </row>
    <row r="186" spans="1:25">
      <c r="E186" t="s">
        <v>373</v>
      </c>
    </row>
    <row r="187" spans="1:25">
      <c r="E187" t="s">
        <v>374</v>
      </c>
    </row>
    <row r="188" spans="1:25">
      <c r="E188" t="s">
        <v>375</v>
      </c>
    </row>
    <row r="189" spans="1:25">
      <c r="E189" t="s">
        <v>376</v>
      </c>
    </row>
    <row r="190" spans="1:25">
      <c r="E190" t="s">
        <v>377</v>
      </c>
    </row>
    <row r="191" spans="1:25" ht="12.75" customHeight="1">
      <c r="B191" s="15" t="s">
        <v>63</v>
      </c>
      <c r="C191" s="53" t="s">
        <v>291</v>
      </c>
      <c r="D191" s="80"/>
      <c r="E191" s="80"/>
      <c r="F191" s="80"/>
      <c r="G191" s="80"/>
      <c r="H191" s="16"/>
    </row>
    <row r="192" spans="1:25">
      <c r="A192" s="2" t="s">
        <v>378</v>
      </c>
      <c r="B192" s="1" t="s">
        <v>379</v>
      </c>
      <c r="C192" s="25" t="s">
        <v>380</v>
      </c>
      <c r="D192" t="s">
        <v>50</v>
      </c>
      <c r="F192">
        <v>14.56</v>
      </c>
      <c r="G192" s="47">
        <f>'Stavební rozpočet'!G209</f>
        <v>0</v>
      </c>
      <c r="H192">
        <f>W192*F192+X192*F192</f>
        <v>0</v>
      </c>
      <c r="W192">
        <f>G192*Y192</f>
        <v>0</v>
      </c>
      <c r="X192">
        <f>G192*(1-Y192)</f>
        <v>0</v>
      </c>
      <c r="Y192">
        <v>0.4020833333333334</v>
      </c>
    </row>
    <row r="193" spans="1:25" ht="12.75" customHeight="1">
      <c r="B193" s="15" t="s">
        <v>63</v>
      </c>
      <c r="C193" s="53" t="s">
        <v>381</v>
      </c>
      <c r="D193" s="80"/>
      <c r="E193" s="80"/>
      <c r="F193" s="80"/>
      <c r="G193" s="80"/>
      <c r="H193" s="16"/>
    </row>
    <row r="194" spans="1:25">
      <c r="A194" s="2" t="s">
        <v>98</v>
      </c>
      <c r="B194" s="1" t="s">
        <v>382</v>
      </c>
      <c r="C194" s="25" t="s">
        <v>383</v>
      </c>
      <c r="D194" t="s">
        <v>103</v>
      </c>
      <c r="F194">
        <v>30</v>
      </c>
      <c r="G194" s="47">
        <f>'Stavební rozpočet'!G211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2.7118644067796609E-2</v>
      </c>
    </row>
    <row r="195" spans="1:25">
      <c r="A195" s="2" t="s">
        <v>384</v>
      </c>
      <c r="B195" s="1" t="s">
        <v>385</v>
      </c>
      <c r="C195" s="25" t="s">
        <v>386</v>
      </c>
      <c r="D195" t="s">
        <v>103</v>
      </c>
      <c r="F195">
        <v>6</v>
      </c>
      <c r="G195" s="4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6.2462908011869427E-2</v>
      </c>
    </row>
    <row r="196" spans="1:25">
      <c r="A196" s="2" t="s">
        <v>387</v>
      </c>
      <c r="B196" s="1" t="s">
        <v>388</v>
      </c>
      <c r="C196" s="25" t="s">
        <v>389</v>
      </c>
      <c r="D196" t="s">
        <v>103</v>
      </c>
      <c r="F196">
        <v>1</v>
      </c>
      <c r="G196" s="47">
        <f>'Stavební rozpočet'!G213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0</v>
      </c>
    </row>
    <row r="197" spans="1:25">
      <c r="A197" s="2" t="s">
        <v>390</v>
      </c>
      <c r="B197" s="1" t="s">
        <v>391</v>
      </c>
      <c r="C197" s="25" t="s">
        <v>392</v>
      </c>
      <c r="D197" t="s">
        <v>84</v>
      </c>
      <c r="F197">
        <v>0.61850000000000005</v>
      </c>
      <c r="G197" s="47">
        <f>'Stavební rozpočet'!G214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>
      <c r="A198" s="2" t="s">
        <v>393</v>
      </c>
      <c r="B198" s="1" t="s">
        <v>394</v>
      </c>
      <c r="C198" s="25" t="s">
        <v>395</v>
      </c>
      <c r="D198" t="s">
        <v>50</v>
      </c>
      <c r="E198" t="s">
        <v>396</v>
      </c>
      <c r="F198">
        <v>12.375999999999999</v>
      </c>
      <c r="G198" s="47">
        <f>'Stavební rozpočet'!G215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0.21135593220338991</v>
      </c>
    </row>
    <row r="199" spans="1:25">
      <c r="E199" t="s">
        <v>397</v>
      </c>
    </row>
    <row r="200" spans="1:25">
      <c r="E200" t="s">
        <v>398</v>
      </c>
    </row>
    <row r="201" spans="1:25">
      <c r="E201" t="s">
        <v>399</v>
      </c>
    </row>
    <row r="202" spans="1:25">
      <c r="E202" t="s">
        <v>400</v>
      </c>
    </row>
    <row r="203" spans="1:25">
      <c r="E203" t="s">
        <v>401</v>
      </c>
    </row>
    <row r="204" spans="1:25">
      <c r="E204" t="s">
        <v>402</v>
      </c>
    </row>
    <row r="205" spans="1:25" ht="12.75" customHeight="1">
      <c r="B205" s="15" t="s">
        <v>63</v>
      </c>
      <c r="C205" s="53" t="s">
        <v>403</v>
      </c>
      <c r="D205" s="80"/>
      <c r="E205" s="80"/>
      <c r="F205" s="80"/>
      <c r="G205" s="80"/>
      <c r="H205" s="16"/>
    </row>
    <row r="206" spans="1:25">
      <c r="A206" s="2" t="s">
        <v>404</v>
      </c>
      <c r="B206" s="1" t="s">
        <v>405</v>
      </c>
      <c r="C206" s="25" t="s">
        <v>406</v>
      </c>
      <c r="D206" t="s">
        <v>50</v>
      </c>
      <c r="E206" t="s">
        <v>407</v>
      </c>
      <c r="F206">
        <v>14.2324</v>
      </c>
      <c r="G206" s="47">
        <f>'Stavební rozpočet'!G224</f>
        <v>0</v>
      </c>
      <c r="H206">
        <f>W206*F206+X206*F206</f>
        <v>0</v>
      </c>
      <c r="W206">
        <f>G206*Y206</f>
        <v>0</v>
      </c>
      <c r="X206">
        <f>G206*(1-Y206)</f>
        <v>0</v>
      </c>
      <c r="Y206">
        <v>1</v>
      </c>
    </row>
    <row r="207" spans="1:25">
      <c r="E207" t="s">
        <v>408</v>
      </c>
    </row>
    <row r="208" spans="1:25">
      <c r="E208" t="s">
        <v>409</v>
      </c>
    </row>
    <row r="209" spans="1:25">
      <c r="E209" t="s">
        <v>410</v>
      </c>
    </row>
    <row r="210" spans="1:25">
      <c r="E210" t="s">
        <v>411</v>
      </c>
    </row>
    <row r="211" spans="1:25">
      <c r="E211" t="s">
        <v>412</v>
      </c>
    </row>
    <row r="212" spans="1:25">
      <c r="E212" t="s">
        <v>413</v>
      </c>
    </row>
    <row r="213" spans="1:25">
      <c r="A213" s="2" t="s">
        <v>414</v>
      </c>
      <c r="B213" s="1" t="s">
        <v>415</v>
      </c>
      <c r="C213" s="25" t="s">
        <v>416</v>
      </c>
      <c r="D213" t="s">
        <v>50</v>
      </c>
      <c r="E213" t="s">
        <v>417</v>
      </c>
      <c r="F213">
        <v>2.1840000000000002</v>
      </c>
      <c r="G213" s="47">
        <f>'Stavební rozpočet'!G232</f>
        <v>0</v>
      </c>
      <c r="H213">
        <f>W213*F213+X213*F213</f>
        <v>0</v>
      </c>
      <c r="W213">
        <f>G213*Y213</f>
        <v>0</v>
      </c>
      <c r="X213">
        <f>G213*(1-Y213)</f>
        <v>0</v>
      </c>
      <c r="Y213">
        <v>8.8052952575901206E-2</v>
      </c>
    </row>
    <row r="214" spans="1:25">
      <c r="E214" t="s">
        <v>418</v>
      </c>
    </row>
    <row r="215" spans="1:25">
      <c r="E215" t="s">
        <v>419</v>
      </c>
    </row>
    <row r="216" spans="1:25">
      <c r="E216" t="s">
        <v>420</v>
      </c>
    </row>
    <row r="217" spans="1:25">
      <c r="E217" t="s">
        <v>421</v>
      </c>
    </row>
    <row r="218" spans="1:25">
      <c r="E218" t="s">
        <v>422</v>
      </c>
    </row>
    <row r="219" spans="1:25">
      <c r="E219" t="s">
        <v>423</v>
      </c>
    </row>
    <row r="220" spans="1:25">
      <c r="E220" t="s">
        <v>424</v>
      </c>
    </row>
    <row r="221" spans="1:25">
      <c r="E221" t="s">
        <v>425</v>
      </c>
    </row>
    <row r="222" spans="1:25">
      <c r="E222" t="s">
        <v>426</v>
      </c>
    </row>
    <row r="223" spans="1:25">
      <c r="E223" t="s">
        <v>427</v>
      </c>
    </row>
    <row r="224" spans="1:25">
      <c r="E224" t="s">
        <v>428</v>
      </c>
    </row>
    <row r="225" spans="1:25">
      <c r="A225" s="2" t="s">
        <v>429</v>
      </c>
      <c r="B225" s="1" t="s">
        <v>430</v>
      </c>
      <c r="C225" s="25" t="s">
        <v>431</v>
      </c>
      <c r="D225" t="s">
        <v>50</v>
      </c>
      <c r="E225" t="s">
        <v>433</v>
      </c>
      <c r="F225">
        <v>2.6208</v>
      </c>
      <c r="G225" s="47">
        <f>'Stavební rozpočet'!G245</f>
        <v>0</v>
      </c>
      <c r="H225">
        <f>W225*F225+X225*F225</f>
        <v>0</v>
      </c>
      <c r="W225">
        <f>G225*Y225</f>
        <v>0</v>
      </c>
      <c r="X225">
        <f>G225*(1-Y225)</f>
        <v>0</v>
      </c>
      <c r="Y225">
        <v>1</v>
      </c>
    </row>
    <row r="226" spans="1:25">
      <c r="E226" t="s">
        <v>434</v>
      </c>
    </row>
    <row r="227" spans="1:25">
      <c r="E227" t="s">
        <v>435</v>
      </c>
    </row>
    <row r="228" spans="1:25">
      <c r="E228" t="s">
        <v>436</v>
      </c>
    </row>
    <row r="229" spans="1:25">
      <c r="E229" t="s">
        <v>437</v>
      </c>
    </row>
    <row r="230" spans="1:25">
      <c r="E230" t="s">
        <v>438</v>
      </c>
    </row>
    <row r="231" spans="1:25">
      <c r="E231" t="s">
        <v>439</v>
      </c>
    </row>
    <row r="232" spans="1:25" ht="12.75" customHeight="1">
      <c r="B232" s="15" t="s">
        <v>63</v>
      </c>
      <c r="C232" s="53" t="s">
        <v>440</v>
      </c>
      <c r="D232" s="80"/>
      <c r="E232" s="80"/>
      <c r="F232" s="80"/>
      <c r="G232" s="80"/>
      <c r="H232" s="16"/>
    </row>
    <row r="233" spans="1:25">
      <c r="A233" s="18"/>
      <c r="B233" s="19" t="s">
        <v>441</v>
      </c>
      <c r="C233" s="13" t="s">
        <v>442</v>
      </c>
      <c r="D233" s="13"/>
      <c r="E233" s="13"/>
      <c r="F233" s="13"/>
      <c r="G233" s="13"/>
      <c r="H233" s="13">
        <f>SUM(H234:H266)</f>
        <v>0</v>
      </c>
    </row>
    <row r="234" spans="1:25">
      <c r="A234" s="2" t="s">
        <v>443</v>
      </c>
      <c r="B234" s="1" t="s">
        <v>444</v>
      </c>
      <c r="C234" s="25" t="s">
        <v>445</v>
      </c>
      <c r="D234" t="s">
        <v>50</v>
      </c>
      <c r="E234" t="s">
        <v>447</v>
      </c>
      <c r="F234">
        <v>41.321199999999997</v>
      </c>
      <c r="G234" s="47">
        <f>'Stavební rozpočet'!G255</f>
        <v>0</v>
      </c>
      <c r="H234">
        <f>W234*F234+X234*F234</f>
        <v>0</v>
      </c>
      <c r="W234">
        <f>G234*Y234</f>
        <v>0</v>
      </c>
      <c r="X234">
        <f>G234*(1-Y234)</f>
        <v>0</v>
      </c>
      <c r="Y234">
        <v>0</v>
      </c>
    </row>
    <row r="235" spans="1:25">
      <c r="E235" t="s">
        <v>448</v>
      </c>
    </row>
    <row r="236" spans="1:25">
      <c r="E236" t="s">
        <v>449</v>
      </c>
    </row>
    <row r="237" spans="1:25">
      <c r="E237" t="s">
        <v>450</v>
      </c>
    </row>
    <row r="238" spans="1:25">
      <c r="E238" t="s">
        <v>451</v>
      </c>
    </row>
    <row r="239" spans="1:25">
      <c r="E239" t="s">
        <v>452</v>
      </c>
    </row>
    <row r="240" spans="1:25">
      <c r="E240" t="s">
        <v>453</v>
      </c>
    </row>
    <row r="241" spans="2:8">
      <c r="E241" t="s">
        <v>454</v>
      </c>
    </row>
    <row r="242" spans="2:8">
      <c r="E242" t="s">
        <v>455</v>
      </c>
    </row>
    <row r="243" spans="2:8">
      <c r="E243" t="s">
        <v>456</v>
      </c>
    </row>
    <row r="244" spans="2:8">
      <c r="E244" t="s">
        <v>457</v>
      </c>
    </row>
    <row r="245" spans="2:8">
      <c r="E245" t="s">
        <v>458</v>
      </c>
    </row>
    <row r="246" spans="2:8">
      <c r="E246" t="s">
        <v>459</v>
      </c>
    </row>
    <row r="247" spans="2:8">
      <c r="E247" t="s">
        <v>460</v>
      </c>
    </row>
    <row r="248" spans="2:8">
      <c r="E248" t="s">
        <v>461</v>
      </c>
    </row>
    <row r="249" spans="2:8">
      <c r="E249" t="s">
        <v>462</v>
      </c>
    </row>
    <row r="250" spans="2:8">
      <c r="E250" t="s">
        <v>463</v>
      </c>
    </row>
    <row r="251" spans="2:8">
      <c r="E251" t="s">
        <v>464</v>
      </c>
    </row>
    <row r="252" spans="2:8">
      <c r="E252" t="s">
        <v>465</v>
      </c>
    </row>
    <row r="253" spans="2:8">
      <c r="E253" t="s">
        <v>466</v>
      </c>
    </row>
    <row r="254" spans="2:8">
      <c r="E254" t="s">
        <v>467</v>
      </c>
    </row>
    <row r="255" spans="2:8">
      <c r="E255" t="s">
        <v>468</v>
      </c>
    </row>
    <row r="256" spans="2:8" ht="12.75" customHeight="1">
      <c r="B256" s="15" t="s">
        <v>63</v>
      </c>
      <c r="C256" s="53" t="s">
        <v>469</v>
      </c>
      <c r="D256" s="80"/>
      <c r="E256" s="80"/>
      <c r="F256" s="80"/>
      <c r="G256" s="80"/>
      <c r="H256" s="16"/>
    </row>
    <row r="257" spans="1:25">
      <c r="A257" s="2" t="s">
        <v>470</v>
      </c>
      <c r="B257" s="1" t="s">
        <v>471</v>
      </c>
      <c r="C257" s="25" t="s">
        <v>472</v>
      </c>
      <c r="D257" t="s">
        <v>50</v>
      </c>
      <c r="F257">
        <v>41.321199999999997</v>
      </c>
      <c r="G257" s="47">
        <f>'Stavební rozpočet'!G279</f>
        <v>0</v>
      </c>
      <c r="H257">
        <f>W257*F257+X257*F257</f>
        <v>0</v>
      </c>
      <c r="W257">
        <f>G257*Y257</f>
        <v>0</v>
      </c>
      <c r="X257">
        <f>G257*(1-Y257)</f>
        <v>0</v>
      </c>
      <c r="Y257">
        <v>0</v>
      </c>
    </row>
    <row r="258" spans="1:25" ht="12.75" customHeight="1">
      <c r="B258" s="15" t="s">
        <v>63</v>
      </c>
      <c r="C258" s="53" t="s">
        <v>473</v>
      </c>
      <c r="D258" s="80"/>
      <c r="E258" s="80"/>
      <c r="F258" s="80"/>
      <c r="G258" s="80"/>
      <c r="H258" s="16"/>
    </row>
    <row r="259" spans="1:25">
      <c r="A259" s="2" t="s">
        <v>474</v>
      </c>
      <c r="B259" s="1" t="s">
        <v>475</v>
      </c>
      <c r="C259" s="25" t="s">
        <v>476</v>
      </c>
      <c r="D259" t="s">
        <v>50</v>
      </c>
      <c r="E259" t="s">
        <v>91</v>
      </c>
      <c r="F259">
        <v>10.33</v>
      </c>
      <c r="G259" s="47">
        <f>'Stavební rozpočet'!G281</f>
        <v>0</v>
      </c>
      <c r="H259">
        <f>W259*F259+X259*F259</f>
        <v>0</v>
      </c>
      <c r="W259">
        <f>G259*Y259</f>
        <v>0</v>
      </c>
      <c r="X259">
        <f>G259*(1-Y259)</f>
        <v>0</v>
      </c>
      <c r="Y259">
        <v>0.624</v>
      </c>
    </row>
    <row r="260" spans="1:25">
      <c r="E260" t="s">
        <v>477</v>
      </c>
    </row>
    <row r="261" spans="1:25">
      <c r="E261" t="s">
        <v>478</v>
      </c>
    </row>
    <row r="262" spans="1:25">
      <c r="E262" t="s">
        <v>479</v>
      </c>
    </row>
    <row r="263" spans="1:25">
      <c r="E263" t="s">
        <v>480</v>
      </c>
    </row>
    <row r="264" spans="1:25">
      <c r="A264" s="2" t="s">
        <v>481</v>
      </c>
      <c r="B264" s="1" t="s">
        <v>482</v>
      </c>
      <c r="C264" s="25" t="s">
        <v>483</v>
      </c>
      <c r="D264" t="s">
        <v>50</v>
      </c>
      <c r="F264">
        <v>41.321199999999997</v>
      </c>
      <c r="G264" s="47">
        <f>'Stavební rozpočet'!G287</f>
        <v>0</v>
      </c>
      <c r="H264">
        <f>W264*F264+X264*F264</f>
        <v>0</v>
      </c>
      <c r="W264">
        <f>G264*Y264</f>
        <v>0</v>
      </c>
      <c r="X264">
        <f>G264*(1-Y264)</f>
        <v>0</v>
      </c>
      <c r="Y264">
        <v>0.62193475815523058</v>
      </c>
    </row>
    <row r="265" spans="1:25" ht="12.75" customHeight="1">
      <c r="B265" s="15" t="s">
        <v>63</v>
      </c>
      <c r="C265" s="53" t="s">
        <v>484</v>
      </c>
      <c r="D265" s="80"/>
      <c r="E265" s="80"/>
      <c r="F265" s="80"/>
      <c r="G265" s="80"/>
      <c r="H265" s="16"/>
    </row>
    <row r="266" spans="1:25">
      <c r="A266" s="2" t="s">
        <v>485</v>
      </c>
      <c r="B266" s="1" t="s">
        <v>486</v>
      </c>
      <c r="C266" s="25" t="s">
        <v>487</v>
      </c>
      <c r="D266" t="s">
        <v>50</v>
      </c>
      <c r="F266">
        <v>41.321199999999997</v>
      </c>
      <c r="G266" s="47">
        <f>'Stavební rozpočet'!G289</f>
        <v>0</v>
      </c>
      <c r="H266">
        <f>W266*F266+X266*F266</f>
        <v>0</v>
      </c>
      <c r="W266">
        <f>G266*Y266</f>
        <v>0</v>
      </c>
      <c r="X266">
        <f>G266*(1-Y266)</f>
        <v>0</v>
      </c>
      <c r="Y266">
        <v>0.18165291567612921</v>
      </c>
    </row>
    <row r="267" spans="1:25" ht="12.75" customHeight="1">
      <c r="B267" s="15" t="s">
        <v>63</v>
      </c>
      <c r="C267" s="53" t="s">
        <v>488</v>
      </c>
      <c r="D267" s="80"/>
      <c r="E267" s="80"/>
      <c r="F267" s="80"/>
      <c r="G267" s="80"/>
      <c r="H267" s="16"/>
    </row>
    <row r="268" spans="1:25">
      <c r="A268" s="18"/>
      <c r="B268" s="19" t="s">
        <v>489</v>
      </c>
      <c r="C268" s="13" t="s">
        <v>490</v>
      </c>
      <c r="D268" s="13"/>
      <c r="E268" s="13"/>
      <c r="F268" s="13"/>
      <c r="G268" s="13"/>
      <c r="H268" s="13">
        <f>SUM(H269:H286)</f>
        <v>0</v>
      </c>
    </row>
    <row r="269" spans="1:25">
      <c r="A269" s="2" t="s">
        <v>491</v>
      </c>
      <c r="B269" s="1" t="s">
        <v>492</v>
      </c>
      <c r="C269" s="25" t="s">
        <v>493</v>
      </c>
      <c r="D269" t="s">
        <v>494</v>
      </c>
      <c r="E269" t="s">
        <v>497</v>
      </c>
      <c r="F269">
        <v>0.28770000000000001</v>
      </c>
      <c r="G269" s="47">
        <f>'Stavební rozpočet'!G292</f>
        <v>0</v>
      </c>
      <c r="H269">
        <f>W269*F269+X269*F269</f>
        <v>0</v>
      </c>
      <c r="W269">
        <f>G269*Y269</f>
        <v>0</v>
      </c>
      <c r="X269">
        <f>G269*(1-Y269)</f>
        <v>0</v>
      </c>
      <c r="Y269">
        <v>0</v>
      </c>
    </row>
    <row r="270" spans="1:25">
      <c r="E270" t="s">
        <v>498</v>
      </c>
    </row>
    <row r="271" spans="1:25">
      <c r="E271" t="s">
        <v>499</v>
      </c>
    </row>
    <row r="272" spans="1:25">
      <c r="E272" t="s">
        <v>500</v>
      </c>
    </row>
    <row r="273" spans="1:25">
      <c r="E273" t="s">
        <v>501</v>
      </c>
    </row>
    <row r="274" spans="1:25" ht="12.75" customHeight="1">
      <c r="B274" s="15" t="s">
        <v>63</v>
      </c>
      <c r="C274" s="53" t="s">
        <v>502</v>
      </c>
      <c r="D274" s="80"/>
      <c r="E274" s="80"/>
      <c r="F274" s="80"/>
      <c r="G274" s="80"/>
      <c r="H274" s="16"/>
    </row>
    <row r="275" spans="1:25">
      <c r="A275" s="2" t="s">
        <v>503</v>
      </c>
      <c r="B275" s="1" t="s">
        <v>504</v>
      </c>
      <c r="C275" s="25" t="s">
        <v>505</v>
      </c>
      <c r="D275" t="s">
        <v>494</v>
      </c>
      <c r="F275">
        <v>0.28770000000000001</v>
      </c>
      <c r="G275" s="47">
        <f>'Stavební rozpočet'!G299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0</v>
      </c>
    </row>
    <row r="276" spans="1:25" ht="12.75" customHeight="1">
      <c r="B276" s="15" t="s">
        <v>63</v>
      </c>
      <c r="C276" s="53" t="s">
        <v>506</v>
      </c>
      <c r="D276" s="80"/>
      <c r="E276" s="80"/>
      <c r="F276" s="80"/>
      <c r="G276" s="80"/>
      <c r="H276" s="16"/>
    </row>
    <row r="277" spans="1:25">
      <c r="A277" s="2" t="s">
        <v>507</v>
      </c>
      <c r="B277" s="1" t="s">
        <v>508</v>
      </c>
      <c r="C277" s="25" t="s">
        <v>509</v>
      </c>
      <c r="D277" t="s">
        <v>50</v>
      </c>
      <c r="F277">
        <v>4.1100000000000003</v>
      </c>
      <c r="G277" s="47">
        <f>'Stavební rozpočet'!G301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0</v>
      </c>
    </row>
    <row r="278" spans="1:25" ht="12.75" customHeight="1">
      <c r="B278" s="15" t="s">
        <v>63</v>
      </c>
      <c r="C278" s="53" t="s">
        <v>510</v>
      </c>
      <c r="D278" s="80"/>
      <c r="E278" s="80"/>
      <c r="F278" s="80"/>
      <c r="G278" s="80"/>
      <c r="H278" s="16"/>
    </row>
    <row r="279" spans="1:25">
      <c r="A279" s="2" t="s">
        <v>511</v>
      </c>
      <c r="B279" s="1" t="s">
        <v>512</v>
      </c>
      <c r="C279" s="25" t="s">
        <v>513</v>
      </c>
      <c r="D279" t="s">
        <v>50</v>
      </c>
      <c r="F279">
        <v>4.1100000000000003</v>
      </c>
      <c r="G279" s="47">
        <f>'Stavební rozpočet'!G303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0</v>
      </c>
    </row>
    <row r="280" spans="1:25" ht="12.75" customHeight="1">
      <c r="B280" s="15" t="s">
        <v>63</v>
      </c>
      <c r="C280" s="53" t="s">
        <v>514</v>
      </c>
      <c r="D280" s="80"/>
      <c r="E280" s="80"/>
      <c r="F280" s="80"/>
      <c r="G280" s="80"/>
      <c r="H280" s="16"/>
    </row>
    <row r="281" spans="1:25">
      <c r="A281" s="2" t="s">
        <v>515</v>
      </c>
      <c r="B281" s="1" t="s">
        <v>516</v>
      </c>
      <c r="C281" s="25" t="s">
        <v>517</v>
      </c>
      <c r="D281" t="s">
        <v>50</v>
      </c>
      <c r="E281" t="s">
        <v>518</v>
      </c>
      <c r="F281">
        <v>1.845</v>
      </c>
      <c r="G281" s="47">
        <f>'Stavební rozpočet'!G305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7.3406517862897161E-2</v>
      </c>
    </row>
    <row r="282" spans="1:25">
      <c r="E282" t="s">
        <v>518</v>
      </c>
    </row>
    <row r="283" spans="1:25">
      <c r="E283" t="s">
        <v>519</v>
      </c>
    </row>
    <row r="284" spans="1:25">
      <c r="E284" t="s">
        <v>519</v>
      </c>
    </row>
    <row r="285" spans="1:25" ht="12.75" customHeight="1">
      <c r="B285" s="15" t="s">
        <v>63</v>
      </c>
      <c r="C285" s="53" t="s">
        <v>520</v>
      </c>
      <c r="D285" s="80"/>
      <c r="E285" s="80"/>
      <c r="F285" s="80"/>
      <c r="G285" s="80"/>
      <c r="H285" s="16"/>
    </row>
    <row r="286" spans="1:25">
      <c r="A286" s="2" t="s">
        <v>521</v>
      </c>
      <c r="B286" s="1" t="s">
        <v>522</v>
      </c>
      <c r="C286" s="25" t="s">
        <v>523</v>
      </c>
      <c r="D286" t="s">
        <v>103</v>
      </c>
      <c r="F286">
        <v>1</v>
      </c>
      <c r="G286" s="47">
        <f>'Stavební rozpočet'!G311</f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</v>
      </c>
    </row>
    <row r="287" spans="1:25" ht="12.75" customHeight="1">
      <c r="B287" s="15" t="s">
        <v>63</v>
      </c>
      <c r="C287" s="53" t="s">
        <v>524</v>
      </c>
      <c r="D287" s="80"/>
      <c r="E287" s="80"/>
      <c r="F287" s="80"/>
      <c r="G287" s="80"/>
      <c r="H287" s="16"/>
    </row>
    <row r="288" spans="1:25">
      <c r="A288" s="18"/>
      <c r="B288" s="19" t="s">
        <v>525</v>
      </c>
      <c r="C288" s="13" t="s">
        <v>526</v>
      </c>
      <c r="D288" s="13"/>
      <c r="E288" s="13"/>
      <c r="F288" s="13"/>
      <c r="G288" s="13"/>
      <c r="H288" s="13">
        <f>SUM(H289:H289)</f>
        <v>0</v>
      </c>
    </row>
    <row r="289" spans="1:25">
      <c r="A289" s="2" t="s">
        <v>527</v>
      </c>
      <c r="B289" s="1" t="s">
        <v>528</v>
      </c>
      <c r="C289" s="25" t="s">
        <v>529</v>
      </c>
      <c r="D289" t="s">
        <v>84</v>
      </c>
      <c r="E289" t="s">
        <v>531</v>
      </c>
      <c r="F289">
        <v>0.66349999999999998</v>
      </c>
      <c r="G289" s="47">
        <f>'Stavební rozpočet'!G314</f>
        <v>0</v>
      </c>
      <c r="H289">
        <f>W289*F289+X289*F289</f>
        <v>0</v>
      </c>
      <c r="W289">
        <f>G289*Y289</f>
        <v>0</v>
      </c>
      <c r="X289">
        <f>G289*(1-Y289)</f>
        <v>0</v>
      </c>
      <c r="Y289">
        <v>0</v>
      </c>
    </row>
    <row r="290" spans="1:25">
      <c r="E290" t="s">
        <v>532</v>
      </c>
    </row>
    <row r="291" spans="1:25">
      <c r="E291" t="s">
        <v>533</v>
      </c>
    </row>
    <row r="292" spans="1:25">
      <c r="E292" t="s">
        <v>534</v>
      </c>
    </row>
    <row r="293" spans="1:25">
      <c r="E293" t="s">
        <v>535</v>
      </c>
    </row>
    <row r="294" spans="1:25">
      <c r="E294" t="s">
        <v>536</v>
      </c>
    </row>
    <row r="295" spans="1:25">
      <c r="E295" t="s">
        <v>537</v>
      </c>
    </row>
    <row r="296" spans="1:25">
      <c r="A296" s="18"/>
      <c r="B296" s="19" t="s">
        <v>538</v>
      </c>
      <c r="C296" s="13" t="s">
        <v>539</v>
      </c>
      <c r="D296" s="13"/>
      <c r="E296" s="13"/>
      <c r="F296" s="13"/>
      <c r="G296" s="13"/>
      <c r="H296" s="13">
        <f>SUM(H297:H321)</f>
        <v>0</v>
      </c>
    </row>
    <row r="297" spans="1:25">
      <c r="A297" s="2" t="s">
        <v>541</v>
      </c>
      <c r="B297" s="1" t="s">
        <v>542</v>
      </c>
      <c r="C297" s="25" t="s">
        <v>543</v>
      </c>
      <c r="D297" t="s">
        <v>103</v>
      </c>
      <c r="F297">
        <v>2</v>
      </c>
      <c r="G297" s="47">
        <f>'Stavební rozpočet'!G323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</v>
      </c>
    </row>
    <row r="298" spans="1:25">
      <c r="A298" s="2" t="s">
        <v>545</v>
      </c>
      <c r="B298" s="1" t="s">
        <v>546</v>
      </c>
      <c r="C298" s="25" t="s">
        <v>547</v>
      </c>
      <c r="D298" t="s">
        <v>103</v>
      </c>
      <c r="F298">
        <v>2</v>
      </c>
      <c r="G298" s="47"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1</v>
      </c>
    </row>
    <row r="299" spans="1:25" ht="12.75" customHeight="1">
      <c r="B299" s="15" t="s">
        <v>63</v>
      </c>
      <c r="C299" s="53" t="s">
        <v>548</v>
      </c>
      <c r="D299" s="80"/>
      <c r="E299" s="80"/>
      <c r="F299" s="80"/>
      <c r="G299" s="80"/>
      <c r="H299" s="16"/>
    </row>
    <row r="300" spans="1:25">
      <c r="A300" s="2" t="s">
        <v>549</v>
      </c>
      <c r="B300" s="1" t="s">
        <v>550</v>
      </c>
      <c r="C300" s="25" t="s">
        <v>551</v>
      </c>
      <c r="D300" t="s">
        <v>103</v>
      </c>
      <c r="F300">
        <v>1</v>
      </c>
      <c r="G300" s="47">
        <f>'Stavební rozpočet'!G326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1</v>
      </c>
    </row>
    <row r="301" spans="1:25" ht="12.75" customHeight="1">
      <c r="B301" s="15" t="s">
        <v>63</v>
      </c>
      <c r="C301" s="53" t="s">
        <v>552</v>
      </c>
      <c r="D301" s="80"/>
      <c r="E301" s="80"/>
      <c r="F301" s="80"/>
      <c r="G301" s="80"/>
      <c r="H301" s="16"/>
    </row>
    <row r="302" spans="1:25">
      <c r="A302" s="2" t="s">
        <v>553</v>
      </c>
      <c r="B302" s="1" t="s">
        <v>554</v>
      </c>
      <c r="C302" s="25" t="s">
        <v>555</v>
      </c>
      <c r="D302" t="s">
        <v>103</v>
      </c>
      <c r="F302">
        <v>1</v>
      </c>
      <c r="G302" s="47">
        <f>'Stavební rozpočet'!G328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1</v>
      </c>
    </row>
    <row r="303" spans="1:25">
      <c r="A303" s="2" t="s">
        <v>556</v>
      </c>
      <c r="B303" s="1" t="s">
        <v>557</v>
      </c>
      <c r="C303" s="25" t="s">
        <v>558</v>
      </c>
      <c r="D303" t="s">
        <v>103</v>
      </c>
      <c r="F303">
        <v>2</v>
      </c>
      <c r="G303" s="47">
        <f>'Stavební rozpočet'!G329</f>
        <v>0</v>
      </c>
      <c r="H303">
        <f>W303*F303+X303*F303</f>
        <v>0</v>
      </c>
      <c r="W303">
        <f>G303*Y303</f>
        <v>0</v>
      </c>
      <c r="X303">
        <f>G303*(1-Y303)</f>
        <v>0</v>
      </c>
      <c r="Y303">
        <v>0</v>
      </c>
    </row>
    <row r="304" spans="1:25">
      <c r="A304" s="2" t="s">
        <v>559</v>
      </c>
      <c r="B304" s="1" t="s">
        <v>560</v>
      </c>
      <c r="C304" s="25" t="s">
        <v>561</v>
      </c>
      <c r="D304" t="s">
        <v>103</v>
      </c>
      <c r="F304">
        <v>2</v>
      </c>
      <c r="G304" s="47">
        <f>'Stavební rozpočet'!G330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1</v>
      </c>
    </row>
    <row r="305" spans="1:25" ht="12.75" customHeight="1">
      <c r="B305" s="15" t="s">
        <v>63</v>
      </c>
      <c r="C305" s="53" t="s">
        <v>562</v>
      </c>
      <c r="D305" s="80"/>
      <c r="E305" s="80"/>
      <c r="F305" s="80"/>
      <c r="G305" s="80"/>
      <c r="H305" s="16"/>
    </row>
    <row r="306" spans="1:25">
      <c r="A306" s="2" t="s">
        <v>563</v>
      </c>
      <c r="B306" s="1" t="s">
        <v>564</v>
      </c>
      <c r="C306" s="25" t="s">
        <v>565</v>
      </c>
      <c r="D306" t="s">
        <v>103</v>
      </c>
      <c r="F306">
        <v>1</v>
      </c>
      <c r="G306" s="47">
        <f>'Stavební rozpočet'!G332</f>
        <v>0</v>
      </c>
      <c r="H306">
        <f>W306*F306+X306*F306</f>
        <v>0</v>
      </c>
      <c r="W306">
        <f>G306*Y306</f>
        <v>0</v>
      </c>
      <c r="X306">
        <f>G306*(1-Y306)</f>
        <v>0</v>
      </c>
      <c r="Y306">
        <v>1</v>
      </c>
    </row>
    <row r="307" spans="1:25" ht="12.75" customHeight="1">
      <c r="B307" s="15" t="s">
        <v>63</v>
      </c>
      <c r="C307" s="53" t="s">
        <v>566</v>
      </c>
      <c r="D307" s="80"/>
      <c r="E307" s="80"/>
      <c r="F307" s="80"/>
      <c r="G307" s="80"/>
      <c r="H307" s="16"/>
    </row>
    <row r="308" spans="1:25">
      <c r="A308" s="2" t="s">
        <v>567</v>
      </c>
      <c r="B308" s="1" t="s">
        <v>568</v>
      </c>
      <c r="C308" s="25" t="s">
        <v>569</v>
      </c>
      <c r="D308" t="s">
        <v>103</v>
      </c>
      <c r="F308">
        <v>1</v>
      </c>
      <c r="G308" s="47">
        <f>'Stavební rozpočet'!G334</f>
        <v>0</v>
      </c>
      <c r="H308">
        <f>W308*F308+X308*F308</f>
        <v>0</v>
      </c>
      <c r="W308">
        <f>G308*Y308</f>
        <v>0</v>
      </c>
      <c r="X308">
        <f>G308*(1-Y308)</f>
        <v>0</v>
      </c>
      <c r="Y308">
        <v>1</v>
      </c>
    </row>
    <row r="309" spans="1:25" ht="12.75" customHeight="1">
      <c r="B309" s="15" t="s">
        <v>63</v>
      </c>
      <c r="C309" s="53" t="s">
        <v>570</v>
      </c>
      <c r="D309" s="80"/>
      <c r="E309" s="80"/>
      <c r="F309" s="80"/>
      <c r="G309" s="80"/>
      <c r="H309" s="16"/>
    </row>
    <row r="310" spans="1:25">
      <c r="A310" s="2" t="s">
        <v>571</v>
      </c>
      <c r="B310" s="1" t="s">
        <v>572</v>
      </c>
      <c r="C310" s="25" t="s">
        <v>573</v>
      </c>
      <c r="D310" t="s">
        <v>68</v>
      </c>
      <c r="F310">
        <v>11.9</v>
      </c>
      <c r="G310" s="47">
        <f>'Stavební rozpočet'!G336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>
      <c r="A311" s="2" t="s">
        <v>574</v>
      </c>
      <c r="B311" s="1" t="s">
        <v>575</v>
      </c>
      <c r="C311" s="25" t="s">
        <v>576</v>
      </c>
      <c r="D311" t="s">
        <v>68</v>
      </c>
      <c r="F311">
        <v>15</v>
      </c>
      <c r="G311" s="4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1</v>
      </c>
    </row>
    <row r="312" spans="1:25" ht="12.75" customHeight="1">
      <c r="B312" s="15" t="s">
        <v>63</v>
      </c>
      <c r="C312" s="53" t="s">
        <v>577</v>
      </c>
      <c r="D312" s="80"/>
      <c r="E312" s="80"/>
      <c r="F312" s="80"/>
      <c r="G312" s="80"/>
      <c r="H312" s="16"/>
    </row>
    <row r="313" spans="1:25">
      <c r="A313" s="2" t="s">
        <v>578</v>
      </c>
      <c r="B313" s="1" t="s">
        <v>579</v>
      </c>
      <c r="C313" s="25" t="s">
        <v>580</v>
      </c>
      <c r="D313" t="s">
        <v>68</v>
      </c>
      <c r="E313" t="s">
        <v>581</v>
      </c>
      <c r="F313">
        <v>4.2</v>
      </c>
      <c r="G313" s="47">
        <f>'Stavební rozpočet'!G339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>
      <c r="E314" t="s">
        <v>582</v>
      </c>
    </row>
    <row r="315" spans="1:25">
      <c r="E315" t="s">
        <v>582</v>
      </c>
    </row>
    <row r="316" spans="1:25">
      <c r="A316" s="2" t="s">
        <v>583</v>
      </c>
      <c r="B316" s="1" t="s">
        <v>584</v>
      </c>
      <c r="C316" s="25" t="s">
        <v>585</v>
      </c>
      <c r="D316" t="s">
        <v>68</v>
      </c>
      <c r="F316">
        <v>5</v>
      </c>
      <c r="G316" s="47">
        <f>'Stavební rozpočet'!G343</f>
        <v>0</v>
      </c>
      <c r="H316">
        <f>W316*F316+X316*F316</f>
        <v>0</v>
      </c>
      <c r="W316">
        <f>G316*Y316</f>
        <v>0</v>
      </c>
      <c r="X316">
        <f>G316*(1-Y316)</f>
        <v>0</v>
      </c>
      <c r="Y316">
        <v>1</v>
      </c>
    </row>
    <row r="317" spans="1:25" ht="12.75" customHeight="1">
      <c r="B317" s="15" t="s">
        <v>63</v>
      </c>
      <c r="C317" s="53" t="s">
        <v>577</v>
      </c>
      <c r="D317" s="80"/>
      <c r="E317" s="80"/>
      <c r="F317" s="80"/>
      <c r="G317" s="80"/>
      <c r="H317" s="16"/>
    </row>
    <row r="318" spans="1:25">
      <c r="A318" s="2" t="s">
        <v>489</v>
      </c>
      <c r="B318" s="1" t="s">
        <v>586</v>
      </c>
      <c r="C318" s="25" t="s">
        <v>587</v>
      </c>
      <c r="D318" t="s">
        <v>103</v>
      </c>
      <c r="F318">
        <v>1</v>
      </c>
      <c r="G318" s="47">
        <f>'Stavební rozpočet'!G345</f>
        <v>0</v>
      </c>
      <c r="H318">
        <f>W318*F318+X318*F318</f>
        <v>0</v>
      </c>
      <c r="W318">
        <f>G318*Y318</f>
        <v>0</v>
      </c>
      <c r="X318">
        <f>G318*(1-Y318)</f>
        <v>0</v>
      </c>
      <c r="Y318">
        <v>0</v>
      </c>
    </row>
    <row r="319" spans="1:25">
      <c r="A319" s="2" t="s">
        <v>588</v>
      </c>
      <c r="B319" s="1" t="s">
        <v>589</v>
      </c>
      <c r="C319" s="25" t="s">
        <v>590</v>
      </c>
      <c r="D319" t="s">
        <v>103</v>
      </c>
      <c r="F319">
        <v>1</v>
      </c>
      <c r="G319" s="47">
        <f>'Stavební rozpočet'!G346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0.4791238877481177</v>
      </c>
    </row>
    <row r="320" spans="1:25">
      <c r="A320" s="2" t="s">
        <v>591</v>
      </c>
      <c r="B320" s="1" t="s">
        <v>592</v>
      </c>
      <c r="C320" s="25" t="s">
        <v>593</v>
      </c>
      <c r="D320" t="s">
        <v>103</v>
      </c>
      <c r="F320">
        <v>1</v>
      </c>
      <c r="G320" s="47">
        <f>'Stavební rozpočet'!G347</f>
        <v>0</v>
      </c>
      <c r="H320">
        <f>W320*F320+X320*F320</f>
        <v>0</v>
      </c>
      <c r="W320">
        <f>G320*Y320</f>
        <v>0</v>
      </c>
      <c r="X320">
        <f>G320*(1-Y320)</f>
        <v>0</v>
      </c>
      <c r="Y320">
        <v>0</v>
      </c>
    </row>
    <row r="321" spans="1:25">
      <c r="A321" s="2" t="s">
        <v>594</v>
      </c>
      <c r="B321" s="1" t="s">
        <v>595</v>
      </c>
      <c r="C321" s="25" t="s">
        <v>596</v>
      </c>
      <c r="D321" t="s">
        <v>103</v>
      </c>
      <c r="F321">
        <v>1</v>
      </c>
      <c r="G321" s="47">
        <f>'Stavební rozpočet'!G348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0.47969299648225128</v>
      </c>
    </row>
    <row r="322" spans="1:25">
      <c r="A322" s="18"/>
      <c r="B322" s="19" t="s">
        <v>597</v>
      </c>
      <c r="C322" s="13" t="s">
        <v>598</v>
      </c>
      <c r="D322" s="13"/>
      <c r="E322" s="13"/>
      <c r="F322" s="13"/>
      <c r="G322" s="13"/>
      <c r="H322" s="13">
        <f>SUM(H323:H338)</f>
        <v>0</v>
      </c>
    </row>
    <row r="323" spans="1:25">
      <c r="A323" s="2" t="s">
        <v>599</v>
      </c>
      <c r="B323" s="1" t="s">
        <v>600</v>
      </c>
      <c r="C323" s="25" t="s">
        <v>601</v>
      </c>
      <c r="D323" t="s">
        <v>84</v>
      </c>
      <c r="E323" t="s">
        <v>603</v>
      </c>
      <c r="F323">
        <v>1.3462000000000001</v>
      </c>
      <c r="G323" s="47">
        <f>'Stavební rozpočet'!G350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0</v>
      </c>
    </row>
    <row r="324" spans="1:25">
      <c r="E324" t="s">
        <v>604</v>
      </c>
    </row>
    <row r="325" spans="1:25">
      <c r="E325" t="s">
        <v>605</v>
      </c>
    </row>
    <row r="326" spans="1:25">
      <c r="E326" t="s">
        <v>606</v>
      </c>
    </row>
    <row r="327" spans="1:25">
      <c r="E327" t="s">
        <v>607</v>
      </c>
    </row>
    <row r="328" spans="1:25">
      <c r="E328" t="s">
        <v>604</v>
      </c>
    </row>
    <row r="329" spans="1:25">
      <c r="E329" t="s">
        <v>608</v>
      </c>
    </row>
    <row r="330" spans="1:25">
      <c r="E330" t="s">
        <v>604</v>
      </c>
    </row>
    <row r="331" spans="1:25">
      <c r="E331" t="s">
        <v>609</v>
      </c>
    </row>
    <row r="332" spans="1:25">
      <c r="E332" t="s">
        <v>604</v>
      </c>
    </row>
    <row r="333" spans="1:25">
      <c r="E333" t="s">
        <v>610</v>
      </c>
    </row>
    <row r="334" spans="1:25">
      <c r="E334" t="s">
        <v>604</v>
      </c>
    </row>
    <row r="335" spans="1:25" ht="12.75" customHeight="1">
      <c r="B335" s="15" t="s">
        <v>63</v>
      </c>
      <c r="C335" s="53" t="s">
        <v>611</v>
      </c>
      <c r="D335" s="80"/>
      <c r="E335" s="80"/>
      <c r="F335" s="80"/>
      <c r="G335" s="80"/>
      <c r="H335" s="16"/>
    </row>
    <row r="336" spans="1:25">
      <c r="A336" s="2" t="s">
        <v>612</v>
      </c>
      <c r="B336" s="1" t="s">
        <v>613</v>
      </c>
      <c r="C336" s="25" t="s">
        <v>614</v>
      </c>
      <c r="D336" t="s">
        <v>84</v>
      </c>
      <c r="F336">
        <v>1.3462000000000001</v>
      </c>
      <c r="G336" s="47">
        <f>'Stavební rozpočet'!G364</f>
        <v>0</v>
      </c>
      <c r="H336">
        <f>W336*F336+X336*F336</f>
        <v>0</v>
      </c>
      <c r="W336">
        <f>G336*Y336</f>
        <v>0</v>
      </c>
      <c r="X336">
        <f>G336*(1-Y336)</f>
        <v>0</v>
      </c>
      <c r="Y336">
        <v>0</v>
      </c>
    </row>
    <row r="337" spans="1:25" ht="12.75" customHeight="1">
      <c r="B337" s="15" t="s">
        <v>63</v>
      </c>
      <c r="C337" s="53" t="s">
        <v>615</v>
      </c>
      <c r="D337" s="80"/>
      <c r="E337" s="80"/>
      <c r="F337" s="80"/>
      <c r="G337" s="80"/>
      <c r="H337" s="16"/>
    </row>
    <row r="338" spans="1:25">
      <c r="A338" s="2" t="s">
        <v>616</v>
      </c>
      <c r="B338" s="1" t="s">
        <v>617</v>
      </c>
      <c r="C338" s="25" t="s">
        <v>618</v>
      </c>
      <c r="D338" t="s">
        <v>84</v>
      </c>
      <c r="F338">
        <v>1.3462000000000001</v>
      </c>
      <c r="G338" s="47">
        <f>'Stavební rozpočet'!G366</f>
        <v>0</v>
      </c>
      <c r="H338">
        <f>W338*F338+X338*F338</f>
        <v>0</v>
      </c>
      <c r="W338">
        <f>G338*Y338</f>
        <v>0</v>
      </c>
      <c r="X338">
        <f>G338*(1-Y338)</f>
        <v>0</v>
      </c>
      <c r="Y338">
        <v>0</v>
      </c>
    </row>
    <row r="339" spans="1:25">
      <c r="A339" s="26"/>
      <c r="B339" s="3"/>
      <c r="C339" s="27"/>
      <c r="D339" s="27"/>
      <c r="E339" s="27"/>
      <c r="F339" s="82" t="s">
        <v>619</v>
      </c>
      <c r="G339" s="82"/>
      <c r="H339" s="27">
        <f>H7+H40+H42+H50+H61+H88+H95+H157+H233+H268+H288+H296+H322</f>
        <v>0</v>
      </c>
      <c r="I339" s="27"/>
      <c r="J339" s="27"/>
      <c r="K339" s="27"/>
      <c r="L339" s="27"/>
      <c r="M339" s="27"/>
    </row>
    <row r="340" spans="1:25">
      <c r="A340" s="23" t="s">
        <v>620</v>
      </c>
    </row>
    <row r="341" spans="1:25" ht="0" hidden="1" customHeight="1">
      <c r="A341" s="55"/>
      <c r="B341" s="56"/>
      <c r="C341" s="57"/>
      <c r="D341" s="57"/>
      <c r="E341" s="57"/>
      <c r="F341" s="57"/>
      <c r="G341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39:G339"/>
    <mergeCell ref="A341:G341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6:G16"/>
    <mergeCell ref="C23:G23"/>
    <mergeCell ref="C25:G25"/>
    <mergeCell ref="C33:G33"/>
    <mergeCell ref="C35:G35"/>
    <mergeCell ref="C37:G37"/>
    <mergeCell ref="C39:G39"/>
    <mergeCell ref="C56:G56"/>
    <mergeCell ref="C64:G64"/>
    <mergeCell ref="C70:G70"/>
    <mergeCell ref="C72:G72"/>
    <mergeCell ref="C74:G74"/>
    <mergeCell ref="C76:G76"/>
    <mergeCell ref="C78:G78"/>
    <mergeCell ref="C87:G87"/>
    <mergeCell ref="C92:G92"/>
    <mergeCell ref="C94:G94"/>
    <mergeCell ref="C98:G98"/>
    <mergeCell ref="C104:G104"/>
    <mergeCell ref="C106:G106"/>
    <mergeCell ref="C114:G114"/>
    <mergeCell ref="C116:G116"/>
    <mergeCell ref="C124:G124"/>
    <mergeCell ref="C139:G139"/>
    <mergeCell ref="C141:G141"/>
    <mergeCell ref="C143:G143"/>
    <mergeCell ref="C145:G145"/>
    <mergeCell ref="C148:G148"/>
    <mergeCell ref="C156:G156"/>
    <mergeCell ref="C171:G171"/>
    <mergeCell ref="C173:G173"/>
    <mergeCell ref="C181:G181"/>
    <mergeCell ref="C183:G183"/>
    <mergeCell ref="C191:G191"/>
    <mergeCell ref="C193:G193"/>
    <mergeCell ref="C205:G205"/>
    <mergeCell ref="C232:G232"/>
    <mergeCell ref="C256:G256"/>
    <mergeCell ref="C258:G258"/>
    <mergeCell ref="C265:G265"/>
    <mergeCell ref="C267:G267"/>
    <mergeCell ref="C274:G274"/>
    <mergeCell ref="C276:G276"/>
    <mergeCell ref="C278:G278"/>
    <mergeCell ref="C280:G280"/>
    <mergeCell ref="C285:G285"/>
    <mergeCell ref="C287:G287"/>
    <mergeCell ref="C312:G312"/>
    <mergeCell ref="C317:G317"/>
    <mergeCell ref="C335:G335"/>
    <mergeCell ref="C337:G337"/>
    <mergeCell ref="C299:G299"/>
    <mergeCell ref="C301:G301"/>
    <mergeCell ref="C305:G305"/>
    <mergeCell ref="C307:G307"/>
    <mergeCell ref="C309:G3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622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623</v>
      </c>
      <c r="I2" s="33" t="s">
        <v>624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623</v>
      </c>
      <c r="I3" s="34" t="s">
        <v>625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50"/>
      <c r="G4" s="1"/>
      <c r="H4" s="1" t="s">
        <v>623</v>
      </c>
      <c r="I4" s="48"/>
    </row>
    <row r="5" spans="1:9" ht="25.5" customHeight="1">
      <c r="A5" s="118" t="s">
        <v>9</v>
      </c>
      <c r="B5" s="56"/>
      <c r="C5" s="50"/>
      <c r="D5" s="1"/>
      <c r="E5" s="1" t="s">
        <v>14</v>
      </c>
      <c r="F5" s="50"/>
      <c r="G5" s="1"/>
      <c r="H5" s="1" t="s">
        <v>626</v>
      </c>
      <c r="I5" s="35">
        <v>102</v>
      </c>
    </row>
    <row r="6" spans="1:9" ht="25.5" customHeight="1">
      <c r="A6" s="111" t="s">
        <v>16</v>
      </c>
      <c r="B6" s="112"/>
      <c r="C6" s="51"/>
      <c r="D6" s="32"/>
      <c r="E6" s="32" t="s">
        <v>19</v>
      </c>
      <c r="F6" s="51"/>
      <c r="G6" s="32"/>
      <c r="H6" s="32" t="s">
        <v>627</v>
      </c>
      <c r="I6" s="49"/>
    </row>
    <row r="7" spans="1:9" ht="25.5" customHeight="1">
      <c r="A7" s="113" t="s">
        <v>628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629</v>
      </c>
      <c r="B8" s="108" t="s">
        <v>630</v>
      </c>
      <c r="C8" s="109"/>
      <c r="D8" s="41" t="s">
        <v>631</v>
      </c>
      <c r="E8" s="108" t="s">
        <v>632</v>
      </c>
      <c r="F8" s="109"/>
      <c r="G8" s="41" t="s">
        <v>633</v>
      </c>
      <c r="H8" s="108" t="s">
        <v>634</v>
      </c>
      <c r="I8" s="109"/>
    </row>
    <row r="9" spans="1:9" ht="15">
      <c r="A9" s="110" t="s">
        <v>635</v>
      </c>
      <c r="B9" s="92">
        <f>'Rozpočet - vybrané sloupce'!H7+'Rozpočet - vybrané sloupce'!H40+'Rozpočet - vybrané sloupce'!H268</f>
        <v>0</v>
      </c>
      <c r="C9" s="93"/>
      <c r="D9" s="88" t="s">
        <v>636</v>
      </c>
      <c r="E9" s="89"/>
      <c r="F9" s="52"/>
      <c r="G9" s="88" t="s">
        <v>637</v>
      </c>
      <c r="H9" s="89"/>
      <c r="I9" s="52"/>
    </row>
    <row r="10" spans="1:9" ht="15">
      <c r="A10" s="110"/>
      <c r="B10" s="94"/>
      <c r="C10" s="95"/>
      <c r="D10" s="88" t="s">
        <v>638</v>
      </c>
      <c r="E10" s="89"/>
      <c r="F10" s="52"/>
      <c r="G10" s="88" t="s">
        <v>639</v>
      </c>
      <c r="H10" s="89"/>
      <c r="I10" s="52"/>
    </row>
    <row r="11" spans="1:9" ht="15">
      <c r="A11" s="110" t="s">
        <v>640</v>
      </c>
      <c r="B11" s="92">
        <f>'Rozpočet - vybrané sloupce'!H42+'Rozpočet - vybrané sloupce'!H50+'Rozpočet - vybrané sloupce'!H61+'Rozpočet - vybrané sloupce'!H88+'Rozpočet - vybrané sloupce'!H95+'Rozpočet - vybrané sloupce'!H157+'Rozpočet - vybrané sloupce'!H233</f>
        <v>0</v>
      </c>
      <c r="C11" s="93"/>
      <c r="D11" s="88" t="s">
        <v>641</v>
      </c>
      <c r="E11" s="89"/>
      <c r="F11" s="52"/>
      <c r="G11" s="88" t="s">
        <v>642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643</v>
      </c>
      <c r="H12" s="89"/>
      <c r="I12" s="52"/>
    </row>
    <row r="13" spans="1:9" ht="15">
      <c r="A13" s="110" t="s">
        <v>644</v>
      </c>
      <c r="B13" s="92">
        <f>'Rozpočet - vybrané sloupce'!H296</f>
        <v>0</v>
      </c>
      <c r="C13" s="93"/>
      <c r="D13" s="90"/>
      <c r="E13" s="91"/>
      <c r="F13" s="52"/>
      <c r="G13" s="88" t="s">
        <v>645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646</v>
      </c>
      <c r="H14" s="89"/>
      <c r="I14" s="52"/>
    </row>
    <row r="15" spans="1:9" ht="15">
      <c r="A15" s="106" t="s">
        <v>647</v>
      </c>
      <c r="B15" s="89"/>
      <c r="C15" s="38">
        <f>SUM('Stavební rozpočet'!X8:X366)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648</v>
      </c>
      <c r="B16" s="89"/>
      <c r="C16" s="38">
        <f>'Rozpočet - vybrané sloupce'!H288+'Rozpočet - vybrané sloupce'!H322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649</v>
      </c>
      <c r="B17" s="89"/>
      <c r="C17" s="38">
        <f>SUM(B9:C16)</f>
        <v>0</v>
      </c>
      <c r="D17" s="106" t="s">
        <v>650</v>
      </c>
      <c r="E17" s="107"/>
      <c r="F17" s="38">
        <f>SUM(F9:F16)</f>
        <v>0</v>
      </c>
      <c r="G17" s="106" t="s">
        <v>651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652</v>
      </c>
      <c r="E18" s="107"/>
      <c r="F18" s="38"/>
      <c r="G18" s="106" t="s">
        <v>653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654</v>
      </c>
      <c r="B22" s="97"/>
      <c r="C22" s="39">
        <f>SUM('Stavební rozpočet'!Z9:Z366)*(1-C18/100)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655</v>
      </c>
      <c r="B23" s="97"/>
      <c r="C23" s="39">
        <f>C17+F17+I17</f>
        <v>0</v>
      </c>
      <c r="D23" s="96" t="s">
        <v>656</v>
      </c>
      <c r="E23" s="97"/>
      <c r="F23" s="39">
        <f>ROUND(C23*(12/100),2)</f>
        <v>0</v>
      </c>
      <c r="G23" s="96" t="s">
        <v>657</v>
      </c>
      <c r="H23" s="97"/>
      <c r="I23" s="39">
        <f>SUM(C22:C24)</f>
        <v>0</v>
      </c>
    </row>
    <row r="24" spans="1:9" ht="15">
      <c r="A24" s="96" t="s">
        <v>658</v>
      </c>
      <c r="B24" s="97"/>
      <c r="C24" s="39">
        <f>SUM('Stavební rozpočet'!AB9:AB366)*(1-C18/100)</f>
        <v>0</v>
      </c>
      <c r="D24" s="96" t="s">
        <v>659</v>
      </c>
      <c r="E24" s="97"/>
      <c r="F24" s="39">
        <f>ROUND(C24*(21/100),2)</f>
        <v>0</v>
      </c>
      <c r="G24" s="96" t="s">
        <v>660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661</v>
      </c>
      <c r="B30" s="104"/>
      <c r="C30" s="105"/>
      <c r="D30" s="103" t="s">
        <v>661</v>
      </c>
      <c r="E30" s="104"/>
      <c r="F30" s="105"/>
      <c r="G30" s="103" t="s">
        <v>661</v>
      </c>
      <c r="H30" s="104"/>
      <c r="I30" s="105"/>
    </row>
    <row r="31" spans="1:9" ht="15">
      <c r="A31" s="42" t="s">
        <v>620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B_4/24</dc:title>
  <dc:subject/>
  <dc:creator>Verlag Dashőfer, s.r.o.</dc:creator>
  <cp:keywords/>
  <dc:description/>
  <cp:lastModifiedBy>Daniel Zygula</cp:lastModifiedBy>
  <dcterms:created xsi:type="dcterms:W3CDTF">2024-07-19T06:53:08Z</dcterms:created>
  <dcterms:modified xsi:type="dcterms:W3CDTF">2024-07-19T09:32:55Z</dcterms:modified>
  <cp:category/>
</cp:coreProperties>
</file>