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sloupce'!$G$1:$G$202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62" i="2" l="1"/>
  <c r="X162" i="2"/>
  <c r="H162" i="2"/>
  <c r="H161" i="2"/>
  <c r="G190" i="2"/>
  <c r="W190" i="2"/>
  <c r="X190" i="2"/>
  <c r="H190" i="2"/>
  <c r="G197" i="2"/>
  <c r="W197" i="2"/>
  <c r="X197" i="2"/>
  <c r="H197" i="2"/>
  <c r="G199" i="2"/>
  <c r="W199" i="2"/>
  <c r="X199" i="2"/>
  <c r="H199" i="2"/>
  <c r="H189" i="2"/>
  <c r="C16" i="3"/>
  <c r="G8" i="2"/>
  <c r="W8" i="2"/>
  <c r="X8" i="2"/>
  <c r="H8" i="2"/>
  <c r="G14" i="2"/>
  <c r="W14" i="2"/>
  <c r="X14" i="2"/>
  <c r="H14" i="2"/>
  <c r="G19" i="2"/>
  <c r="W19" i="2"/>
  <c r="X19" i="2"/>
  <c r="H19" i="2"/>
  <c r="G21" i="2"/>
  <c r="W21" i="2"/>
  <c r="X21" i="2"/>
  <c r="H21" i="2"/>
  <c r="G26" i="2"/>
  <c r="W26" i="2"/>
  <c r="X26" i="2"/>
  <c r="H26" i="2"/>
  <c r="G28" i="2"/>
  <c r="W28" i="2"/>
  <c r="X28" i="2"/>
  <c r="H28" i="2"/>
  <c r="G30" i="2"/>
  <c r="W30" i="2"/>
  <c r="X30" i="2"/>
  <c r="H30" i="2"/>
  <c r="H7" i="2"/>
  <c r="G157" i="2"/>
  <c r="W157" i="2"/>
  <c r="X157" i="2"/>
  <c r="H157" i="2"/>
  <c r="G159" i="2"/>
  <c r="W159" i="2"/>
  <c r="X159" i="2"/>
  <c r="H159" i="2"/>
  <c r="H156" i="2"/>
  <c r="B9" i="3"/>
  <c r="G33" i="2"/>
  <c r="W33" i="2"/>
  <c r="X33" i="2"/>
  <c r="H33" i="2"/>
  <c r="G34" i="2"/>
  <c r="W34" i="2"/>
  <c r="X34" i="2"/>
  <c r="H34" i="2"/>
  <c r="G35" i="2"/>
  <c r="W35" i="2"/>
  <c r="X35" i="2"/>
  <c r="H35" i="2"/>
  <c r="G36" i="2"/>
  <c r="W36" i="2"/>
  <c r="X36" i="2"/>
  <c r="H36" i="2"/>
  <c r="G37" i="2"/>
  <c r="W37" i="2"/>
  <c r="X37" i="2"/>
  <c r="H37" i="2"/>
  <c r="G38" i="2"/>
  <c r="W38" i="2"/>
  <c r="X38" i="2"/>
  <c r="H38" i="2"/>
  <c r="G39" i="2"/>
  <c r="W39" i="2"/>
  <c r="X39" i="2"/>
  <c r="H39" i="2"/>
  <c r="G41" i="2"/>
  <c r="W41" i="2"/>
  <c r="X41" i="2"/>
  <c r="H41" i="2"/>
  <c r="H32" i="2"/>
  <c r="G43" i="2"/>
  <c r="W43" i="2"/>
  <c r="X43" i="2"/>
  <c r="H43" i="2"/>
  <c r="G44" i="2"/>
  <c r="W44" i="2"/>
  <c r="X44" i="2"/>
  <c r="H44" i="2"/>
  <c r="G46" i="2"/>
  <c r="W46" i="2"/>
  <c r="X46" i="2"/>
  <c r="H46" i="2"/>
  <c r="G51" i="2"/>
  <c r="W51" i="2"/>
  <c r="X51" i="2"/>
  <c r="H51" i="2"/>
  <c r="G53" i="2"/>
  <c r="W53" i="2"/>
  <c r="X53" i="2"/>
  <c r="H53" i="2"/>
  <c r="G58" i="2"/>
  <c r="W58" i="2"/>
  <c r="X58" i="2"/>
  <c r="H58" i="2"/>
  <c r="G67" i="2"/>
  <c r="W67" i="2"/>
  <c r="X67" i="2"/>
  <c r="H67" i="2"/>
  <c r="G69" i="2"/>
  <c r="W69" i="2"/>
  <c r="X69" i="2"/>
  <c r="H69" i="2"/>
  <c r="G71" i="2"/>
  <c r="W71" i="2"/>
  <c r="X71" i="2"/>
  <c r="H71" i="2"/>
  <c r="G73" i="2"/>
  <c r="W73" i="2"/>
  <c r="X73" i="2"/>
  <c r="H73" i="2"/>
  <c r="G74" i="2"/>
  <c r="W74" i="2"/>
  <c r="X74" i="2"/>
  <c r="H74" i="2"/>
  <c r="G76" i="2"/>
  <c r="W76" i="2"/>
  <c r="X76" i="2"/>
  <c r="H76" i="2"/>
  <c r="H42" i="2"/>
  <c r="G82" i="2"/>
  <c r="W82" i="2"/>
  <c r="X82" i="2"/>
  <c r="H82" i="2"/>
  <c r="G93" i="2"/>
  <c r="W93" i="2"/>
  <c r="X93" i="2"/>
  <c r="H93" i="2"/>
  <c r="G95" i="2"/>
  <c r="W95" i="2"/>
  <c r="X95" i="2"/>
  <c r="H95" i="2"/>
  <c r="G100" i="2"/>
  <c r="W100" i="2"/>
  <c r="X100" i="2"/>
  <c r="H100" i="2"/>
  <c r="G102" i="2"/>
  <c r="W102" i="2"/>
  <c r="X102" i="2"/>
  <c r="H102" i="2"/>
  <c r="G107" i="2"/>
  <c r="W107" i="2"/>
  <c r="X107" i="2"/>
  <c r="H107" i="2"/>
  <c r="G109" i="2"/>
  <c r="W109" i="2"/>
  <c r="X109" i="2"/>
  <c r="H109" i="2"/>
  <c r="G110" i="2"/>
  <c r="W110" i="2"/>
  <c r="X110" i="2"/>
  <c r="H110" i="2"/>
  <c r="G111" i="2"/>
  <c r="W111" i="2"/>
  <c r="X111" i="2"/>
  <c r="H111" i="2"/>
  <c r="G112" i="2"/>
  <c r="W112" i="2"/>
  <c r="X112" i="2"/>
  <c r="H112" i="2"/>
  <c r="G113" i="2"/>
  <c r="W113" i="2"/>
  <c r="X113" i="2"/>
  <c r="H113" i="2"/>
  <c r="G118" i="2"/>
  <c r="W118" i="2"/>
  <c r="X118" i="2"/>
  <c r="H118" i="2"/>
  <c r="G122" i="2"/>
  <c r="W122" i="2"/>
  <c r="X122" i="2"/>
  <c r="H122" i="2"/>
  <c r="G131" i="2"/>
  <c r="W131" i="2"/>
  <c r="X131" i="2"/>
  <c r="H131" i="2"/>
  <c r="H81" i="2"/>
  <c r="G137" i="2"/>
  <c r="W137" i="2"/>
  <c r="X137" i="2"/>
  <c r="H137" i="2"/>
  <c r="G148" i="2"/>
  <c r="W148" i="2"/>
  <c r="X148" i="2"/>
  <c r="H148" i="2"/>
  <c r="G150" i="2"/>
  <c r="W150" i="2"/>
  <c r="X150" i="2"/>
  <c r="H150" i="2"/>
  <c r="G152" i="2"/>
  <c r="W152" i="2"/>
  <c r="X152" i="2"/>
  <c r="H152" i="2"/>
  <c r="G154" i="2"/>
  <c r="W154" i="2"/>
  <c r="X154" i="2"/>
  <c r="H154" i="2"/>
  <c r="H136" i="2"/>
  <c r="B11" i="3"/>
  <c r="G167" i="2"/>
  <c r="W167" i="2"/>
  <c r="X167" i="2"/>
  <c r="H167" i="2"/>
  <c r="G168" i="2"/>
  <c r="W168" i="2"/>
  <c r="X168" i="2"/>
  <c r="H168" i="2"/>
  <c r="G170" i="2"/>
  <c r="W170" i="2"/>
  <c r="X170" i="2"/>
  <c r="H170" i="2"/>
  <c r="G172" i="2"/>
  <c r="W172" i="2"/>
  <c r="X172" i="2"/>
  <c r="H172" i="2"/>
  <c r="G174" i="2"/>
  <c r="W174" i="2"/>
  <c r="X174" i="2"/>
  <c r="H174" i="2"/>
  <c r="G176" i="2"/>
  <c r="W176" i="2"/>
  <c r="X176" i="2"/>
  <c r="H176" i="2"/>
  <c r="G178" i="2"/>
  <c r="W178" i="2"/>
  <c r="X178" i="2"/>
  <c r="H178" i="2"/>
  <c r="G179" i="2"/>
  <c r="W179" i="2"/>
  <c r="X179" i="2"/>
  <c r="H179" i="2"/>
  <c r="G180" i="2"/>
  <c r="W180" i="2"/>
  <c r="X180" i="2"/>
  <c r="H180" i="2"/>
  <c r="G182" i="2"/>
  <c r="W182" i="2"/>
  <c r="X182" i="2"/>
  <c r="H182" i="2"/>
  <c r="G183" i="2"/>
  <c r="W183" i="2"/>
  <c r="X183" i="2"/>
  <c r="H183" i="2"/>
  <c r="G185" i="2"/>
  <c r="W185" i="2"/>
  <c r="X185" i="2"/>
  <c r="H185" i="2"/>
  <c r="G186" i="2"/>
  <c r="W186" i="2"/>
  <c r="X186" i="2"/>
  <c r="H186" i="2"/>
  <c r="G187" i="2"/>
  <c r="W187" i="2"/>
  <c r="X187" i="2"/>
  <c r="H187" i="2"/>
  <c r="G188" i="2"/>
  <c r="W188" i="2"/>
  <c r="X188" i="2"/>
  <c r="H188" i="2"/>
  <c r="H166" i="2"/>
  <c r="B13" i="3"/>
  <c r="X8" i="1"/>
  <c r="X38" i="1"/>
  <c r="X48" i="1"/>
  <c r="X92" i="1"/>
  <c r="X154" i="1"/>
  <c r="X176" i="1"/>
  <c r="X181" i="1"/>
  <c r="X187" i="1"/>
  <c r="X211" i="1"/>
  <c r="C15" i="3"/>
  <c r="C17" i="3"/>
  <c r="F17" i="3"/>
  <c r="I17" i="3"/>
  <c r="C23" i="3"/>
  <c r="F23" i="3"/>
  <c r="AA9" i="1"/>
  <c r="AA16" i="1"/>
  <c r="AA22" i="1"/>
  <c r="AA25" i="1"/>
  <c r="AA31" i="1"/>
  <c r="AA34" i="1"/>
  <c r="AA36" i="1"/>
  <c r="AA39" i="1"/>
  <c r="AA40" i="1"/>
  <c r="AA41" i="1"/>
  <c r="AA42" i="1"/>
  <c r="AA43" i="1"/>
  <c r="AA44" i="1"/>
  <c r="AA45" i="1"/>
  <c r="AA47" i="1"/>
  <c r="AA49" i="1"/>
  <c r="AA51" i="1"/>
  <c r="AA53" i="1"/>
  <c r="AA59" i="1"/>
  <c r="AA61" i="1"/>
  <c r="AA67" i="1"/>
  <c r="AA77" i="1"/>
  <c r="AA79" i="1"/>
  <c r="AA81" i="1"/>
  <c r="AA83" i="1"/>
  <c r="AA84" i="1"/>
  <c r="AA86" i="1"/>
  <c r="AA93" i="1"/>
  <c r="AA105" i="1"/>
  <c r="AA107" i="1"/>
  <c r="AA113" i="1"/>
  <c r="AA115" i="1"/>
  <c r="AA121" i="1"/>
  <c r="AA123" i="1"/>
  <c r="AA124" i="1"/>
  <c r="AA125" i="1"/>
  <c r="AA126" i="1"/>
  <c r="AA127" i="1"/>
  <c r="AA133" i="1"/>
  <c r="AA138" i="1"/>
  <c r="AA148" i="1"/>
  <c r="AA155" i="1"/>
  <c r="AA167" i="1"/>
  <c r="AA169" i="1"/>
  <c r="AA172" i="1"/>
  <c r="AA174" i="1"/>
  <c r="AA177" i="1"/>
  <c r="AA179" i="1"/>
  <c r="AA182" i="1"/>
  <c r="AA188" i="1"/>
  <c r="AA189" i="1"/>
  <c r="AA191" i="1"/>
  <c r="AA193" i="1"/>
  <c r="AA195" i="1"/>
  <c r="AA197" i="1"/>
  <c r="AA199" i="1"/>
  <c r="AA200" i="1"/>
  <c r="AA201" i="1"/>
  <c r="AA203" i="1"/>
  <c r="AA205" i="1"/>
  <c r="AA207" i="1"/>
  <c r="AA208" i="1"/>
  <c r="AA209" i="1"/>
  <c r="AA210" i="1"/>
  <c r="AA212" i="1"/>
  <c r="AA220" i="1"/>
  <c r="AA222" i="1"/>
  <c r="AB9" i="1"/>
  <c r="AB16" i="1"/>
  <c r="AB22" i="1"/>
  <c r="AB25" i="1"/>
  <c r="AB31" i="1"/>
  <c r="AB34" i="1"/>
  <c r="AB36" i="1"/>
  <c r="AB39" i="1"/>
  <c r="AB40" i="1"/>
  <c r="AB41" i="1"/>
  <c r="AB42" i="1"/>
  <c r="AB43" i="1"/>
  <c r="AB44" i="1"/>
  <c r="AB45" i="1"/>
  <c r="AB47" i="1"/>
  <c r="AB49" i="1"/>
  <c r="AB51" i="1"/>
  <c r="AB53" i="1"/>
  <c r="AB59" i="1"/>
  <c r="AB61" i="1"/>
  <c r="AB67" i="1"/>
  <c r="AB77" i="1"/>
  <c r="AB79" i="1"/>
  <c r="AB81" i="1"/>
  <c r="AB83" i="1"/>
  <c r="AB84" i="1"/>
  <c r="AB86" i="1"/>
  <c r="AB93" i="1"/>
  <c r="AB105" i="1"/>
  <c r="AB107" i="1"/>
  <c r="AB113" i="1"/>
  <c r="AB115" i="1"/>
  <c r="AB121" i="1"/>
  <c r="AB123" i="1"/>
  <c r="AB124" i="1"/>
  <c r="AB125" i="1"/>
  <c r="AB126" i="1"/>
  <c r="AB127" i="1"/>
  <c r="AB133" i="1"/>
  <c r="AB138" i="1"/>
  <c r="AB148" i="1"/>
  <c r="AB155" i="1"/>
  <c r="AB167" i="1"/>
  <c r="AB169" i="1"/>
  <c r="AB172" i="1"/>
  <c r="AB174" i="1"/>
  <c r="AB177" i="1"/>
  <c r="AB179" i="1"/>
  <c r="AB182" i="1"/>
  <c r="AB188" i="1"/>
  <c r="AB189" i="1"/>
  <c r="AB191" i="1"/>
  <c r="AB193" i="1"/>
  <c r="AB195" i="1"/>
  <c r="AB197" i="1"/>
  <c r="AB199" i="1"/>
  <c r="AB200" i="1"/>
  <c r="AB201" i="1"/>
  <c r="AB203" i="1"/>
  <c r="AB205" i="1"/>
  <c r="AB207" i="1"/>
  <c r="AB208" i="1"/>
  <c r="AB209" i="1"/>
  <c r="AB210" i="1"/>
  <c r="AB212" i="1"/>
  <c r="AB220" i="1"/>
  <c r="AB222" i="1"/>
  <c r="C24" i="3"/>
  <c r="F24" i="3"/>
  <c r="Z9" i="1"/>
  <c r="Z16" i="1"/>
  <c r="Z22" i="1"/>
  <c r="Z25" i="1"/>
  <c r="Z31" i="1"/>
  <c r="Z34" i="1"/>
  <c r="Z36" i="1"/>
  <c r="Z39" i="1"/>
  <c r="Z40" i="1"/>
  <c r="Z41" i="1"/>
  <c r="Z42" i="1"/>
  <c r="Z43" i="1"/>
  <c r="Z44" i="1"/>
  <c r="Z45" i="1"/>
  <c r="Z47" i="1"/>
  <c r="Z49" i="1"/>
  <c r="Z51" i="1"/>
  <c r="Z53" i="1"/>
  <c r="Z59" i="1"/>
  <c r="Z61" i="1"/>
  <c r="Z67" i="1"/>
  <c r="Z77" i="1"/>
  <c r="Z79" i="1"/>
  <c r="Z81" i="1"/>
  <c r="Z83" i="1"/>
  <c r="Z84" i="1"/>
  <c r="Z86" i="1"/>
  <c r="Z93" i="1"/>
  <c r="Z105" i="1"/>
  <c r="Z107" i="1"/>
  <c r="Z113" i="1"/>
  <c r="Z115" i="1"/>
  <c r="Z121" i="1"/>
  <c r="Z123" i="1"/>
  <c r="Z124" i="1"/>
  <c r="Z125" i="1"/>
  <c r="Z126" i="1"/>
  <c r="Z127" i="1"/>
  <c r="Z133" i="1"/>
  <c r="Z138" i="1"/>
  <c r="Z148" i="1"/>
  <c r="Z155" i="1"/>
  <c r="Z167" i="1"/>
  <c r="Z169" i="1"/>
  <c r="Z172" i="1"/>
  <c r="Z174" i="1"/>
  <c r="Z177" i="1"/>
  <c r="Z179" i="1"/>
  <c r="Z182" i="1"/>
  <c r="Z188" i="1"/>
  <c r="Z189" i="1"/>
  <c r="Z191" i="1"/>
  <c r="Z193" i="1"/>
  <c r="Z195" i="1"/>
  <c r="Z197" i="1"/>
  <c r="Z199" i="1"/>
  <c r="Z200" i="1"/>
  <c r="Z201" i="1"/>
  <c r="Z203" i="1"/>
  <c r="Z205" i="1"/>
  <c r="Z207" i="1"/>
  <c r="Z208" i="1"/>
  <c r="Z209" i="1"/>
  <c r="Z210" i="1"/>
  <c r="Z212" i="1"/>
  <c r="Z220" i="1"/>
  <c r="Z222" i="1"/>
  <c r="C22" i="3"/>
  <c r="I23" i="3"/>
  <c r="I24" i="3"/>
  <c r="AE9" i="1"/>
  <c r="H9" i="1"/>
  <c r="AE16" i="1"/>
  <c r="H16" i="1"/>
  <c r="AE22" i="1"/>
  <c r="H22" i="1"/>
  <c r="AE25" i="1"/>
  <c r="H25" i="1"/>
  <c r="AE31" i="1"/>
  <c r="H31" i="1"/>
  <c r="AE34" i="1"/>
  <c r="H34" i="1"/>
  <c r="AE36" i="1"/>
  <c r="H36" i="1"/>
  <c r="H8" i="1"/>
  <c r="R8" i="1"/>
  <c r="R38" i="1"/>
  <c r="R48" i="1"/>
  <c r="R92" i="1"/>
  <c r="R154" i="1"/>
  <c r="AE177" i="1"/>
  <c r="H177" i="1"/>
  <c r="AE179" i="1"/>
  <c r="H179" i="1"/>
  <c r="H176" i="1"/>
  <c r="R176" i="1"/>
  <c r="R181" i="1"/>
  <c r="R187" i="1"/>
  <c r="R211" i="1"/>
  <c r="J9" i="1"/>
  <c r="I9" i="1"/>
  <c r="J16" i="1"/>
  <c r="I16" i="1"/>
  <c r="J22" i="1"/>
  <c r="I22" i="1"/>
  <c r="J25" i="1"/>
  <c r="I25" i="1"/>
  <c r="J31" i="1"/>
  <c r="I31" i="1"/>
  <c r="J34" i="1"/>
  <c r="I34" i="1"/>
  <c r="J36" i="1"/>
  <c r="I36" i="1"/>
  <c r="I8" i="1"/>
  <c r="O9" i="1"/>
  <c r="O16" i="1"/>
  <c r="O22" i="1"/>
  <c r="O25" i="1"/>
  <c r="O31" i="1"/>
  <c r="O34" i="1"/>
  <c r="O36" i="1"/>
  <c r="P8" i="1"/>
  <c r="S8" i="1"/>
  <c r="S38" i="1"/>
  <c r="S48" i="1"/>
  <c r="S92" i="1"/>
  <c r="S154" i="1"/>
  <c r="J177" i="1"/>
  <c r="I177" i="1"/>
  <c r="J179" i="1"/>
  <c r="I179" i="1"/>
  <c r="I176" i="1"/>
  <c r="O177" i="1"/>
  <c r="O179" i="1"/>
  <c r="P176" i="1"/>
  <c r="S176" i="1"/>
  <c r="S181" i="1"/>
  <c r="S187" i="1"/>
  <c r="S211" i="1"/>
  <c r="T8" i="1"/>
  <c r="AE39" i="1"/>
  <c r="H39" i="1"/>
  <c r="AE40" i="1"/>
  <c r="H40" i="1"/>
  <c r="AE41" i="1"/>
  <c r="H41" i="1"/>
  <c r="AE42" i="1"/>
  <c r="H42" i="1"/>
  <c r="AE43" i="1"/>
  <c r="H43" i="1"/>
  <c r="AE44" i="1"/>
  <c r="H44" i="1"/>
  <c r="AE45" i="1"/>
  <c r="H45" i="1"/>
  <c r="AE47" i="1"/>
  <c r="H47" i="1"/>
  <c r="H38" i="1"/>
  <c r="T38" i="1"/>
  <c r="AE49" i="1"/>
  <c r="H49" i="1"/>
  <c r="AE51" i="1"/>
  <c r="H51" i="1"/>
  <c r="AE53" i="1"/>
  <c r="H53" i="1"/>
  <c r="AE59" i="1"/>
  <c r="H59" i="1"/>
  <c r="AE61" i="1"/>
  <c r="H61" i="1"/>
  <c r="AE67" i="1"/>
  <c r="H67" i="1"/>
  <c r="AE77" i="1"/>
  <c r="H77" i="1"/>
  <c r="AE79" i="1"/>
  <c r="H79" i="1"/>
  <c r="AE81" i="1"/>
  <c r="H81" i="1"/>
  <c r="AE83" i="1"/>
  <c r="H83" i="1"/>
  <c r="AE84" i="1"/>
  <c r="H84" i="1"/>
  <c r="AE86" i="1"/>
  <c r="H86" i="1"/>
  <c r="H48" i="1"/>
  <c r="T48" i="1"/>
  <c r="AE93" i="1"/>
  <c r="H93" i="1"/>
  <c r="AE105" i="1"/>
  <c r="H105" i="1"/>
  <c r="AE107" i="1"/>
  <c r="H107" i="1"/>
  <c r="AE113" i="1"/>
  <c r="H113" i="1"/>
  <c r="AE115" i="1"/>
  <c r="H115" i="1"/>
  <c r="AE121" i="1"/>
  <c r="H121" i="1"/>
  <c r="AE123" i="1"/>
  <c r="H123" i="1"/>
  <c r="AE124" i="1"/>
  <c r="H124" i="1"/>
  <c r="AE125" i="1"/>
  <c r="H125" i="1"/>
  <c r="AE126" i="1"/>
  <c r="H126" i="1"/>
  <c r="AE127" i="1"/>
  <c r="H127" i="1"/>
  <c r="AE133" i="1"/>
  <c r="H133" i="1"/>
  <c r="AE138" i="1"/>
  <c r="H138" i="1"/>
  <c r="AE148" i="1"/>
  <c r="H148" i="1"/>
  <c r="H92" i="1"/>
  <c r="T92" i="1"/>
  <c r="AE155" i="1"/>
  <c r="H155" i="1"/>
  <c r="AE167" i="1"/>
  <c r="H167" i="1"/>
  <c r="AE169" i="1"/>
  <c r="H169" i="1"/>
  <c r="AE172" i="1"/>
  <c r="H172" i="1"/>
  <c r="AE174" i="1"/>
  <c r="H174" i="1"/>
  <c r="H154" i="1"/>
  <c r="T154" i="1"/>
  <c r="T176" i="1"/>
  <c r="T181" i="1"/>
  <c r="T187" i="1"/>
  <c r="T211" i="1"/>
  <c r="U8" i="1"/>
  <c r="J39" i="1"/>
  <c r="I39" i="1"/>
  <c r="J40" i="1"/>
  <c r="I40" i="1"/>
  <c r="J41" i="1"/>
  <c r="I41" i="1"/>
  <c r="J42" i="1"/>
  <c r="I42" i="1"/>
  <c r="J43" i="1"/>
  <c r="I43" i="1"/>
  <c r="J44" i="1"/>
  <c r="I44" i="1"/>
  <c r="J45" i="1"/>
  <c r="I45" i="1"/>
  <c r="J47" i="1"/>
  <c r="I47" i="1"/>
  <c r="I38" i="1"/>
  <c r="O39" i="1"/>
  <c r="O40" i="1"/>
  <c r="O41" i="1"/>
  <c r="O42" i="1"/>
  <c r="O43" i="1"/>
  <c r="O44" i="1"/>
  <c r="O45" i="1"/>
  <c r="O47" i="1"/>
  <c r="P38" i="1"/>
  <c r="U38" i="1"/>
  <c r="J49" i="1"/>
  <c r="I49" i="1"/>
  <c r="J51" i="1"/>
  <c r="I51" i="1"/>
  <c r="J53" i="1"/>
  <c r="I53" i="1"/>
  <c r="J59" i="1"/>
  <c r="I59" i="1"/>
  <c r="J61" i="1"/>
  <c r="I61" i="1"/>
  <c r="J67" i="1"/>
  <c r="I67" i="1"/>
  <c r="J77" i="1"/>
  <c r="I77" i="1"/>
  <c r="J79" i="1"/>
  <c r="I79" i="1"/>
  <c r="J81" i="1"/>
  <c r="I81" i="1"/>
  <c r="J83" i="1"/>
  <c r="I83" i="1"/>
  <c r="J84" i="1"/>
  <c r="I84" i="1"/>
  <c r="J86" i="1"/>
  <c r="I86" i="1"/>
  <c r="I48" i="1"/>
  <c r="O49" i="1"/>
  <c r="O51" i="1"/>
  <c r="O53" i="1"/>
  <c r="O59" i="1"/>
  <c r="O61" i="1"/>
  <c r="O67" i="1"/>
  <c r="O77" i="1"/>
  <c r="O79" i="1"/>
  <c r="O81" i="1"/>
  <c r="O83" i="1"/>
  <c r="O84" i="1"/>
  <c r="O86" i="1"/>
  <c r="P48" i="1"/>
  <c r="U48" i="1"/>
  <c r="J93" i="1"/>
  <c r="I93" i="1"/>
  <c r="J105" i="1"/>
  <c r="I105" i="1"/>
  <c r="J107" i="1"/>
  <c r="I107" i="1"/>
  <c r="J113" i="1"/>
  <c r="I113" i="1"/>
  <c r="J115" i="1"/>
  <c r="I115" i="1"/>
  <c r="J121" i="1"/>
  <c r="I121" i="1"/>
  <c r="J123" i="1"/>
  <c r="I123" i="1"/>
  <c r="J124" i="1"/>
  <c r="I124" i="1"/>
  <c r="J125" i="1"/>
  <c r="I125" i="1"/>
  <c r="J126" i="1"/>
  <c r="I126" i="1"/>
  <c r="J127" i="1"/>
  <c r="I127" i="1"/>
  <c r="J133" i="1"/>
  <c r="I133" i="1"/>
  <c r="J138" i="1"/>
  <c r="I138" i="1"/>
  <c r="J148" i="1"/>
  <c r="I148" i="1"/>
  <c r="I92" i="1"/>
  <c r="O93" i="1"/>
  <c r="O105" i="1"/>
  <c r="O107" i="1"/>
  <c r="O113" i="1"/>
  <c r="O115" i="1"/>
  <c r="O121" i="1"/>
  <c r="O123" i="1"/>
  <c r="O124" i="1"/>
  <c r="O125" i="1"/>
  <c r="O126" i="1"/>
  <c r="O127" i="1"/>
  <c r="O133" i="1"/>
  <c r="O138" i="1"/>
  <c r="O148" i="1"/>
  <c r="P92" i="1"/>
  <c r="U92" i="1"/>
  <c r="J155" i="1"/>
  <c r="I155" i="1"/>
  <c r="J167" i="1"/>
  <c r="I167" i="1"/>
  <c r="J169" i="1"/>
  <c r="I169" i="1"/>
  <c r="J172" i="1"/>
  <c r="I172" i="1"/>
  <c r="J174" i="1"/>
  <c r="I174" i="1"/>
  <c r="I154" i="1"/>
  <c r="O155" i="1"/>
  <c r="O167" i="1"/>
  <c r="O169" i="1"/>
  <c r="O172" i="1"/>
  <c r="O174" i="1"/>
  <c r="P154" i="1"/>
  <c r="U154" i="1"/>
  <c r="U176" i="1"/>
  <c r="U181" i="1"/>
  <c r="U187" i="1"/>
  <c r="U211" i="1"/>
  <c r="V8" i="1"/>
  <c r="V38" i="1"/>
  <c r="V48" i="1"/>
  <c r="V92" i="1"/>
  <c r="V154" i="1"/>
  <c r="V176" i="1"/>
  <c r="V181" i="1"/>
  <c r="AE188" i="1"/>
  <c r="H188" i="1"/>
  <c r="AE189" i="1"/>
  <c r="H189" i="1"/>
  <c r="AE191" i="1"/>
  <c r="H191" i="1"/>
  <c r="AE193" i="1"/>
  <c r="H193" i="1"/>
  <c r="AE195" i="1"/>
  <c r="H195" i="1"/>
  <c r="AE197" i="1"/>
  <c r="H197" i="1"/>
  <c r="AE199" i="1"/>
  <c r="H199" i="1"/>
  <c r="AE200" i="1"/>
  <c r="H200" i="1"/>
  <c r="AE201" i="1"/>
  <c r="H201" i="1"/>
  <c r="AE203" i="1"/>
  <c r="H203" i="1"/>
  <c r="AE205" i="1"/>
  <c r="H205" i="1"/>
  <c r="AE207" i="1"/>
  <c r="H207" i="1"/>
  <c r="AE208" i="1"/>
  <c r="H208" i="1"/>
  <c r="AE209" i="1"/>
  <c r="H209" i="1"/>
  <c r="AE210" i="1"/>
  <c r="H210" i="1"/>
  <c r="H187" i="1"/>
  <c r="V187" i="1"/>
  <c r="V211" i="1"/>
  <c r="W8" i="1"/>
  <c r="W38" i="1"/>
  <c r="W48" i="1"/>
  <c r="W92" i="1"/>
  <c r="W154" i="1"/>
  <c r="W176" i="1"/>
  <c r="W181" i="1"/>
  <c r="J188" i="1"/>
  <c r="I188" i="1"/>
  <c r="J189" i="1"/>
  <c r="I189" i="1"/>
  <c r="J191" i="1"/>
  <c r="I191" i="1"/>
  <c r="J193" i="1"/>
  <c r="I193" i="1"/>
  <c r="J195" i="1"/>
  <c r="I195" i="1"/>
  <c r="J197" i="1"/>
  <c r="I197" i="1"/>
  <c r="J199" i="1"/>
  <c r="I199" i="1"/>
  <c r="J200" i="1"/>
  <c r="I200" i="1"/>
  <c r="J201" i="1"/>
  <c r="I201" i="1"/>
  <c r="J203" i="1"/>
  <c r="I203" i="1"/>
  <c r="J205" i="1"/>
  <c r="I205" i="1"/>
  <c r="J207" i="1"/>
  <c r="I207" i="1"/>
  <c r="J208" i="1"/>
  <c r="I208" i="1"/>
  <c r="J209" i="1"/>
  <c r="I209" i="1"/>
  <c r="J210" i="1"/>
  <c r="I210" i="1"/>
  <c r="I187" i="1"/>
  <c r="O188" i="1"/>
  <c r="O189" i="1"/>
  <c r="O191" i="1"/>
  <c r="O193" i="1"/>
  <c r="O195" i="1"/>
  <c r="O197" i="1"/>
  <c r="O199" i="1"/>
  <c r="O200" i="1"/>
  <c r="O201" i="1"/>
  <c r="O203" i="1"/>
  <c r="O205" i="1"/>
  <c r="O207" i="1"/>
  <c r="O208" i="1"/>
  <c r="O209" i="1"/>
  <c r="O210" i="1"/>
  <c r="P187" i="1"/>
  <c r="W187" i="1"/>
  <c r="W211" i="1"/>
  <c r="J182" i="1"/>
  <c r="AE182" i="1"/>
  <c r="H182" i="1"/>
  <c r="I182" i="1"/>
  <c r="O182" i="1"/>
  <c r="P181" i="1"/>
  <c r="J212" i="1"/>
  <c r="AE212" i="1"/>
  <c r="H212" i="1"/>
  <c r="I212" i="1"/>
  <c r="O212" i="1"/>
  <c r="J220" i="1"/>
  <c r="AE220" i="1"/>
  <c r="H220" i="1"/>
  <c r="I220" i="1"/>
  <c r="O220" i="1"/>
  <c r="J222" i="1"/>
  <c r="AE222" i="1"/>
  <c r="H222" i="1"/>
  <c r="I222" i="1"/>
  <c r="O222" i="1"/>
  <c r="P211" i="1"/>
  <c r="H200" i="2"/>
  <c r="J8" i="1"/>
  <c r="J38" i="1"/>
  <c r="J48" i="1"/>
  <c r="J92" i="1"/>
  <c r="J154" i="1"/>
  <c r="J176" i="1"/>
  <c r="H181" i="1"/>
  <c r="I181" i="1"/>
  <c r="J181" i="1"/>
  <c r="J187" i="1"/>
  <c r="H211" i="1"/>
  <c r="I211" i="1"/>
  <c r="J211" i="1"/>
  <c r="J223" i="1"/>
  <c r="AF222" i="1"/>
  <c r="AN222" i="1"/>
  <c r="AM222" i="1"/>
  <c r="L222" i="1"/>
  <c r="AF220" i="1"/>
  <c r="AN220" i="1"/>
  <c r="AM220" i="1"/>
  <c r="L220" i="1"/>
  <c r="AF212" i="1"/>
  <c r="AN212" i="1"/>
  <c r="AM212" i="1"/>
  <c r="L212" i="1"/>
  <c r="AK211" i="1"/>
  <c r="AJ211" i="1"/>
  <c r="AI211" i="1"/>
  <c r="L211" i="1"/>
  <c r="AF210" i="1"/>
  <c r="AN210" i="1"/>
  <c r="AM210" i="1"/>
  <c r="L210" i="1"/>
  <c r="AF209" i="1"/>
  <c r="AN209" i="1"/>
  <c r="AM209" i="1"/>
  <c r="L209" i="1"/>
  <c r="AF208" i="1"/>
  <c r="AN208" i="1"/>
  <c r="AM208" i="1"/>
  <c r="L208" i="1"/>
  <c r="AF207" i="1"/>
  <c r="AN207" i="1"/>
  <c r="AM207" i="1"/>
  <c r="L207" i="1"/>
  <c r="AF205" i="1"/>
  <c r="AN205" i="1"/>
  <c r="AM205" i="1"/>
  <c r="L205" i="1"/>
  <c r="AF203" i="1"/>
  <c r="AN203" i="1"/>
  <c r="AM203" i="1"/>
  <c r="L203" i="1"/>
  <c r="AF201" i="1"/>
  <c r="AN201" i="1"/>
  <c r="AM201" i="1"/>
  <c r="L201" i="1"/>
  <c r="AF200" i="1"/>
  <c r="AN200" i="1"/>
  <c r="AM200" i="1"/>
  <c r="L200" i="1"/>
  <c r="AF199" i="1"/>
  <c r="AN199" i="1"/>
  <c r="AM199" i="1"/>
  <c r="L199" i="1"/>
  <c r="AF197" i="1"/>
  <c r="AN197" i="1"/>
  <c r="AM197" i="1"/>
  <c r="L197" i="1"/>
  <c r="AF195" i="1"/>
  <c r="AN195" i="1"/>
  <c r="AM195" i="1"/>
  <c r="L195" i="1"/>
  <c r="AF193" i="1"/>
  <c r="AN193" i="1"/>
  <c r="AM193" i="1"/>
  <c r="L193" i="1"/>
  <c r="AF191" i="1"/>
  <c r="AN191" i="1"/>
  <c r="AM191" i="1"/>
  <c r="L191" i="1"/>
  <c r="AF189" i="1"/>
  <c r="AN189" i="1"/>
  <c r="AM189" i="1"/>
  <c r="L189" i="1"/>
  <c r="AF188" i="1"/>
  <c r="AN188" i="1"/>
  <c r="AM188" i="1"/>
  <c r="L188" i="1"/>
  <c r="AK187" i="1"/>
  <c r="AJ187" i="1"/>
  <c r="AI187" i="1"/>
  <c r="L187" i="1"/>
  <c r="AF182" i="1"/>
  <c r="AN182" i="1"/>
  <c r="AM182" i="1"/>
  <c r="L182" i="1"/>
  <c r="AK181" i="1"/>
  <c r="AJ181" i="1"/>
  <c r="AI181" i="1"/>
  <c r="L181" i="1"/>
  <c r="AF179" i="1"/>
  <c r="AN179" i="1"/>
  <c r="AM179" i="1"/>
  <c r="L179" i="1"/>
  <c r="AF177" i="1"/>
  <c r="AN177" i="1"/>
  <c r="AM177" i="1"/>
  <c r="L177" i="1"/>
  <c r="AK176" i="1"/>
  <c r="AJ176" i="1"/>
  <c r="AI176" i="1"/>
  <c r="L176" i="1"/>
  <c r="AF174" i="1"/>
  <c r="AN174" i="1"/>
  <c r="AM174" i="1"/>
  <c r="L174" i="1"/>
  <c r="AF172" i="1"/>
  <c r="AN172" i="1"/>
  <c r="AM172" i="1"/>
  <c r="L172" i="1"/>
  <c r="AF169" i="1"/>
  <c r="AN169" i="1"/>
  <c r="AM169" i="1"/>
  <c r="L169" i="1"/>
  <c r="AF167" i="1"/>
  <c r="AN167" i="1"/>
  <c r="AM167" i="1"/>
  <c r="L167" i="1"/>
  <c r="AF155" i="1"/>
  <c r="AN155" i="1"/>
  <c r="AM155" i="1"/>
  <c r="L155" i="1"/>
  <c r="AK154" i="1"/>
  <c r="AJ154" i="1"/>
  <c r="AI154" i="1"/>
  <c r="L154" i="1"/>
  <c r="AF148" i="1"/>
  <c r="AN148" i="1"/>
  <c r="AM148" i="1"/>
  <c r="L148" i="1"/>
  <c r="AF138" i="1"/>
  <c r="AN138" i="1"/>
  <c r="AM138" i="1"/>
  <c r="L138" i="1"/>
  <c r="AF133" i="1"/>
  <c r="AN133" i="1"/>
  <c r="AM133" i="1"/>
  <c r="L133" i="1"/>
  <c r="AF127" i="1"/>
  <c r="AN127" i="1"/>
  <c r="AM127" i="1"/>
  <c r="L127" i="1"/>
  <c r="AF126" i="1"/>
  <c r="AN126" i="1"/>
  <c r="AM126" i="1"/>
  <c r="L126" i="1"/>
  <c r="AF125" i="1"/>
  <c r="AN125" i="1"/>
  <c r="AM125" i="1"/>
  <c r="L125" i="1"/>
  <c r="AF124" i="1"/>
  <c r="AN124" i="1"/>
  <c r="AM124" i="1"/>
  <c r="L124" i="1"/>
  <c r="AF123" i="1"/>
  <c r="AN123" i="1"/>
  <c r="AM123" i="1"/>
  <c r="L123" i="1"/>
  <c r="AF121" i="1"/>
  <c r="AN121" i="1"/>
  <c r="AM121" i="1"/>
  <c r="L121" i="1"/>
  <c r="AF115" i="1"/>
  <c r="AN115" i="1"/>
  <c r="AM115" i="1"/>
  <c r="L115" i="1"/>
  <c r="AF113" i="1"/>
  <c r="AN113" i="1"/>
  <c r="AM113" i="1"/>
  <c r="L113" i="1"/>
  <c r="AF107" i="1"/>
  <c r="AN107" i="1"/>
  <c r="AM107" i="1"/>
  <c r="L107" i="1"/>
  <c r="AF105" i="1"/>
  <c r="AN105" i="1"/>
  <c r="AM105" i="1"/>
  <c r="L105" i="1"/>
  <c r="AF93" i="1"/>
  <c r="AN93" i="1"/>
  <c r="AM93" i="1"/>
  <c r="L93" i="1"/>
  <c r="AK92" i="1"/>
  <c r="AJ92" i="1"/>
  <c r="AI92" i="1"/>
  <c r="L92" i="1"/>
  <c r="AF86" i="1"/>
  <c r="AN86" i="1"/>
  <c r="AM86" i="1"/>
  <c r="L86" i="1"/>
  <c r="AF84" i="1"/>
  <c r="AN84" i="1"/>
  <c r="AM84" i="1"/>
  <c r="L84" i="1"/>
  <c r="AF83" i="1"/>
  <c r="AN83" i="1"/>
  <c r="AM83" i="1"/>
  <c r="L83" i="1"/>
  <c r="AF81" i="1"/>
  <c r="AN81" i="1"/>
  <c r="AM81" i="1"/>
  <c r="L81" i="1"/>
  <c r="AF79" i="1"/>
  <c r="AN79" i="1"/>
  <c r="AM79" i="1"/>
  <c r="L79" i="1"/>
  <c r="AF77" i="1"/>
  <c r="AN77" i="1"/>
  <c r="AM77" i="1"/>
  <c r="L77" i="1"/>
  <c r="AF67" i="1"/>
  <c r="AN67" i="1"/>
  <c r="AM67" i="1"/>
  <c r="L67" i="1"/>
  <c r="AF61" i="1"/>
  <c r="AN61" i="1"/>
  <c r="AM61" i="1"/>
  <c r="L61" i="1"/>
  <c r="AF59" i="1"/>
  <c r="AN59" i="1"/>
  <c r="AM59" i="1"/>
  <c r="L59" i="1"/>
  <c r="AF53" i="1"/>
  <c r="AN53" i="1"/>
  <c r="AM53" i="1"/>
  <c r="L53" i="1"/>
  <c r="AF51" i="1"/>
  <c r="AN51" i="1"/>
  <c r="AM51" i="1"/>
  <c r="L51" i="1"/>
  <c r="AF49" i="1"/>
  <c r="AN49" i="1"/>
  <c r="AM49" i="1"/>
  <c r="L49" i="1"/>
  <c r="AK48" i="1"/>
  <c r="AJ48" i="1"/>
  <c r="AI48" i="1"/>
  <c r="L48" i="1"/>
  <c r="AF47" i="1"/>
  <c r="AN47" i="1"/>
  <c r="AM47" i="1"/>
  <c r="L47" i="1"/>
  <c r="AF45" i="1"/>
  <c r="AN45" i="1"/>
  <c r="AM45" i="1"/>
  <c r="L45" i="1"/>
  <c r="AF44" i="1"/>
  <c r="AN44" i="1"/>
  <c r="AM44" i="1"/>
  <c r="L44" i="1"/>
  <c r="AF43" i="1"/>
  <c r="AN43" i="1"/>
  <c r="AM43" i="1"/>
  <c r="L43" i="1"/>
  <c r="AF42" i="1"/>
  <c r="AN42" i="1"/>
  <c r="AM42" i="1"/>
  <c r="L42" i="1"/>
  <c r="AF41" i="1"/>
  <c r="AN41" i="1"/>
  <c r="AM41" i="1"/>
  <c r="L41" i="1"/>
  <c r="AF40" i="1"/>
  <c r="AN40" i="1"/>
  <c r="AM40" i="1"/>
  <c r="L40" i="1"/>
  <c r="AF39" i="1"/>
  <c r="AN39" i="1"/>
  <c r="AM39" i="1"/>
  <c r="L39" i="1"/>
  <c r="AK38" i="1"/>
  <c r="AJ38" i="1"/>
  <c r="AI38" i="1"/>
  <c r="L38" i="1"/>
  <c r="AF36" i="1"/>
  <c r="AN36" i="1"/>
  <c r="AM36" i="1"/>
  <c r="L36" i="1"/>
  <c r="AF34" i="1"/>
  <c r="AN34" i="1"/>
  <c r="AM34" i="1"/>
  <c r="L34" i="1"/>
  <c r="AF31" i="1"/>
  <c r="AN31" i="1"/>
  <c r="AM31" i="1"/>
  <c r="L31" i="1"/>
  <c r="AF25" i="1"/>
  <c r="AN25" i="1"/>
  <c r="AM25" i="1"/>
  <c r="L25" i="1"/>
  <c r="AF22" i="1"/>
  <c r="AN22" i="1"/>
  <c r="AM22" i="1"/>
  <c r="L22" i="1"/>
  <c r="AF16" i="1"/>
  <c r="AN16" i="1"/>
  <c r="AM16" i="1"/>
  <c r="L16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<sst xmlns="http://schemas.openxmlformats.org/spreadsheetml/2006/main" count="1343" uniqueCount="453">
  <si>
    <t>Stavební rozpočet</t>
  </si>
  <si>
    <t>Název stavby:</t>
  </si>
  <si>
    <t>Oprava koupelny C_1/03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</si>
  <si>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</si>
  <si>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</si>
  <si>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</si>
  <si>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</si>
  <si>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</si>
  <si>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</si>
  <si>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</si>
  <si>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</si>
  <si>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</si>
  <si>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</si>
  <si>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C</t>
  </si>
  <si>
    <t>Konec výstavby:</t>
  </si>
  <si>
    <t>Zhotovitel:</t>
  </si>
  <si>
    <t>JKSO:</t>
  </si>
  <si>
    <t>Zpracováno dne:</t>
  </si>
  <si>
    <t>15.06.2023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</si>
  <si>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</si>
  <si>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</si>
  <si>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</si>
  <si>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</si>
  <si>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</si>
  <si>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</si>
  <si>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</si>
  <si>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</si>
  <si>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</si>
  <si>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</si>
  <si>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</si>
  <si>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</si>
  <si>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</si>
  <si>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</si>
  <si>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</si>
  <si>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</si>
  <si>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</si>
  <si>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</si>
  <si>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</si>
  <si>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</si>
  <si>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</si>
  <si>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</si>
  <si>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</si>
  <si>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</si>
  <si>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</si>
  <si>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</si>
  <si>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</si>
  <si>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</si>
  <si>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</si>
  <si>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</si>
  <si>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</si>
  <si>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</si>
  <si>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</si>
  <si>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</si>
  <si>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</si>
  <si>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</si>
  <si>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 xml:space="preserve">0,6*(2,874+2,080+2,987+2,077)   </t>
  </si>
  <si>
    <t xml:space="preserve">6,09   </t>
  </si>
  <si>
    <t>0,6*(2,93+1,7+2,15+1,335)*2   stěny</t>
  </si>
  <si>
    <t>0,6*(1,66+1,66+0,9+1,0)*2   stěny</t>
  </si>
  <si>
    <t>0,6*(1,55+1,55+1,12+0,88+1,55+1,55+0,96+1,04)*2   stěny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</si>
  <si>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</si>
  <si>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</si>
  <si>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</si>
  <si>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</si>
  <si>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</si>
  <si>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</si>
  <si>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1,35+1,35+2,6+2,08+2   </t>
  </si>
  <si>
    <t xml:space="preserve">3,1+3,0+2,9+2,15+2,6+2,6+1,5+2+0,8+0,8   </t>
  </si>
  <si>
    <t xml:space="preserve">3,6   </t>
  </si>
  <si>
    <t xml:space="preserve">10,8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</si>
  <si>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</si>
  <si>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</si>
  <si>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</si>
  <si>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</si>
  <si>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</si>
  <si>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</si>
  <si>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</si>
  <si>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</si>
  <si>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</si>
  <si>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</si>
  <si>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</si>
  <si>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</si>
  <si>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</si>
  <si>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</si>
  <si>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</si>
  <si>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</si>
  <si>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</si>
  <si>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</si>
  <si>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</si>
  <si>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</si>
  <si>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</si>
  <si>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</si>
  <si>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</si>
  <si>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725</t>
  </si>
  <si>
    <t>Zařizovací předměty</t>
  </si>
  <si>
    <t>PS</t>
  </si>
  <si>
    <t>8</t>
  </si>
  <si>
    <t>725860251R00</t>
  </si>
  <si>
    <t>Sifon umyvadlový chromovaný</t>
  </si>
  <si>
    <t>kus</t>
  </si>
  <si>
    <t>725_</t>
  </si>
  <si>
    <t>72_</t>
  </si>
  <si>
    <t>9</t>
  </si>
  <si>
    <t>725290010RA0</t>
  </si>
  <si>
    <t>Demontáž klozetu včetně splachovací nádrže</t>
  </si>
  <si>
    <t>10</t>
  </si>
  <si>
    <t>725290020RA0</t>
  </si>
  <si>
    <t>Demontáž umyvadla včetně baterie a konzol</t>
  </si>
  <si>
    <t>11</t>
  </si>
  <si>
    <t>725814101R00</t>
  </si>
  <si>
    <t>Ventil rohový s filtrem IVAR.KING DN 15 mm x DN 10 mm</t>
  </si>
  <si>
    <t>soubor</t>
  </si>
  <si>
    <t>12</t>
  </si>
  <si>
    <t>725823111RT1</t>
  </si>
  <si>
    <t>Baterie umyvadlová stojánková, ruční, bez otvírání odpadu</t>
  </si>
  <si>
    <t>13</t>
  </si>
  <si>
    <t>725119305R00</t>
  </si>
  <si>
    <t>Montáž klozetových mís kombinovaných</t>
  </si>
  <si>
    <t>14</t>
  </si>
  <si>
    <t>64234627</t>
  </si>
  <si>
    <t>Mísa kombi stojící, bílá</t>
  </si>
  <si>
    <t xml:space="preserve">včetně nádrže a sedátka, hluboké splachování </t>
  </si>
  <si>
    <t>15</t>
  </si>
  <si>
    <t>725017130R00</t>
  </si>
  <si>
    <t>Umyvadlo na šrouby, 500 x 410 mm, bílé</t>
  </si>
  <si>
    <t>771</t>
  </si>
  <si>
    <t>Podlahy z dlaždic</t>
  </si>
  <si>
    <t>16</t>
  </si>
  <si>
    <t>771101101R00</t>
  </si>
  <si>
    <t>Vysávání podlah prům.vysavačem pro pokládku dlažby</t>
  </si>
  <si>
    <t>771_</t>
  </si>
  <si>
    <t>77_</t>
  </si>
  <si>
    <t>17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</si>
  <si>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</si>
  <si>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</si>
  <si>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</si>
  <si>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18</t>
  </si>
  <si>
    <t>24592231</t>
  </si>
  <si>
    <t>Penetrace hloubková P201</t>
  </si>
  <si>
    <t>l</t>
  </si>
  <si>
    <t xml:space="preserve">6,09*0,25   </t>
  </si>
  <si>
    <t xml:space="preserve">6,98*0,25   </t>
  </si>
  <si>
    <t xml:space="preserve">2,8628*0,25   </t>
  </si>
  <si>
    <t xml:space="preserve">6,2*0,25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</si>
  <si>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</si>
  <si>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19</t>
  </si>
  <si>
    <t>771101142R00</t>
  </si>
  <si>
    <t>Provedení hydroizol. stěrky pod dlažby dvouvrstvé</t>
  </si>
  <si>
    <t>20</t>
  </si>
  <si>
    <t>24551223</t>
  </si>
  <si>
    <t>Hydroizolace disperzní 1-složková</t>
  </si>
  <si>
    <t>kg</t>
  </si>
  <si>
    <t xml:space="preserve">6,09*1,6   </t>
  </si>
  <si>
    <t xml:space="preserve">6,98*1,6   </t>
  </si>
  <si>
    <t xml:space="preserve">2,8628*1,6   </t>
  </si>
  <si>
    <t xml:space="preserve">6,2*1,6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</si>
  <si>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</si>
  <si>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21</t>
  </si>
  <si>
    <t>771101147R00</t>
  </si>
  <si>
    <t>Provedení bandáže koutů</t>
  </si>
  <si>
    <t>1,08+2,08+2,987+2,077+0,894   stěna - podlaha</t>
  </si>
  <si>
    <t>2,0*4   stěna - stěna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</si>
  <si>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</si>
  <si>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</si>
  <si>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</si>
  <si>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</si>
  <si>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</si>
  <si>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</si>
  <si>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22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</si>
  <si>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</si>
  <si>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</si>
  <si>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</si>
  <si>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23</t>
  </si>
  <si>
    <t>771101210R00</t>
  </si>
  <si>
    <t>Penetrace podkladu pod dlažby</t>
  </si>
  <si>
    <t>Položka obsahuje montáž a dodávku penetračního nátěru pro zlepšení kontaktu s lepicím tmelem.</t>
  </si>
  <si>
    <t>24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</si>
  <si>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</si>
  <si>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</si>
  <si>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</si>
  <si>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25</t>
  </si>
  <si>
    <t>998771103R00</t>
  </si>
  <si>
    <t>Přesun hmot pro podlahy z dlaždic, výšky do 24 m</t>
  </si>
  <si>
    <t>26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</si>
  <si>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</si>
  <si>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</si>
  <si>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</si>
  <si>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27</t>
  </si>
  <si>
    <t>597642070</t>
  </si>
  <si>
    <t>Dlažba Taurus Granit matná 600 x 600 x 10 mm</t>
  </si>
  <si>
    <t xml:space="preserve">6,09*1,2   </t>
  </si>
  <si>
    <t xml:space="preserve">6,98*1,2   </t>
  </si>
  <si>
    <t xml:space="preserve">2,8628*1,2   </t>
  </si>
  <si>
    <t xml:space="preserve">6,2*1,2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</si>
  <si>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</si>
  <si>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</si>
  <si>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</si>
  <si>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28</t>
  </si>
  <si>
    <t>781101111R00</t>
  </si>
  <si>
    <t>Vyrovnání podkladu maltou ze SMS tl. do 7 mm</t>
  </si>
  <si>
    <t>781_</t>
  </si>
  <si>
    <t>78_</t>
  </si>
  <si>
    <t xml:space="preserve">(0,98+2,08+2,987+2,077+0,694)*2   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</si>
  <si>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</si>
  <si>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</si>
  <si>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</si>
  <si>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</si>
  <si>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</si>
  <si>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</si>
  <si>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</si>
  <si>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</si>
  <si>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>Položka obsahuje očištění podkladu od nepřídržných částic, rozmíchání suché směsi s vodou, nanesení na stěnu a vyhlazení, uklizení odpadu. Položka neobsahuje žádný materiál.</t>
  </si>
  <si>
    <t>29</t>
  </si>
  <si>
    <t>781101121R00</t>
  </si>
  <si>
    <t>Provedení penetrace podkladu - práce</t>
  </si>
  <si>
    <t>Položka obsahuje provedení penetračního nátěru. Položka neobsahuje žádný materiál.</t>
  </si>
  <si>
    <t>30</t>
  </si>
  <si>
    <t xml:space="preserve">17,636*0,25   </t>
  </si>
  <si>
    <t xml:space="preserve">32,56*0,25   </t>
  </si>
  <si>
    <t xml:space="preserve">15,28*0,25   </t>
  </si>
  <si>
    <t xml:space="preserve">31,04*0,25   </t>
  </si>
  <si>
    <t>31</t>
  </si>
  <si>
    <t>781101142R00</t>
  </si>
  <si>
    <t>Hydroizolační stěrka dvouvrstvá pod obklady</t>
  </si>
  <si>
    <t>32</t>
  </si>
  <si>
    <t xml:space="preserve">17,636*1,65   </t>
  </si>
  <si>
    <t xml:space="preserve">29,76*1,65   </t>
  </si>
  <si>
    <t xml:space="preserve">15,28*1,65   </t>
  </si>
  <si>
    <t xml:space="preserve">31,04*1,65   </t>
  </si>
  <si>
    <t>33</t>
  </si>
  <si>
    <t>781101210RT1</t>
  </si>
  <si>
    <t>Penetrace podkladu pod obklady</t>
  </si>
  <si>
    <t>Položka obsahuje provedení penetračního nátěru včetně dodávky materiálu.</t>
  </si>
  <si>
    <t>34</t>
  </si>
  <si>
    <t>781111115R00</t>
  </si>
  <si>
    <t>Otvor v obkladačce diamant.korunkou prům.do 30 mm</t>
  </si>
  <si>
    <t>35</t>
  </si>
  <si>
    <t>781111116R00</t>
  </si>
  <si>
    <t>Otvor v obkladačce diamant.korunkou prům.do 90 mm</t>
  </si>
  <si>
    <t>36</t>
  </si>
  <si>
    <t>781111121R00</t>
  </si>
  <si>
    <t>Otvor v obkladačce diamant.korunkou prům.do 140mm</t>
  </si>
  <si>
    <t>37</t>
  </si>
  <si>
    <t>998781103R00</t>
  </si>
  <si>
    <t>Přesun hmot pro obklady keramické, výšky do 24 m</t>
  </si>
  <si>
    <t>38</t>
  </si>
  <si>
    <t>781475120R00</t>
  </si>
  <si>
    <t>Obklad vnitřní stěn keramický, do tmele, 30x60 cm</t>
  </si>
  <si>
    <t xml:space="preserve">17,636-2,64540   </t>
  </si>
  <si>
    <t xml:space="preserve">29,76-4,464   </t>
  </si>
  <si>
    <t xml:space="preserve">15,28-2,502   </t>
  </si>
  <si>
    <t xml:space="preserve">31,04-4,32   </t>
  </si>
  <si>
    <t>(spára 2 mm)</t>
  </si>
  <si>
    <t>39</t>
  </si>
  <si>
    <t>59777003</t>
  </si>
  <si>
    <t>Obklad keramika slinutá  600x300x10 mm</t>
  </si>
  <si>
    <t xml:space="preserve">13,98080*1,15   </t>
  </si>
  <si>
    <t xml:space="preserve">25,296*1,15   </t>
  </si>
  <si>
    <t xml:space="preserve">12,778*1,15   </t>
  </si>
  <si>
    <t xml:space="preserve">26,72*1,15   </t>
  </si>
  <si>
    <t>40</t>
  </si>
  <si>
    <t>781485112R00</t>
  </si>
  <si>
    <t>Obklad vnitř.mozaika keramická do 20x20mm, tmel</t>
  </si>
  <si>
    <t xml:space="preserve">0,3*(0,98+2,08+2,987+2,077+0,694)   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</si>
  <si>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</si>
  <si>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</si>
  <si>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</si>
  <si>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</si>
  <si>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</si>
  <si>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</si>
  <si>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</si>
  <si>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</si>
  <si>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>41</t>
  </si>
  <si>
    <t>59777100</t>
  </si>
  <si>
    <t>Obklad mozaika na mřížce</t>
  </si>
  <si>
    <t>RTS II / 2023</t>
  </si>
  <si>
    <t xml:space="preserve">2,46720*1,2   </t>
  </si>
  <si>
    <t xml:space="preserve">4,464*1,2   </t>
  </si>
  <si>
    <t xml:space="preserve">2,502*1,2   </t>
  </si>
  <si>
    <t xml:space="preserve">4,32*1,2   </t>
  </si>
  <si>
    <t>dovoz Polsk</t>
  </si>
  <si>
    <t>784</t>
  </si>
  <si>
    <t>Malby</t>
  </si>
  <si>
    <t>42</t>
  </si>
  <si>
    <t>784011111R00</t>
  </si>
  <si>
    <t>Oprášení/ometení podkladu</t>
  </si>
  <si>
    <t>784_</t>
  </si>
  <si>
    <t>6,09   strop koupelna</t>
  </si>
  <si>
    <t>(2,874+2,077+2,987+2,077+)*0,6   stěna koupelna</t>
  </si>
  <si>
    <t>6,57   strop chodba</t>
  </si>
  <si>
    <t>(3,4+1,93)*2,6   stěna chodba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</si>
  <si>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</si>
  <si>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</si>
  <si>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</si>
  <si>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</si>
  <si>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</si>
  <si>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</si>
  <si>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Provádí se za účelem odstranění veškerých drobných nepřilnavých částic a nečistot, které by mohly narušit přilnavost nanášeného materiálu k podkladu</t>
  </si>
  <si>
    <t>43</t>
  </si>
  <si>
    <t>784011121R00</t>
  </si>
  <si>
    <t>Broušení štuků a nových omítek</t>
  </si>
  <si>
    <t>Provádí se za účelem odstranění veškerých nepřilnavých povrchových zrn a shluků zrn písku</t>
  </si>
  <si>
    <t>44</t>
  </si>
  <si>
    <t>784011222RT2</t>
  </si>
  <si>
    <t>Zakrytí podlah, včetně odstranění</t>
  </si>
  <si>
    <t xml:space="preserve">6,09+6,43   </t>
  </si>
  <si>
    <t>45</t>
  </si>
  <si>
    <t>784111202R00</t>
  </si>
  <si>
    <t>Penetrace podkladu nátěrem 2 x</t>
  </si>
  <si>
    <t>Akrylátový základní nátěr na savé podklady s hloubkovou účinností.</t>
  </si>
  <si>
    <t>46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</si>
  <si>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</si>
  <si>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</si>
  <si>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</si>
  <si>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</si>
  <si>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</si>
  <si>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47</t>
  </si>
  <si>
    <t>965048515R00</t>
  </si>
  <si>
    <t>Broušení betonových povrchů do tl. 5 mm</t>
  </si>
  <si>
    <t>96_</t>
  </si>
  <si>
    <t>9_</t>
  </si>
  <si>
    <t>Položka je určena pro broušení lokálních nerovností nebo zbroušení celistvých ploch. V položce není kalkulována manipulace se sutí, která se oceňuje samostatně položkami souboru 979.</t>
  </si>
  <si>
    <t>48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</si>
  <si>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</si>
  <si>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</si>
  <si>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</si>
  <si>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H01</t>
  </si>
  <si>
    <t>Budovy občanské výstavby</t>
  </si>
  <si>
    <t>49</t>
  </si>
  <si>
    <t>998011003R00</t>
  </si>
  <si>
    <t>Přesun hmot pro budovy zděné výšky do 24 m</t>
  </si>
  <si>
    <t>H01_</t>
  </si>
  <si>
    <t xml:space="preserve">0,8226+0,0296   </t>
  </si>
  <si>
    <t xml:space="preserve">1,0446   </t>
  </si>
  <si>
    <t xml:space="preserve">0,5606   </t>
  </si>
  <si>
    <t xml:space="preserve">1,1132   </t>
  </si>
  <si>
    <t>M65</t>
  </si>
  <si>
    <t>Elektroinstalace</t>
  </si>
  <si>
    <t>MP</t>
  </si>
  <si>
    <t>50</t>
  </si>
  <si>
    <t>650051311R00</t>
  </si>
  <si>
    <t>Montáž spínače zapuštěného</t>
  </si>
  <si>
    <t>M65_</t>
  </si>
  <si>
    <t>51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</si>
  <si>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</si>
  <si>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</si>
  <si>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</si>
  <si>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52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</si>
  <si>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</si>
  <si>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</si>
  <si>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</si>
  <si>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53</t>
  </si>
  <si>
    <t>34536700</t>
  </si>
  <si>
    <t>Rámeček jednonásobný 3901A-B10</t>
  </si>
  <si>
    <t>3901A-B10 B Rámeček pro elektroinstalační přístroje, jednonásobný, bílý  Design: Tango®</t>
  </si>
  <si>
    <t>54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</si>
  <si>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</si>
  <si>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</si>
  <si>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</si>
  <si>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55</t>
  </si>
  <si>
    <t>3901A-B10 B Rámeček pro elektroinstalační přístroje, jednonásobný  Design: Tango®</t>
  </si>
  <si>
    <t>56</t>
  </si>
  <si>
    <t>650052711R00</t>
  </si>
  <si>
    <t>Montáž zásuvky zapuštěné 2P+PE</t>
  </si>
  <si>
    <t>57</t>
  </si>
  <si>
    <t>650124641R00</t>
  </si>
  <si>
    <t>Uložení kabelu Cu 3 x 1,5 mm2 pod omítku</t>
  </si>
  <si>
    <t>58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</si>
  <si>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</si>
  <si>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</si>
  <si>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</si>
  <si>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59</t>
  </si>
  <si>
    <t>650124643R00</t>
  </si>
  <si>
    <t>Uložení kabelu Cu 3 x 2,5 mm2 pod omítku</t>
  </si>
  <si>
    <t xml:space="preserve">3   </t>
  </si>
  <si>
    <t>60</t>
  </si>
  <si>
    <t>34111036</t>
  </si>
  <si>
    <t>Kabel silový s Cu jádrem 750 V CYKY 3 x 2,5 mm2</t>
  </si>
  <si>
    <t>650146129R00</t>
  </si>
  <si>
    <t>Propojení stávajících a nových rozvodů</t>
  </si>
  <si>
    <t>62</t>
  </si>
  <si>
    <t>650516811R00</t>
  </si>
  <si>
    <t>Revize elektroinstalace</t>
  </si>
  <si>
    <t>63</t>
  </si>
  <si>
    <t>650101516R00</t>
  </si>
  <si>
    <t>Dodávka a montáž LED svítidla stropního přisazeného 12W denní bílá</t>
  </si>
  <si>
    <t>64</t>
  </si>
  <si>
    <t>650101121R00</t>
  </si>
  <si>
    <t>Dodávka a montáž ventilátoru</t>
  </si>
  <si>
    <t>S</t>
  </si>
  <si>
    <t>Přesuny sutí</t>
  </si>
  <si>
    <t>65</t>
  </si>
  <si>
    <t>979981104R00</t>
  </si>
  <si>
    <t>Kontejner, přistavení na 24 h, odvoz a likvidace, suť bez příměsí, kapacita 9 t</t>
  </si>
  <si>
    <t>S_</t>
  </si>
  <si>
    <t>1,3262   suť</t>
  </si>
  <si>
    <t>0,3857+0,0319+0,0193   zař. předměty</t>
  </si>
  <si>
    <t>0,9514   suť</t>
  </si>
  <si>
    <t xml:space="preserve">0,0193+0,0319   </t>
  </si>
  <si>
    <t xml:space="preserve">0,0933   </t>
  </si>
  <si>
    <t>Položka zahrnuje přistavení kontejneru a odvoz stavební suti automobilem Liaz kapacity 9 t nákladu.</t>
  </si>
  <si>
    <t>66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</si>
  <si>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</si>
  <si>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</si>
  <si>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</si>
  <si>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67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</si>
  <si>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</si>
  <si>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</si>
  <si>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</si>
  <si>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</si>
  <si>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</si>
  <si>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</si>
  <si>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</si>
  <si>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</si>
  <si>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</si>
  <si>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</si>
  <si>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</si>
  <si>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</si>
  <si>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</si>
  <si>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</si>
  <si>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</si>
  <si>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</si>
  <si>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</si>
  <si>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</si>
  <si>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</si>
  <si>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</si>
  <si>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</si>
  <si>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</si>
  <si>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</si>
  <si>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</si>
  <si>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</si>
  <si>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</si>
  <si>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</si>
  <si>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</si>
  <si>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</si>
  <si>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</si>
  <si>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</si>
  <si>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</si>
  <si>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</si>
  <si>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</si>
  <si>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</si>
  <si>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</si>
  <si>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</si>
  <si>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</si>
  <si>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</si>
  <si>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</si>
  <si>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</si>
  <si>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</si>
  <si>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</si>
  <si>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</si>
  <si>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</si>
  <si>
    <t>Oprava koupelny B_1/WC</t>
  </si>
  <si>
    <t>Domov pro seniory Bukov, pavilon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</si>
</sst>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" fontId="0" fillId="0" borderId="32" xfId="0" applyNumberFormat="1" applyBorder="1" applyAlignment="1">
      <alignment vertical="center"/>
    </xf>
    <xf numFmtId="49" fontId="0" fillId="0" borderId="33" xfId="0" applyNumberFormat="1" applyBorder="1" applyAlignment="1">
      <alignment horizontal="left" vertical="center"/>
    </xf>
    <xf numFmtId="4" fontId="0" fillId="3" borderId="0" xfId="0" applyNumberFormat="1" applyFill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" fontId="2" fillId="0" borderId="0" xfId="0" applyNumberFormat="1" applyFont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9" fontId="0" fillId="0" borderId="0" xfId="0" applyNumberFormat="1" applyBorder="1" applyAlignment="1">
      <alignment horizontal="left" vertical="center"/>
    </xf>
    <xf numFmtId="4" fontId="3" fillId="0" borderId="0" xfId="0" applyNumberFormat="1" applyFont="1" applyAlignment="1">
      <alignment vertical="top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0" fillId="0" borderId="0" xfId="0" applyNumberFormat="1" applyAlignment="1">
      <alignment horizontal="left" vertical="top" wrapText="1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225"/>
  <sheetViews>
    <sheetView workbookViewId="0">
      <selection activeCell="A225" sqref="A225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43" ht="25.5" customHeight="1">
      <c r="A2" s="55" t="s">
        <v>1</v>
      </c>
      <c r="B2" s="56"/>
      <c r="C2" s="56"/>
      <c r="D2" s="5" t="s">
        <v>2</v>
      </c>
      <c r="E2" s="56" t="s">
        <v>3</v>
      </c>
      <c r="F2" s="56"/>
      <c r="G2" s="56" t="s">
        <v>4</v>
      </c>
      <c r="H2" s="56"/>
      <c r="I2" s="4" t="s">
        <v>5</v>
      </c>
      <c r="J2" s="56" t="s">
        <v>6</v>
      </c>
      <c r="K2" s="56"/>
      <c r="L2" s="56"/>
      <c r="M2" s="61"/>
    </row>
    <row r="3" spans="1:43" ht="25.5" customHeight="1">
      <c r="A3" s="57" t="s">
        <v>7</v>
      </c>
      <c r="B3" s="58"/>
      <c r="C3" s="58"/>
      <c r="D3" s="6" t="s">
        <v>8</v>
      </c>
      <c r="E3" s="58" t="s">
        <v>9</v>
      </c>
      <c r="F3" s="58"/>
      <c r="G3" s="58"/>
      <c r="H3" s="58"/>
      <c r="I3" s="6" t="s">
        <v>10</v>
      </c>
      <c r="J3" s="58" t="s">
        <v>11</v>
      </c>
      <c r="K3" s="58"/>
      <c r="L3" s="58"/>
      <c r="M3" s="62"/>
    </row>
    <row r="4" spans="1:43" ht="25.5" customHeight="1">
      <c r="A4" s="57" t="s">
        <v>12</v>
      </c>
      <c r="B4" s="58"/>
      <c r="C4" s="58"/>
      <c r="D4" s="6" t="s">
        <v>13</v>
      </c>
      <c r="E4" s="58" t="s">
        <v>14</v>
      </c>
      <c r="F4" s="58"/>
      <c r="G4" s="58"/>
      <c r="H4" s="58"/>
      <c r="I4" s="6" t="s">
        <v>15</v>
      </c>
      <c r="J4" s="58"/>
      <c r="K4" s="58"/>
      <c r="L4" s="58"/>
      <c r="M4" s="62"/>
    </row>
    <row r="5" spans="1:43" ht="25.5" customHeight="1">
      <c r="A5" s="59" t="s">
        <v>16</v>
      </c>
      <c r="B5" s="60"/>
      <c r="C5" s="60"/>
      <c r="D5" s="7"/>
      <c r="E5" s="60" t="s">
        <v>17</v>
      </c>
      <c r="F5" s="60"/>
      <c r="G5" s="60" t="s">
        <v>18</v>
      </c>
      <c r="H5" s="60"/>
      <c r="I5" s="7" t="s">
        <v>19</v>
      </c>
      <c r="J5" s="60"/>
      <c r="K5" s="60"/>
      <c r="L5" s="60"/>
      <c r="M5" s="63"/>
    </row>
    <row r="6" spans="1:43">
      <c r="A6" s="64" t="s">
        <v>20</v>
      </c>
      <c r="B6" s="66" t="s">
        <v>21</v>
      </c>
      <c r="C6" s="66" t="s">
        <v>22</v>
      </c>
      <c r="D6" s="8" t="s">
        <v>23</v>
      </c>
      <c r="E6" s="68" t="s">
        <v>24</v>
      </c>
      <c r="F6" s="68" t="s">
        <v>25</v>
      </c>
      <c r="G6" s="70" t="s">
        <v>26</v>
      </c>
      <c r="H6" s="72" t="s">
        <v>27</v>
      </c>
      <c r="I6" s="70"/>
      <c r="J6" s="73"/>
      <c r="K6" s="72" t="s">
        <v>28</v>
      </c>
      <c r="L6" s="73"/>
      <c r="M6" s="74" t="s">
        <v>29</v>
      </c>
    </row>
    <row r="7" spans="1:43">
      <c r="A7" s="65"/>
      <c r="B7" s="67"/>
      <c r="C7" s="67"/>
      <c r="D7" s="9" t="s">
        <v>30</v>
      </c>
      <c r="E7" s="69"/>
      <c r="F7" s="69"/>
      <c r="G7" s="71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75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SUM(H9:H36)</f>
        <v>0</v>
      </c>
      <c r="I8" s="13">
        <f>SUM(I9:I36)</f>
        <v>0</v>
      </c>
      <c r="J8" s="13">
        <f>H8+I8</f>
        <v>0</v>
      </c>
      <c r="K8" s="13"/>
      <c r="L8" s="13">
        <f>SUM(L9:L36)</f>
        <v>1.1132352000000001</v>
      </c>
      <c r="M8" s="13"/>
      <c r="P8" s="13">
        <f>IF(Q8="PR",J8,SUM(O9:O36))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SUM(Z9:Z36)</f>
        <v>0</v>
      </c>
      <c r="AJ8">
        <f>SUM(AA9:AA36)</f>
        <v>0</v>
      </c>
      <c r="AK8">
        <f>SUM(AB9:AB36)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12.24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4.4920800000000004E-2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6.0107999999999997</v>
      </c>
    </row>
    <row r="11" spans="1:43">
      <c r="D11" s="14" t="s">
        <v>56</v>
      </c>
      <c r="E11" s="14"/>
      <c r="F11" s="14">
        <v>6.09</v>
      </c>
    </row>
    <row r="12" spans="1:43">
      <c r="D12" s="14" t="s">
        <v>57</v>
      </c>
      <c r="E12" s="14"/>
      <c r="F12" s="14">
        <v>9.7379999999999995</v>
      </c>
    </row>
    <row r="13" spans="1:43">
      <c r="D13" s="14" t="s">
        <v>58</v>
      </c>
      <c r="E13" s="14"/>
      <c r="F13" s="14">
        <v>6.2640000000000002</v>
      </c>
    </row>
    <row r="14" spans="1:43">
      <c r="D14" s="14" t="s">
        <v>59</v>
      </c>
      <c r="E14" s="14"/>
      <c r="F14" s="14">
        <v>12.24</v>
      </c>
    </row>
    <row r="15" spans="1:43" ht="12.75" customHeight="1">
      <c r="C15" s="17" t="s">
        <v>60</v>
      </c>
      <c r="D15" s="76" t="s">
        <v>61</v>
      </c>
      <c r="E15" s="76"/>
      <c r="F15" s="76"/>
      <c r="G15" s="76"/>
      <c r="H15" s="76"/>
      <c r="I15" s="76"/>
      <c r="J15" s="76"/>
      <c r="K15" s="76"/>
      <c r="L15" s="76"/>
      <c r="M15" s="76"/>
    </row>
    <row r="16" spans="1:43">
      <c r="A16" s="2" t="s">
        <v>62</v>
      </c>
      <c r="C16" s="1" t="s">
        <v>63</v>
      </c>
      <c r="D16" t="s">
        <v>64</v>
      </c>
      <c r="E16" t="s">
        <v>65</v>
      </c>
      <c r="F16">
        <v>10.8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1.56E-3</v>
      </c>
      <c r="L16">
        <f>F16*K16</f>
        <v>1.6848000000000002E-2</v>
      </c>
      <c r="M16" t="s">
        <v>51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12</v>
      </c>
      <c r="AE16">
        <f>G16*AG16</f>
        <v>0</v>
      </c>
      <c r="AF16">
        <f>G16*(1-AG16)</f>
        <v>0</v>
      </c>
      <c r="AG16">
        <v>0.12809798270893369</v>
      </c>
      <c r="AM16">
        <f>F16*AE16</f>
        <v>0</v>
      </c>
      <c r="AN16">
        <f>F16*AF16</f>
        <v>0</v>
      </c>
      <c r="AO16" t="s">
        <v>52</v>
      </c>
      <c r="AP16" t="s">
        <v>53</v>
      </c>
      <c r="AQ16" s="13" t="s">
        <v>54</v>
      </c>
    </row>
    <row r="17" spans="1:43">
      <c r="D17" s="14" t="s">
        <v>66</v>
      </c>
      <c r="E17" s="14"/>
      <c r="F17" s="14">
        <v>9.3800000000000008</v>
      </c>
    </row>
    <row r="18" spans="1:43">
      <c r="D18" s="14" t="s">
        <v>67</v>
      </c>
      <c r="E18" s="14"/>
      <c r="F18" s="14">
        <v>21.45</v>
      </c>
    </row>
    <row r="19" spans="1:43">
      <c r="D19" s="14" t="s">
        <v>68</v>
      </c>
      <c r="E19" s="14"/>
      <c r="F19" s="14">
        <v>3.6</v>
      </c>
    </row>
    <row r="20" spans="1:43">
      <c r="D20" s="14" t="s">
        <v>69</v>
      </c>
      <c r="E20" s="14"/>
      <c r="F20" s="14">
        <v>10.8</v>
      </c>
    </row>
    <row r="21" spans="1:43" ht="12.75" customHeight="1">
      <c r="C21" s="17" t="s">
        <v>60</v>
      </c>
      <c r="D21" s="76" t="s">
        <v>70</v>
      </c>
      <c r="E21" s="76"/>
      <c r="F21" s="76"/>
      <c r="G21" s="76"/>
      <c r="H21" s="76"/>
      <c r="I21" s="76"/>
      <c r="J21" s="76"/>
      <c r="K21" s="76"/>
      <c r="L21" s="76"/>
      <c r="M21" s="76"/>
    </row>
    <row r="22" spans="1:43">
      <c r="A22" s="2" t="s">
        <v>71</v>
      </c>
      <c r="C22" s="1" t="s">
        <v>72</v>
      </c>
      <c r="D22" t="s">
        <v>73</v>
      </c>
      <c r="E22" t="s">
        <v>50</v>
      </c>
      <c r="F22">
        <v>12.24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4.7660000000000001E-2</v>
      </c>
      <c r="L22">
        <f>F22*K22</f>
        <v>0.58335840000000005</v>
      </c>
      <c r="M22" t="s">
        <v>51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12</v>
      </c>
      <c r="AE22">
        <f>G22*AG22</f>
        <v>0</v>
      </c>
      <c r="AF22">
        <f>G22*(1-AG22)</f>
        <v>0</v>
      </c>
      <c r="AG22">
        <v>0.11891428571428569</v>
      </c>
      <c r="AM22">
        <f>F22*AE22</f>
        <v>0</v>
      </c>
      <c r="AN22">
        <f>F22*AF22</f>
        <v>0</v>
      </c>
      <c r="AO22" t="s">
        <v>52</v>
      </c>
      <c r="AP22" t="s">
        <v>53</v>
      </c>
      <c r="AQ22" s="13" t="s">
        <v>54</v>
      </c>
    </row>
    <row r="23" spans="1:43">
      <c r="D23" s="14" t="s">
        <v>74</v>
      </c>
      <c r="E23" s="14"/>
      <c r="F23" s="14">
        <v>6.0107999999999997</v>
      </c>
    </row>
    <row r="24" spans="1:43" ht="12.75" customHeight="1">
      <c r="C24" s="17" t="s">
        <v>60</v>
      </c>
      <c r="D24" s="76" t="s">
        <v>75</v>
      </c>
      <c r="E24" s="76"/>
      <c r="F24" s="76"/>
      <c r="G24" s="76"/>
      <c r="H24" s="76"/>
      <c r="I24" s="76"/>
      <c r="J24" s="76"/>
      <c r="K24" s="76"/>
      <c r="L24" s="76"/>
      <c r="M24" s="76"/>
    </row>
    <row r="25" spans="1:43">
      <c r="A25" s="2" t="s">
        <v>76</v>
      </c>
      <c r="C25" s="1" t="s">
        <v>77</v>
      </c>
      <c r="D25" t="s">
        <v>78</v>
      </c>
      <c r="E25" t="s">
        <v>79</v>
      </c>
      <c r="F25">
        <v>7.4999999999999997E-2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1</v>
      </c>
      <c r="L25">
        <f>F25*K25</f>
        <v>7.4999999999999997E-2</v>
      </c>
      <c r="M25" t="s">
        <v>51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12</v>
      </c>
      <c r="AE25">
        <f>G25*AG25</f>
        <v>0</v>
      </c>
      <c r="AF25">
        <f>G25*(1-AG25)</f>
        <v>0</v>
      </c>
      <c r="AG25">
        <v>1</v>
      </c>
      <c r="AM25">
        <f>F25*AE25</f>
        <v>0</v>
      </c>
      <c r="AN25">
        <f>F25*AF25</f>
        <v>0</v>
      </c>
      <c r="AO25" t="s">
        <v>52</v>
      </c>
      <c r="AP25" t="s">
        <v>53</v>
      </c>
      <c r="AQ25" s="13" t="s">
        <v>54</v>
      </c>
    </row>
    <row r="26" spans="1:43">
      <c r="D26" s="14" t="s">
        <v>80</v>
      </c>
      <c r="E26" s="14"/>
      <c r="F26" s="14">
        <v>7.4999999999999997E-2</v>
      </c>
    </row>
    <row r="27" spans="1:43">
      <c r="D27" s="14" t="s">
        <v>80</v>
      </c>
      <c r="E27" s="14"/>
      <c r="F27" s="14">
        <v>7.4999999999999997E-2</v>
      </c>
    </row>
    <row r="28" spans="1:43">
      <c r="D28" s="14" t="s">
        <v>81</v>
      </c>
      <c r="E28" s="14"/>
      <c r="F28" s="14">
        <v>2.5000000000000001E-2</v>
      </c>
    </row>
    <row r="29" spans="1:43">
      <c r="D29" s="14" t="s">
        <v>80</v>
      </c>
      <c r="E29" s="14"/>
      <c r="F29" s="14">
        <v>7.4999999999999997E-2</v>
      </c>
    </row>
    <row r="30" spans="1:43" ht="25.5" customHeight="1">
      <c r="C30" s="17" t="s">
        <v>60</v>
      </c>
      <c r="D30" s="76" t="s">
        <v>82</v>
      </c>
      <c r="E30" s="76"/>
      <c r="F30" s="76"/>
      <c r="G30" s="76"/>
      <c r="H30" s="76"/>
      <c r="I30" s="76"/>
      <c r="J30" s="76"/>
      <c r="K30" s="76"/>
      <c r="L30" s="76"/>
      <c r="M30" s="76"/>
    </row>
    <row r="31" spans="1:43">
      <c r="A31" s="2" t="s">
        <v>83</v>
      </c>
      <c r="C31" s="1" t="s">
        <v>84</v>
      </c>
      <c r="D31" t="s">
        <v>85</v>
      </c>
      <c r="E31" t="s">
        <v>50</v>
      </c>
      <c r="F31">
        <v>6.2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4.1099999999999999E-3</v>
      </c>
      <c r="L31">
        <f>F31*K31</f>
        <v>2.5482000000000001E-2</v>
      </c>
      <c r="M31" t="s">
        <v>51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12</v>
      </c>
      <c r="AE31">
        <f>G31*AG31</f>
        <v>0</v>
      </c>
      <c r="AF31">
        <f>G31*(1-AG31)</f>
        <v>0</v>
      </c>
      <c r="AG31">
        <v>0.26393229166666671</v>
      </c>
      <c r="AM31">
        <f>F31*AE31</f>
        <v>0</v>
      </c>
      <c r="AN31">
        <f>F31*AF31</f>
        <v>0</v>
      </c>
      <c r="AO31" t="s">
        <v>52</v>
      </c>
      <c r="AP31" t="s">
        <v>53</v>
      </c>
      <c r="AQ31" s="13" t="s">
        <v>54</v>
      </c>
    </row>
    <row r="32" spans="1:43">
      <c r="D32" s="14" t="s">
        <v>86</v>
      </c>
      <c r="E32" s="14"/>
      <c r="F32" s="14">
        <v>6.98</v>
      </c>
    </row>
    <row r="33" spans="1:43" ht="12.75" customHeight="1">
      <c r="C33" s="17" t="s">
        <v>60</v>
      </c>
      <c r="D33" s="76" t="s">
        <v>87</v>
      </c>
      <c r="E33" s="76"/>
      <c r="F33" s="76"/>
      <c r="G33" s="76"/>
      <c r="H33" s="76"/>
      <c r="I33" s="76"/>
      <c r="J33" s="76"/>
      <c r="K33" s="76"/>
      <c r="L33" s="76"/>
      <c r="M33" s="76"/>
    </row>
    <row r="34" spans="1:43">
      <c r="A34" s="2" t="s">
        <v>88</v>
      </c>
      <c r="C34" s="1" t="s">
        <v>89</v>
      </c>
      <c r="D34" t="s">
        <v>90</v>
      </c>
      <c r="E34" t="s">
        <v>50</v>
      </c>
      <c r="F34">
        <v>6.2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5.1229999999999998E-2</v>
      </c>
      <c r="L34">
        <f>F34*K34</f>
        <v>0.31762600000000002</v>
      </c>
      <c r="M34" t="s">
        <v>51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12</v>
      </c>
      <c r="AE34">
        <f>G34*AG34</f>
        <v>0</v>
      </c>
      <c r="AF34">
        <f>G34*(1-AG34)</f>
        <v>0</v>
      </c>
      <c r="AG34">
        <v>0.1741541038525963</v>
      </c>
      <c r="AM34">
        <f>F34*AE34</f>
        <v>0</v>
      </c>
      <c r="AN34">
        <f>F34*AF34</f>
        <v>0</v>
      </c>
      <c r="AO34" t="s">
        <v>52</v>
      </c>
      <c r="AP34" t="s">
        <v>53</v>
      </c>
      <c r="AQ34" s="13" t="s">
        <v>54</v>
      </c>
    </row>
    <row r="35" spans="1:43" ht="12.75" customHeight="1">
      <c r="C35" s="17" t="s">
        <v>60</v>
      </c>
      <c r="D35" s="76" t="s">
        <v>91</v>
      </c>
      <c r="E35" s="76"/>
      <c r="F35" s="76"/>
      <c r="G35" s="76"/>
      <c r="H35" s="76"/>
      <c r="I35" s="76"/>
      <c r="J35" s="76"/>
      <c r="K35" s="76"/>
      <c r="L35" s="76"/>
      <c r="M35" s="76"/>
    </row>
    <row r="36" spans="1:43">
      <c r="A36" s="2" t="s">
        <v>92</v>
      </c>
      <c r="C36" s="1" t="s">
        <v>77</v>
      </c>
      <c r="D36" t="s">
        <v>78</v>
      </c>
      <c r="E36" t="s">
        <v>79</v>
      </c>
      <c r="F36">
        <v>0.05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1</v>
      </c>
      <c r="L36">
        <f>F36*K36</f>
        <v>0.05</v>
      </c>
      <c r="M36" t="s">
        <v>51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12</v>
      </c>
      <c r="AE36">
        <f>G36*AG36</f>
        <v>0</v>
      </c>
      <c r="AF36">
        <f>G36*(1-AG36)</f>
        <v>0</v>
      </c>
      <c r="AG36">
        <v>1</v>
      </c>
      <c r="AM36">
        <f>F36*AE36</f>
        <v>0</v>
      </c>
      <c r="AN36">
        <f>F36*AF36</f>
        <v>0</v>
      </c>
      <c r="AO36" t="s">
        <v>52</v>
      </c>
      <c r="AP36" t="s">
        <v>53</v>
      </c>
      <c r="AQ36" s="13" t="s">
        <v>54</v>
      </c>
    </row>
    <row r="37" spans="1:43" ht="25.5" customHeight="1">
      <c r="C37" s="17" t="s">
        <v>60</v>
      </c>
      <c r="D37" s="76" t="s">
        <v>82</v>
      </c>
      <c r="E37" s="76"/>
      <c r="F37" s="76"/>
      <c r="G37" s="76"/>
      <c r="H37" s="76"/>
      <c r="I37" s="76"/>
      <c r="J37" s="76"/>
      <c r="K37" s="76"/>
      <c r="L37" s="76"/>
      <c r="M37" s="76"/>
    </row>
    <row r="38" spans="1:43">
      <c r="A38" s="18"/>
      <c r="B38" s="19"/>
      <c r="C38" s="19" t="s">
        <v>93</v>
      </c>
      <c r="D38" s="13" t="s">
        <v>94</v>
      </c>
      <c r="E38" s="13"/>
      <c r="F38" s="13"/>
      <c r="G38" s="13"/>
      <c r="H38" s="13">
        <f>SUM(H39:H47)</f>
        <v>0</v>
      </c>
      <c r="I38" s="13">
        <f>SUM(I39:I47)</f>
        <v>0</v>
      </c>
      <c r="J38" s="13">
        <f>H38+I38</f>
        <v>0</v>
      </c>
      <c r="K38" s="13"/>
      <c r="L38" s="13">
        <f>SUM(L39:L47)</f>
        <v>0.18243999999999999</v>
      </c>
      <c r="M38" s="13"/>
      <c r="P38" s="13">
        <f>IF(Q38="PR",J38,SUM(O39:O47))</f>
        <v>0</v>
      </c>
      <c r="Q38" s="13" t="s">
        <v>95</v>
      </c>
      <c r="R38" s="13">
        <f>IF(Q38="HS",H38,0)</f>
        <v>0</v>
      </c>
      <c r="S38" s="13">
        <f>IF(Q38="HS",I38-P38,0)</f>
        <v>0</v>
      </c>
      <c r="T38" s="13">
        <f>IF(Q38="PS",H38,0)</f>
        <v>0</v>
      </c>
      <c r="U38" s="13">
        <f>IF(Q38="PS",I38-P38,0)</f>
        <v>0</v>
      </c>
      <c r="V38" s="13">
        <f>IF(Q38="MP",H38,0)</f>
        <v>0</v>
      </c>
      <c r="W38" s="13">
        <f>IF(Q38="MP",I38-P38,0)</f>
        <v>0</v>
      </c>
      <c r="X38" s="13">
        <f>IF(Q38="OM",H38,0)</f>
        <v>0</v>
      </c>
      <c r="Y38" s="13">
        <v>725</v>
      </c>
      <c r="AI38">
        <f>SUM(Z39:Z47)</f>
        <v>0</v>
      </c>
      <c r="AJ38">
        <f>SUM(AA39:AA47)</f>
        <v>0</v>
      </c>
      <c r="AK38">
        <f>SUM(AB39:AB47)</f>
        <v>0</v>
      </c>
    </row>
    <row r="39" spans="1:43">
      <c r="A39" s="2" t="s">
        <v>96</v>
      </c>
      <c r="C39" s="1" t="s">
        <v>97</v>
      </c>
      <c r="D39" t="s">
        <v>98</v>
      </c>
      <c r="E39" t="s">
        <v>99</v>
      </c>
      <c r="F39">
        <v>2</v>
      </c>
      <c r="G39">
        <v>0</v>
      </c>
      <c r="H39">
        <f t="shared" ref="H39:H45" si="0">F39*AE39</f>
        <v>0</v>
      </c>
      <c r="I39">
        <f t="shared" ref="I39:I45" si="1">J39-H39</f>
        <v>0</v>
      </c>
      <c r="J39">
        <f t="shared" ref="J39:J45" si="2">F39*G39</f>
        <v>0</v>
      </c>
      <c r="K39">
        <v>0</v>
      </c>
      <c r="L39">
        <f t="shared" ref="L39:L45" si="3">F39*K39</f>
        <v>0</v>
      </c>
      <c r="M39" t="s">
        <v>51</v>
      </c>
      <c r="N39">
        <v>1</v>
      </c>
      <c r="O39">
        <f t="shared" ref="O39:O45" si="4">IF(N39=5,I39,0)</f>
        <v>0</v>
      </c>
      <c r="Z39">
        <f t="shared" ref="Z39:Z45" si="5">IF(AD39=0,J39,0)</f>
        <v>0</v>
      </c>
      <c r="AA39">
        <f t="shared" ref="AA39:AA45" si="6">IF(AD39=15,J39,0)</f>
        <v>0</v>
      </c>
      <c r="AB39">
        <f t="shared" ref="AB39:AB45" si="7">IF(AD39=21,J39,0)</f>
        <v>0</v>
      </c>
      <c r="AD39">
        <v>12</v>
      </c>
      <c r="AE39">
        <f t="shared" ref="AE39:AE45" si="8">G39*AG39</f>
        <v>0</v>
      </c>
      <c r="AF39">
        <f t="shared" ref="AF39:AF45" si="9">G39*(1-AG39)</f>
        <v>0</v>
      </c>
      <c r="AG39">
        <v>0.86802803738317758</v>
      </c>
      <c r="AM39">
        <f t="shared" ref="AM39:AM45" si="10">F39*AE39</f>
        <v>0</v>
      </c>
      <c r="AN39">
        <f t="shared" ref="AN39:AN45" si="11">F39*AF39</f>
        <v>0</v>
      </c>
      <c r="AO39" t="s">
        <v>100</v>
      </c>
      <c r="AP39" t="s">
        <v>101</v>
      </c>
      <c r="AQ39" s="13" t="s">
        <v>54</v>
      </c>
    </row>
    <row r="40" spans="1:43">
      <c r="A40" s="2" t="s">
        <v>102</v>
      </c>
      <c r="C40" s="1" t="s">
        <v>103</v>
      </c>
      <c r="D40" t="s">
        <v>104</v>
      </c>
      <c r="E40" t="s">
        <v>99</v>
      </c>
      <c r="F40">
        <v>2</v>
      </c>
      <c r="G40">
        <v>0</v>
      </c>
      <c r="H40">
        <f t="shared" si="0"/>
        <v>0</v>
      </c>
      <c r="I40">
        <f t="shared" si="1"/>
        <v>0</v>
      </c>
      <c r="J40">
        <f t="shared" si="2"/>
        <v>0</v>
      </c>
      <c r="K40">
        <v>1.933E-2</v>
      </c>
      <c r="L40">
        <f t="shared" si="3"/>
        <v>3.866E-2</v>
      </c>
      <c r="M40" t="s">
        <v>51</v>
      </c>
      <c r="N40">
        <v>1</v>
      </c>
      <c r="O40">
        <f t="shared" si="4"/>
        <v>0</v>
      </c>
      <c r="Z40">
        <f t="shared" si="5"/>
        <v>0</v>
      </c>
      <c r="AA40">
        <f t="shared" si="6"/>
        <v>0</v>
      </c>
      <c r="AB40">
        <f t="shared" si="7"/>
        <v>0</v>
      </c>
      <c r="AD40">
        <v>12</v>
      </c>
      <c r="AE40">
        <f t="shared" si="8"/>
        <v>0</v>
      </c>
      <c r="AF40">
        <f t="shared" si="9"/>
        <v>0</v>
      </c>
      <c r="AG40">
        <v>0</v>
      </c>
      <c r="AM40">
        <f t="shared" si="10"/>
        <v>0</v>
      </c>
      <c r="AN40">
        <f t="shared" si="11"/>
        <v>0</v>
      </c>
      <c r="AO40" t="s">
        <v>100</v>
      </c>
      <c r="AP40" t="s">
        <v>101</v>
      </c>
      <c r="AQ40" s="13" t="s">
        <v>54</v>
      </c>
    </row>
    <row r="41" spans="1:43">
      <c r="A41" s="2" t="s">
        <v>105</v>
      </c>
      <c r="C41" s="1" t="s">
        <v>106</v>
      </c>
      <c r="D41" t="s">
        <v>107</v>
      </c>
      <c r="E41" t="s">
        <v>99</v>
      </c>
      <c r="F41">
        <v>2</v>
      </c>
      <c r="G41">
        <v>0</v>
      </c>
      <c r="H41">
        <f t="shared" si="0"/>
        <v>0</v>
      </c>
      <c r="I41">
        <f t="shared" si="1"/>
        <v>0</v>
      </c>
      <c r="J41">
        <f t="shared" si="2"/>
        <v>0</v>
      </c>
      <c r="K41">
        <v>3.1870000000000002E-2</v>
      </c>
      <c r="L41">
        <f t="shared" si="3"/>
        <v>6.3740000000000005E-2</v>
      </c>
      <c r="M41" t="s">
        <v>51</v>
      </c>
      <c r="N41">
        <v>1</v>
      </c>
      <c r="O41">
        <f t="shared" si="4"/>
        <v>0</v>
      </c>
      <c r="Z41">
        <f t="shared" si="5"/>
        <v>0</v>
      </c>
      <c r="AA41">
        <f t="shared" si="6"/>
        <v>0</v>
      </c>
      <c r="AB41">
        <f t="shared" si="7"/>
        <v>0</v>
      </c>
      <c r="AD41">
        <v>12</v>
      </c>
      <c r="AE41">
        <f t="shared" si="8"/>
        <v>0</v>
      </c>
      <c r="AF41">
        <f t="shared" si="9"/>
        <v>0</v>
      </c>
      <c r="AG41">
        <v>0</v>
      </c>
      <c r="AM41">
        <f t="shared" si="10"/>
        <v>0</v>
      </c>
      <c r="AN41">
        <f t="shared" si="11"/>
        <v>0</v>
      </c>
      <c r="AO41" t="s">
        <v>100</v>
      </c>
      <c r="AP41" t="s">
        <v>101</v>
      </c>
      <c r="AQ41" s="13" t="s">
        <v>54</v>
      </c>
    </row>
    <row r="42" spans="1:43">
      <c r="A42" s="2" t="s">
        <v>108</v>
      </c>
      <c r="C42" s="1" t="s">
        <v>109</v>
      </c>
      <c r="D42" t="s">
        <v>110</v>
      </c>
      <c r="E42" t="s">
        <v>111</v>
      </c>
      <c r="F42">
        <v>6</v>
      </c>
      <c r="G42">
        <v>0</v>
      </c>
      <c r="H42">
        <f t="shared" si="0"/>
        <v>0</v>
      </c>
      <c r="I42">
        <f t="shared" si="1"/>
        <v>0</v>
      </c>
      <c r="J42">
        <f t="shared" si="2"/>
        <v>0</v>
      </c>
      <c r="K42">
        <v>2.4000000000000001E-4</v>
      </c>
      <c r="L42">
        <f t="shared" si="3"/>
        <v>1.4400000000000001E-3</v>
      </c>
      <c r="M42" t="s">
        <v>51</v>
      </c>
      <c r="N42">
        <v>1</v>
      </c>
      <c r="O42">
        <f t="shared" si="4"/>
        <v>0</v>
      </c>
      <c r="Z42">
        <f t="shared" si="5"/>
        <v>0</v>
      </c>
      <c r="AA42">
        <f t="shared" si="6"/>
        <v>0</v>
      </c>
      <c r="AB42">
        <f t="shared" si="7"/>
        <v>0</v>
      </c>
      <c r="AD42">
        <v>12</v>
      </c>
      <c r="AE42">
        <f t="shared" si="8"/>
        <v>0</v>
      </c>
      <c r="AF42">
        <f t="shared" si="9"/>
        <v>0</v>
      </c>
      <c r="AG42">
        <v>0.76627257799671589</v>
      </c>
      <c r="AM42">
        <f t="shared" si="10"/>
        <v>0</v>
      </c>
      <c r="AN42">
        <f t="shared" si="11"/>
        <v>0</v>
      </c>
      <c r="AO42" t="s">
        <v>100</v>
      </c>
      <c r="AP42" t="s">
        <v>101</v>
      </c>
      <c r="AQ42" s="13" t="s">
        <v>54</v>
      </c>
    </row>
    <row r="43" spans="1:43">
      <c r="A43" s="2" t="s">
        <v>112</v>
      </c>
      <c r="C43" s="1" t="s">
        <v>113</v>
      </c>
      <c r="D43" t="s">
        <v>114</v>
      </c>
      <c r="E43" t="s">
        <v>99</v>
      </c>
      <c r="F43">
        <v>2</v>
      </c>
      <c r="G43">
        <v>0</v>
      </c>
      <c r="H43">
        <f t="shared" si="0"/>
        <v>0</v>
      </c>
      <c r="I43">
        <f t="shared" si="1"/>
        <v>0</v>
      </c>
      <c r="J43">
        <f t="shared" si="2"/>
        <v>0</v>
      </c>
      <c r="K43">
        <v>8.4999999999999995E-4</v>
      </c>
      <c r="L43">
        <f t="shared" si="3"/>
        <v>1.6999999999999999E-3</v>
      </c>
      <c r="M43" t="s">
        <v>51</v>
      </c>
      <c r="N43">
        <v>1</v>
      </c>
      <c r="O43">
        <f t="shared" si="4"/>
        <v>0</v>
      </c>
      <c r="Z43">
        <f t="shared" si="5"/>
        <v>0</v>
      </c>
      <c r="AA43">
        <f t="shared" si="6"/>
        <v>0</v>
      </c>
      <c r="AB43">
        <f t="shared" si="7"/>
        <v>0</v>
      </c>
      <c r="AD43">
        <v>12</v>
      </c>
      <c r="AE43">
        <f t="shared" si="8"/>
        <v>0</v>
      </c>
      <c r="AF43">
        <f t="shared" si="9"/>
        <v>0</v>
      </c>
      <c r="AG43">
        <v>0.89444997706602103</v>
      </c>
      <c r="AM43">
        <f t="shared" si="10"/>
        <v>0</v>
      </c>
      <c r="AN43">
        <f t="shared" si="11"/>
        <v>0</v>
      </c>
      <c r="AO43" t="s">
        <v>100</v>
      </c>
      <c r="AP43" t="s">
        <v>101</v>
      </c>
      <c r="AQ43" s="13" t="s">
        <v>54</v>
      </c>
    </row>
    <row r="44" spans="1:43">
      <c r="A44" s="2" t="s">
        <v>115</v>
      </c>
      <c r="C44" s="1" t="s">
        <v>116</v>
      </c>
      <c r="D44" t="s">
        <v>117</v>
      </c>
      <c r="E44" t="s">
        <v>111</v>
      </c>
      <c r="F44">
        <v>2</v>
      </c>
      <c r="G44">
        <v>0</v>
      </c>
      <c r="H44">
        <f t="shared" si="0"/>
        <v>0</v>
      </c>
      <c r="I44">
        <f t="shared" si="1"/>
        <v>0</v>
      </c>
      <c r="J44">
        <f t="shared" si="2"/>
        <v>0</v>
      </c>
      <c r="K44">
        <v>1.8400000000000001E-3</v>
      </c>
      <c r="L44">
        <f t="shared" si="3"/>
        <v>3.6800000000000001E-3</v>
      </c>
      <c r="M44" t="s">
        <v>51</v>
      </c>
      <c r="N44">
        <v>1</v>
      </c>
      <c r="O44">
        <f t="shared" si="4"/>
        <v>0</v>
      </c>
      <c r="Z44">
        <f t="shared" si="5"/>
        <v>0</v>
      </c>
      <c r="AA44">
        <f t="shared" si="6"/>
        <v>0</v>
      </c>
      <c r="AB44">
        <f t="shared" si="7"/>
        <v>0</v>
      </c>
      <c r="AD44">
        <v>12</v>
      </c>
      <c r="AE44">
        <f t="shared" si="8"/>
        <v>0</v>
      </c>
      <c r="AF44">
        <f t="shared" si="9"/>
        <v>0</v>
      </c>
      <c r="AG44">
        <v>0.46077464788732392</v>
      </c>
      <c r="AM44">
        <f t="shared" si="10"/>
        <v>0</v>
      </c>
      <c r="AN44">
        <f t="shared" si="11"/>
        <v>0</v>
      </c>
      <c r="AO44" t="s">
        <v>100</v>
      </c>
      <c r="AP44" t="s">
        <v>101</v>
      </c>
      <c r="AQ44" s="13" t="s">
        <v>54</v>
      </c>
    </row>
    <row r="45" spans="1:43">
      <c r="A45" s="2" t="s">
        <v>118</v>
      </c>
      <c r="C45" s="1" t="s">
        <v>119</v>
      </c>
      <c r="D45" t="s">
        <v>120</v>
      </c>
      <c r="E45" t="s">
        <v>99</v>
      </c>
      <c r="F45">
        <v>2</v>
      </c>
      <c r="G45">
        <v>0</v>
      </c>
      <c r="H45">
        <f t="shared" si="0"/>
        <v>0</v>
      </c>
      <c r="I45">
        <f t="shared" si="1"/>
        <v>0</v>
      </c>
      <c r="J45">
        <f t="shared" si="2"/>
        <v>0</v>
      </c>
      <c r="K45">
        <v>2.2599999999999999E-2</v>
      </c>
      <c r="L45">
        <f t="shared" si="3"/>
        <v>4.5199999999999997E-2</v>
      </c>
      <c r="M45" t="s">
        <v>51</v>
      </c>
      <c r="N45">
        <v>1</v>
      </c>
      <c r="O45">
        <f t="shared" si="4"/>
        <v>0</v>
      </c>
      <c r="Z45">
        <f t="shared" si="5"/>
        <v>0</v>
      </c>
      <c r="AA45">
        <f t="shared" si="6"/>
        <v>0</v>
      </c>
      <c r="AB45">
        <f t="shared" si="7"/>
        <v>0</v>
      </c>
      <c r="AD45">
        <v>12</v>
      </c>
      <c r="AE45">
        <f t="shared" si="8"/>
        <v>0</v>
      </c>
      <c r="AF45">
        <f t="shared" si="9"/>
        <v>0</v>
      </c>
      <c r="AG45">
        <v>1</v>
      </c>
      <c r="AM45">
        <f t="shared" si="10"/>
        <v>0</v>
      </c>
      <c r="AN45">
        <f t="shared" si="11"/>
        <v>0</v>
      </c>
      <c r="AO45" t="s">
        <v>100</v>
      </c>
      <c r="AP45" t="s">
        <v>101</v>
      </c>
      <c r="AQ45" s="13" t="s">
        <v>54</v>
      </c>
    </row>
    <row r="46" spans="1:43" ht="12.75" customHeight="1">
      <c r="C46" s="17" t="s">
        <v>60</v>
      </c>
      <c r="D46" s="76" t="s">
        <v>121</v>
      </c>
      <c r="E46" s="76"/>
      <c r="F46" s="76"/>
      <c r="G46" s="76"/>
      <c r="H46" s="76"/>
      <c r="I46" s="76"/>
      <c r="J46" s="76"/>
      <c r="K46" s="76"/>
      <c r="L46" s="76"/>
      <c r="M46" s="76"/>
    </row>
    <row r="47" spans="1:43">
      <c r="A47" s="2" t="s">
        <v>122</v>
      </c>
      <c r="C47" s="1" t="s">
        <v>123</v>
      </c>
      <c r="D47" t="s">
        <v>124</v>
      </c>
      <c r="E47" t="s">
        <v>111</v>
      </c>
      <c r="F47">
        <v>2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1.401E-2</v>
      </c>
      <c r="L47">
        <f>F47*K47</f>
        <v>2.802E-2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0.72928336380255943</v>
      </c>
      <c r="AM47">
        <f>F47*AE47</f>
        <v>0</v>
      </c>
      <c r="AN47">
        <f>F47*AF47</f>
        <v>0</v>
      </c>
      <c r="AO47" t="s">
        <v>100</v>
      </c>
      <c r="AP47" t="s">
        <v>101</v>
      </c>
      <c r="AQ47" s="13" t="s">
        <v>54</v>
      </c>
    </row>
    <row r="48" spans="1:43">
      <c r="A48" s="18"/>
      <c r="B48" s="19"/>
      <c r="C48" s="19" t="s">
        <v>125</v>
      </c>
      <c r="D48" s="13" t="s">
        <v>126</v>
      </c>
      <c r="E48" s="13"/>
      <c r="F48" s="13"/>
      <c r="G48" s="13"/>
      <c r="H48" s="13">
        <f>SUM(H49:H86)</f>
        <v>0</v>
      </c>
      <c r="I48" s="13">
        <f>SUM(I49:I86)</f>
        <v>0</v>
      </c>
      <c r="J48" s="13">
        <f>H48+I48</f>
        <v>0</v>
      </c>
      <c r="K48" s="13"/>
      <c r="L48" s="13">
        <f>SUM(L49:L86)</f>
        <v>0.17193849999999999</v>
      </c>
      <c r="M48" s="13"/>
      <c r="P48" s="13">
        <f>IF(Q48="PR",J48,SUM(O49:O86))</f>
        <v>0</v>
      </c>
      <c r="Q48" s="13" t="s">
        <v>95</v>
      </c>
      <c r="R48" s="13">
        <f>IF(Q48="HS",H48,0)</f>
        <v>0</v>
      </c>
      <c r="S48" s="13">
        <f>IF(Q48="HS",I48-P48,0)</f>
        <v>0</v>
      </c>
      <c r="T48" s="13">
        <f>IF(Q48="PS",H48,0)</f>
        <v>0</v>
      </c>
      <c r="U48" s="13">
        <f>IF(Q48="PS",I48-P48,0)</f>
        <v>0</v>
      </c>
      <c r="V48" s="13">
        <f>IF(Q48="MP",H48,0)</f>
        <v>0</v>
      </c>
      <c r="W48" s="13">
        <f>IF(Q48="MP",I48-P48,0)</f>
        <v>0</v>
      </c>
      <c r="X48" s="13">
        <f>IF(Q48="OM",H48,0)</f>
        <v>0</v>
      </c>
      <c r="Y48" s="13">
        <v>771</v>
      </c>
      <c r="AI48">
        <f>SUM(Z49:Z86)</f>
        <v>0</v>
      </c>
      <c r="AJ48">
        <f>SUM(AA49:AA86)</f>
        <v>0</v>
      </c>
      <c r="AK48">
        <f>SUM(AB49:AB86)</f>
        <v>0</v>
      </c>
    </row>
    <row r="49" spans="1:43">
      <c r="A49" s="2" t="s">
        <v>127</v>
      </c>
      <c r="C49" s="1" t="s">
        <v>128</v>
      </c>
      <c r="D49" t="s">
        <v>129</v>
      </c>
      <c r="E49" t="s">
        <v>50</v>
      </c>
      <c r="F49">
        <v>6.2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0</v>
      </c>
      <c r="L49">
        <f>F49*K49</f>
        <v>0</v>
      </c>
      <c r="M49" t="s">
        <v>51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12</v>
      </c>
      <c r="AE49">
        <f>G49*AG49</f>
        <v>0</v>
      </c>
      <c r="AF49">
        <f>G49*(1-AG49)</f>
        <v>0</v>
      </c>
      <c r="AG49">
        <v>0</v>
      </c>
      <c r="AM49">
        <f>F49*AE49</f>
        <v>0</v>
      </c>
      <c r="AN49">
        <f>F49*AF49</f>
        <v>0</v>
      </c>
      <c r="AO49" t="s">
        <v>130</v>
      </c>
      <c r="AP49" t="s">
        <v>131</v>
      </c>
      <c r="AQ49" s="13" t="s">
        <v>54</v>
      </c>
    </row>
    <row r="50" spans="1:43">
      <c r="D50" s="14" t="s">
        <v>86</v>
      </c>
      <c r="E50" s="14"/>
      <c r="F50" s="14">
        <v>6.98</v>
      </c>
    </row>
    <row r="51" spans="1:43">
      <c r="A51" s="2" t="s">
        <v>132</v>
      </c>
      <c r="C51" s="1" t="s">
        <v>133</v>
      </c>
      <c r="D51" t="s">
        <v>134</v>
      </c>
      <c r="E51" t="s">
        <v>50</v>
      </c>
      <c r="F51">
        <v>6.2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0</v>
      </c>
      <c r="L51">
        <f>F51*K51</f>
        <v>0</v>
      </c>
      <c r="M51" t="s">
        <v>51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12</v>
      </c>
      <c r="AE51">
        <f>G51*AG51</f>
        <v>0</v>
      </c>
      <c r="AF51">
        <f>G51*(1-AG51)</f>
        <v>0</v>
      </c>
      <c r="AG51">
        <v>0</v>
      </c>
      <c r="AM51">
        <f>F51*AE51</f>
        <v>0</v>
      </c>
      <c r="AN51">
        <f>F51*AF51</f>
        <v>0</v>
      </c>
      <c r="AO51" t="s">
        <v>130</v>
      </c>
      <c r="AP51" t="s">
        <v>131</v>
      </c>
      <c r="AQ51" s="13" t="s">
        <v>54</v>
      </c>
    </row>
    <row r="52" spans="1:43" ht="12.75" customHeight="1">
      <c r="C52" s="17" t="s">
        <v>60</v>
      </c>
      <c r="D52" s="76" t="s">
        <v>135</v>
      </c>
      <c r="E52" s="76"/>
      <c r="F52" s="76"/>
      <c r="G52" s="76"/>
      <c r="H52" s="76"/>
      <c r="I52" s="76"/>
      <c r="J52" s="76"/>
      <c r="K52" s="76"/>
      <c r="L52" s="76"/>
      <c r="M52" s="76"/>
    </row>
    <row r="53" spans="1:43">
      <c r="A53" s="2" t="s">
        <v>136</v>
      </c>
      <c r="C53" s="1" t="s">
        <v>137</v>
      </c>
      <c r="D53" t="s">
        <v>138</v>
      </c>
      <c r="E53" t="s">
        <v>139</v>
      </c>
      <c r="F53">
        <v>1.55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9.5E-4</v>
      </c>
      <c r="L53">
        <f>F53*K53</f>
        <v>1.4725000000000001E-3</v>
      </c>
      <c r="M53" t="s">
        <v>51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1</v>
      </c>
      <c r="AM53">
        <f>F53*AE53</f>
        <v>0</v>
      </c>
      <c r="AN53">
        <f>F53*AF53</f>
        <v>0</v>
      </c>
      <c r="AO53" t="s">
        <v>130</v>
      </c>
      <c r="AP53" t="s">
        <v>131</v>
      </c>
      <c r="AQ53" s="13" t="s">
        <v>54</v>
      </c>
    </row>
    <row r="54" spans="1:43">
      <c r="D54" s="14" t="s">
        <v>140</v>
      </c>
      <c r="E54" s="14"/>
      <c r="F54" s="14">
        <v>1.5225</v>
      </c>
    </row>
    <row r="55" spans="1:43">
      <c r="D55" s="14" t="s">
        <v>141</v>
      </c>
      <c r="E55" s="14"/>
      <c r="F55" s="14">
        <v>1.7450000000000001</v>
      </c>
    </row>
    <row r="56" spans="1:43">
      <c r="D56" s="14" t="s">
        <v>142</v>
      </c>
      <c r="E56" s="14"/>
      <c r="F56" s="14">
        <v>0.7157</v>
      </c>
    </row>
    <row r="57" spans="1:43">
      <c r="D57" s="14" t="s">
        <v>143</v>
      </c>
      <c r="E57" s="14"/>
      <c r="F57" s="14">
        <v>1.55</v>
      </c>
    </row>
    <row r="58" spans="1:43" ht="51" customHeight="1">
      <c r="C58" s="17" t="s">
        <v>60</v>
      </c>
      <c r="D58" s="76" t="s">
        <v>144</v>
      </c>
      <c r="E58" s="76"/>
      <c r="F58" s="76"/>
      <c r="G58" s="76"/>
      <c r="H58" s="76"/>
      <c r="I58" s="76"/>
      <c r="J58" s="76"/>
      <c r="K58" s="76"/>
      <c r="L58" s="76"/>
      <c r="M58" s="76"/>
    </row>
    <row r="59" spans="1:43">
      <c r="A59" s="2" t="s">
        <v>145</v>
      </c>
      <c r="C59" s="1" t="s">
        <v>146</v>
      </c>
      <c r="D59" t="s">
        <v>147</v>
      </c>
      <c r="E59" t="s">
        <v>50</v>
      </c>
      <c r="F59">
        <v>6.2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0</v>
      </c>
      <c r="L59">
        <f>F59*K59</f>
        <v>0</v>
      </c>
      <c r="M59" t="s">
        <v>51</v>
      </c>
      <c r="N59">
        <v>1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12</v>
      </c>
      <c r="AE59">
        <f>G59*AG59</f>
        <v>0</v>
      </c>
      <c r="AF59">
        <f>G59*(1-AG59)</f>
        <v>0</v>
      </c>
      <c r="AG59">
        <v>0</v>
      </c>
      <c r="AM59">
        <f>F59*AE59</f>
        <v>0</v>
      </c>
      <c r="AN59">
        <f>F59*AF59</f>
        <v>0</v>
      </c>
      <c r="AO59" t="s">
        <v>130</v>
      </c>
      <c r="AP59" t="s">
        <v>131</v>
      </c>
      <c r="AQ59" s="13" t="s">
        <v>54</v>
      </c>
    </row>
    <row r="60" spans="1:43" ht="12.75" customHeight="1">
      <c r="C60" s="17" t="s">
        <v>60</v>
      </c>
      <c r="D60" s="76" t="s">
        <v>135</v>
      </c>
      <c r="E60" s="76"/>
      <c r="F60" s="76"/>
      <c r="G60" s="76"/>
      <c r="H60" s="76"/>
      <c r="I60" s="76"/>
      <c r="J60" s="76"/>
      <c r="K60" s="76"/>
      <c r="L60" s="76"/>
      <c r="M60" s="76"/>
    </row>
    <row r="61" spans="1:43">
      <c r="A61" s="2" t="s">
        <v>148</v>
      </c>
      <c r="C61" s="1" t="s">
        <v>149</v>
      </c>
      <c r="D61" t="s">
        <v>150</v>
      </c>
      <c r="E61" t="s">
        <v>151</v>
      </c>
      <c r="F61">
        <v>9.92</v>
      </c>
      <c r="G61">
        <v>0</v>
      </c>
      <c r="H61">
        <f>F61*AE61</f>
        <v>0</v>
      </c>
      <c r="I61">
        <f>J61-H61</f>
        <v>0</v>
      </c>
      <c r="J61">
        <f>F61*G61</f>
        <v>0</v>
      </c>
      <c r="K61">
        <v>1E-3</v>
      </c>
      <c r="L61">
        <f>F61*K61</f>
        <v>9.92E-3</v>
      </c>
      <c r="M61" t="s">
        <v>51</v>
      </c>
      <c r="N61">
        <v>1</v>
      </c>
      <c r="O61">
        <f>IF(N61=5,I61,0)</f>
        <v>0</v>
      </c>
      <c r="Z61">
        <f>IF(AD61=0,J61,0)</f>
        <v>0</v>
      </c>
      <c r="AA61">
        <f>IF(AD61=15,J61,0)</f>
        <v>0</v>
      </c>
      <c r="AB61">
        <f>IF(AD61=21,J61,0)</f>
        <v>0</v>
      </c>
      <c r="AD61">
        <v>12</v>
      </c>
      <c r="AE61">
        <f>G61*AG61</f>
        <v>0</v>
      </c>
      <c r="AF61">
        <f>G61*(1-AG61)</f>
        <v>0</v>
      </c>
      <c r="AG61">
        <v>1</v>
      </c>
      <c r="AM61">
        <f>F61*AE61</f>
        <v>0</v>
      </c>
      <c r="AN61">
        <f>F61*AF61</f>
        <v>0</v>
      </c>
      <c r="AO61" t="s">
        <v>130</v>
      </c>
      <c r="AP61" t="s">
        <v>131</v>
      </c>
      <c r="AQ61" s="13" t="s">
        <v>54</v>
      </c>
    </row>
    <row r="62" spans="1:43">
      <c r="D62" s="14" t="s">
        <v>152</v>
      </c>
      <c r="E62" s="14"/>
      <c r="F62" s="14">
        <v>9.7439999999999998</v>
      </c>
    </row>
    <row r="63" spans="1:43">
      <c r="D63" s="14" t="s">
        <v>153</v>
      </c>
      <c r="E63" s="14"/>
      <c r="F63" s="14">
        <v>11.167999999999999</v>
      </c>
    </row>
    <row r="64" spans="1:43">
      <c r="D64" s="14" t="s">
        <v>154</v>
      </c>
      <c r="E64" s="14"/>
      <c r="F64" s="14">
        <v>4.5804799999999997</v>
      </c>
    </row>
    <row r="65" spans="1:43">
      <c r="D65" s="14" t="s">
        <v>155</v>
      </c>
      <c r="E65" s="14"/>
      <c r="F65" s="14">
        <v>9.92</v>
      </c>
    </row>
    <row r="66" spans="1:43" ht="63.75" customHeight="1">
      <c r="C66" s="17" t="s">
        <v>60</v>
      </c>
      <c r="D66" s="76" t="s">
        <v>156</v>
      </c>
      <c r="E66" s="76"/>
      <c r="F66" s="76"/>
      <c r="G66" s="76"/>
      <c r="H66" s="76"/>
      <c r="I66" s="76"/>
      <c r="J66" s="76"/>
      <c r="K66" s="76"/>
      <c r="L66" s="76"/>
      <c r="M66" s="76"/>
    </row>
    <row r="67" spans="1:43">
      <c r="A67" s="2" t="s">
        <v>157</v>
      </c>
      <c r="C67" s="1" t="s">
        <v>158</v>
      </c>
      <c r="D67" t="s">
        <v>159</v>
      </c>
      <c r="E67" t="s">
        <v>65</v>
      </c>
      <c r="F67">
        <v>52.4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0</v>
      </c>
      <c r="L67">
        <f>F67*K67</f>
        <v>0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0</v>
      </c>
      <c r="AM67">
        <f>F67*AE67</f>
        <v>0</v>
      </c>
      <c r="AN67">
        <f>F67*AF67</f>
        <v>0</v>
      </c>
      <c r="AO67" t="s">
        <v>130</v>
      </c>
      <c r="AP67" t="s">
        <v>131</v>
      </c>
      <c r="AQ67" s="13" t="s">
        <v>54</v>
      </c>
    </row>
    <row r="68" spans="1:43">
      <c r="D68" s="14" t="s">
        <v>160</v>
      </c>
      <c r="E68" s="14"/>
      <c r="F68" s="14">
        <v>9.1180000000000003</v>
      </c>
    </row>
    <row r="69" spans="1:43">
      <c r="D69" s="14" t="s">
        <v>161</v>
      </c>
      <c r="E69" s="14"/>
      <c r="F69" s="14">
        <v>8</v>
      </c>
    </row>
    <row r="70" spans="1:43">
      <c r="D70" s="14" t="s">
        <v>162</v>
      </c>
      <c r="E70" s="14"/>
      <c r="F70" s="14">
        <v>16.28</v>
      </c>
    </row>
    <row r="71" spans="1:43">
      <c r="D71" s="14" t="s">
        <v>163</v>
      </c>
      <c r="E71" s="14"/>
      <c r="F71" s="14">
        <v>24</v>
      </c>
    </row>
    <row r="72" spans="1:43">
      <c r="D72" s="14" t="s">
        <v>164</v>
      </c>
      <c r="E72" s="14"/>
      <c r="F72" s="14">
        <v>10.039999999999999</v>
      </c>
    </row>
    <row r="73" spans="1:43">
      <c r="D73" s="14" t="s">
        <v>165</v>
      </c>
      <c r="E73" s="14"/>
      <c r="F73" s="14">
        <v>16</v>
      </c>
    </row>
    <row r="74" spans="1:43">
      <c r="D74" s="14" t="s">
        <v>166</v>
      </c>
      <c r="E74" s="14"/>
      <c r="F74" s="14">
        <v>20.399999999999999</v>
      </c>
    </row>
    <row r="75" spans="1:43">
      <c r="D75" s="14" t="s">
        <v>167</v>
      </c>
      <c r="E75" s="14"/>
      <c r="F75" s="14">
        <v>32</v>
      </c>
    </row>
    <row r="76" spans="1:43" ht="12.75" customHeight="1">
      <c r="C76" s="17" t="s">
        <v>60</v>
      </c>
      <c r="D76" s="76" t="s">
        <v>135</v>
      </c>
      <c r="E76" s="76"/>
      <c r="F76" s="76"/>
      <c r="G76" s="76"/>
      <c r="H76" s="76"/>
      <c r="I76" s="76"/>
      <c r="J76" s="76"/>
      <c r="K76" s="76"/>
      <c r="L76" s="76"/>
      <c r="M76" s="76"/>
    </row>
    <row r="77" spans="1:43">
      <c r="A77" s="2" t="s">
        <v>168</v>
      </c>
      <c r="C77" s="1" t="s">
        <v>169</v>
      </c>
      <c r="D77" t="s">
        <v>170</v>
      </c>
      <c r="E77" t="s">
        <v>65</v>
      </c>
      <c r="F77">
        <v>53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2.9999999999999997E-4</v>
      </c>
      <c r="L77">
        <f>F77*K77</f>
        <v>1.5899999999999997E-2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130</v>
      </c>
      <c r="AP77" t="s">
        <v>131</v>
      </c>
      <c r="AQ77" s="13" t="s">
        <v>54</v>
      </c>
    </row>
    <row r="78" spans="1:43" ht="12.75" customHeight="1">
      <c r="C78" s="17" t="s">
        <v>60</v>
      </c>
      <c r="D78" s="76" t="s">
        <v>171</v>
      </c>
      <c r="E78" s="76"/>
      <c r="F78" s="76"/>
      <c r="G78" s="76"/>
      <c r="H78" s="76"/>
      <c r="I78" s="76"/>
      <c r="J78" s="76"/>
      <c r="K78" s="76"/>
      <c r="L78" s="76"/>
      <c r="M78" s="76"/>
    </row>
    <row r="79" spans="1:43">
      <c r="A79" s="2" t="s">
        <v>172</v>
      </c>
      <c r="C79" s="1" t="s">
        <v>173</v>
      </c>
      <c r="D79" t="s">
        <v>174</v>
      </c>
      <c r="E79" t="s">
        <v>50</v>
      </c>
      <c r="F79">
        <v>6.2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2.1000000000000001E-4</v>
      </c>
      <c r="L79">
        <f>F79*K79</f>
        <v>1.302E-3</v>
      </c>
      <c r="M79" t="s">
        <v>51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12</v>
      </c>
      <c r="AE79">
        <f>G79*AG79</f>
        <v>0</v>
      </c>
      <c r="AF79">
        <f>G79*(1-AG79)</f>
        <v>0</v>
      </c>
      <c r="AG79">
        <v>0.47242647058823528</v>
      </c>
      <c r="AM79">
        <f>F79*AE79</f>
        <v>0</v>
      </c>
      <c r="AN79">
        <f>F79*AF79</f>
        <v>0</v>
      </c>
      <c r="AO79" t="s">
        <v>130</v>
      </c>
      <c r="AP79" t="s">
        <v>131</v>
      </c>
      <c r="AQ79" s="13" t="s">
        <v>54</v>
      </c>
    </row>
    <row r="80" spans="1:43" ht="12.75" customHeight="1">
      <c r="C80" s="17" t="s">
        <v>60</v>
      </c>
      <c r="D80" s="76" t="s">
        <v>175</v>
      </c>
      <c r="E80" s="76"/>
      <c r="F80" s="76"/>
      <c r="G80" s="76"/>
      <c r="H80" s="76"/>
      <c r="I80" s="76"/>
      <c r="J80" s="76"/>
      <c r="K80" s="76"/>
      <c r="L80" s="76"/>
      <c r="M80" s="76"/>
    </row>
    <row r="81" spans="1:43">
      <c r="A81" s="2" t="s">
        <v>176</v>
      </c>
      <c r="C81" s="1" t="s">
        <v>177</v>
      </c>
      <c r="D81" t="s">
        <v>178</v>
      </c>
      <c r="E81" t="s">
        <v>50</v>
      </c>
      <c r="F81">
        <v>6.2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8.0000000000000007E-5</v>
      </c>
      <c r="L81">
        <f>F81*K81</f>
        <v>4.9600000000000002E-4</v>
      </c>
      <c r="M81" t="s">
        <v>51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12</v>
      </c>
      <c r="AE81">
        <f>G81*AG81</f>
        <v>0</v>
      </c>
      <c r="AF81">
        <f>G81*(1-AG81)</f>
        <v>0</v>
      </c>
      <c r="AG81">
        <v>0.56842105263157905</v>
      </c>
      <c r="AM81">
        <f>F81*AE81</f>
        <v>0</v>
      </c>
      <c r="AN81">
        <f>F81*AF81</f>
        <v>0</v>
      </c>
      <c r="AO81" t="s">
        <v>130</v>
      </c>
      <c r="AP81" t="s">
        <v>131</v>
      </c>
      <c r="AQ81" s="13" t="s">
        <v>54</v>
      </c>
    </row>
    <row r="82" spans="1:43" ht="12.75" customHeight="1">
      <c r="C82" s="17" t="s">
        <v>60</v>
      </c>
      <c r="D82" s="76" t="s">
        <v>179</v>
      </c>
      <c r="E82" s="76"/>
      <c r="F82" s="76"/>
      <c r="G82" s="76"/>
      <c r="H82" s="76"/>
      <c r="I82" s="76"/>
      <c r="J82" s="76"/>
      <c r="K82" s="76"/>
      <c r="L82" s="76"/>
      <c r="M82" s="76"/>
    </row>
    <row r="83" spans="1:43">
      <c r="A83" s="2" t="s">
        <v>180</v>
      </c>
      <c r="C83" s="1" t="s">
        <v>181</v>
      </c>
      <c r="D83" t="s">
        <v>182</v>
      </c>
      <c r="E83" t="s">
        <v>79</v>
      </c>
      <c r="F83">
        <v>0.1719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0</v>
      </c>
      <c r="L83">
        <f>F83*K83</f>
        <v>0</v>
      </c>
      <c r="M83" t="s">
        <v>51</v>
      </c>
      <c r="N83">
        <v>5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12</v>
      </c>
      <c r="AE83">
        <f>G83*AG83</f>
        <v>0</v>
      </c>
      <c r="AF83">
        <f>G83*(1-AG83)</f>
        <v>0</v>
      </c>
      <c r="AG83">
        <v>0</v>
      </c>
      <c r="AM83">
        <f>F83*AE83</f>
        <v>0</v>
      </c>
      <c r="AN83">
        <f>F83*AF83</f>
        <v>0</v>
      </c>
      <c r="AO83" t="s">
        <v>130</v>
      </c>
      <c r="AP83" t="s">
        <v>131</v>
      </c>
      <c r="AQ83" s="13" t="s">
        <v>54</v>
      </c>
    </row>
    <row r="84" spans="1:43">
      <c r="A84" s="2" t="s">
        <v>183</v>
      </c>
      <c r="C84" s="1" t="s">
        <v>184</v>
      </c>
      <c r="D84" t="s">
        <v>185</v>
      </c>
      <c r="E84" t="s">
        <v>50</v>
      </c>
      <c r="F84">
        <v>6.2</v>
      </c>
      <c r="G84">
        <v>0</v>
      </c>
      <c r="H84">
        <f>F84*AE84</f>
        <v>0</v>
      </c>
      <c r="I84">
        <f>J84-H84</f>
        <v>0</v>
      </c>
      <c r="J84">
        <f>F84*G84</f>
        <v>0</v>
      </c>
      <c r="K84">
        <v>0</v>
      </c>
      <c r="L84">
        <f>F84*K84</f>
        <v>0</v>
      </c>
      <c r="M84" t="s">
        <v>51</v>
      </c>
      <c r="N84">
        <v>1</v>
      </c>
      <c r="O84">
        <f>IF(N84=5,I84,0)</f>
        <v>0</v>
      </c>
      <c r="Z84">
        <f>IF(AD84=0,J84,0)</f>
        <v>0</v>
      </c>
      <c r="AA84">
        <f>IF(AD84=15,J84,0)</f>
        <v>0</v>
      </c>
      <c r="AB84">
        <f>IF(AD84=21,J84,0)</f>
        <v>0</v>
      </c>
      <c r="AD84">
        <v>12</v>
      </c>
      <c r="AE84">
        <f>G84*AG84</f>
        <v>0</v>
      </c>
      <c r="AF84">
        <f>G84*(1-AG84)</f>
        <v>0</v>
      </c>
      <c r="AG84">
        <v>0</v>
      </c>
      <c r="AM84">
        <f>F84*AE84</f>
        <v>0</v>
      </c>
      <c r="AN84">
        <f>F84*AF84</f>
        <v>0</v>
      </c>
      <c r="AO84" t="s">
        <v>130</v>
      </c>
      <c r="AP84" t="s">
        <v>131</v>
      </c>
      <c r="AQ84" s="13" t="s">
        <v>54</v>
      </c>
    </row>
    <row r="85" spans="1:43" ht="38.25" customHeight="1">
      <c r="C85" s="17" t="s">
        <v>60</v>
      </c>
      <c r="D85" s="76" t="s">
        <v>186</v>
      </c>
      <c r="E85" s="76"/>
      <c r="F85" s="76"/>
      <c r="G85" s="76"/>
      <c r="H85" s="76"/>
      <c r="I85" s="76"/>
      <c r="J85" s="76"/>
      <c r="K85" s="76"/>
      <c r="L85" s="76"/>
      <c r="M85" s="76"/>
    </row>
    <row r="86" spans="1:43">
      <c r="A86" s="2" t="s">
        <v>187</v>
      </c>
      <c r="C86" s="1" t="s">
        <v>188</v>
      </c>
      <c r="D86" t="s">
        <v>189</v>
      </c>
      <c r="E86" t="s">
        <v>50</v>
      </c>
      <c r="F86">
        <v>7.44</v>
      </c>
      <c r="G86">
        <v>0</v>
      </c>
      <c r="H86">
        <f>F86*AE86</f>
        <v>0</v>
      </c>
      <c r="I86">
        <f>J86-H86</f>
        <v>0</v>
      </c>
      <c r="J86">
        <f>F86*G86</f>
        <v>0</v>
      </c>
      <c r="K86">
        <v>1.9199999999999998E-2</v>
      </c>
      <c r="L86">
        <f>F86*K86</f>
        <v>0.142848</v>
      </c>
      <c r="M86" t="s">
        <v>51</v>
      </c>
      <c r="N86">
        <v>1</v>
      </c>
      <c r="O86">
        <f>IF(N86=5,I86,0)</f>
        <v>0</v>
      </c>
      <c r="Z86">
        <f>IF(AD86=0,J86,0)</f>
        <v>0</v>
      </c>
      <c r="AA86">
        <f>IF(AD86=15,J86,0)</f>
        <v>0</v>
      </c>
      <c r="AB86">
        <f>IF(AD86=21,J86,0)</f>
        <v>0</v>
      </c>
      <c r="AD86">
        <v>12</v>
      </c>
      <c r="AE86">
        <f>G86*AG86</f>
        <v>0</v>
      </c>
      <c r="AF86">
        <f>G86*(1-AG86)</f>
        <v>0</v>
      </c>
      <c r="AG86">
        <v>1</v>
      </c>
      <c r="AM86">
        <f>F86*AE86</f>
        <v>0</v>
      </c>
      <c r="AN86">
        <f>F86*AF86</f>
        <v>0</v>
      </c>
      <c r="AO86" t="s">
        <v>130</v>
      </c>
      <c r="AP86" t="s">
        <v>131</v>
      </c>
      <c r="AQ86" s="13" t="s">
        <v>54</v>
      </c>
    </row>
    <row r="87" spans="1:43">
      <c r="D87" s="14" t="s">
        <v>190</v>
      </c>
      <c r="E87" s="14"/>
      <c r="F87" s="14">
        <v>7.3079999999999998</v>
      </c>
    </row>
    <row r="88" spans="1:43">
      <c r="D88" s="14" t="s">
        <v>191</v>
      </c>
      <c r="E88" s="14"/>
      <c r="F88" s="14">
        <v>8.3759999999999994</v>
      </c>
    </row>
    <row r="89" spans="1:43">
      <c r="D89" s="14" t="s">
        <v>192</v>
      </c>
      <c r="E89" s="14"/>
      <c r="F89" s="14">
        <v>3.4353600000000002</v>
      </c>
    </row>
    <row r="90" spans="1:43">
      <c r="D90" s="14" t="s">
        <v>193</v>
      </c>
      <c r="E90" s="14"/>
      <c r="F90" s="14">
        <v>7.44</v>
      </c>
    </row>
    <row r="91" spans="1:43" ht="25.5" customHeight="1">
      <c r="C91" s="17" t="s">
        <v>60</v>
      </c>
      <c r="D91" s="76" t="s">
        <v>194</v>
      </c>
      <c r="E91" s="76"/>
      <c r="F91" s="76"/>
      <c r="G91" s="76"/>
      <c r="H91" s="76"/>
      <c r="I91" s="76"/>
      <c r="J91" s="76"/>
      <c r="K91" s="76"/>
      <c r="L91" s="76"/>
      <c r="M91" s="76"/>
    </row>
    <row r="92" spans="1:43">
      <c r="A92" s="18"/>
      <c r="B92" s="19"/>
      <c r="C92" s="19" t="s">
        <v>195</v>
      </c>
      <c r="D92" s="13" t="s">
        <v>196</v>
      </c>
      <c r="E92" s="13"/>
      <c r="F92" s="13"/>
      <c r="G92" s="13"/>
      <c r="H92" s="13">
        <f>SUM(H93:H148)</f>
        <v>0</v>
      </c>
      <c r="I92" s="13">
        <f>SUM(I93:I148)</f>
        <v>0</v>
      </c>
      <c r="J92" s="13">
        <f>H92+I92</f>
        <v>0</v>
      </c>
      <c r="K92" s="13"/>
      <c r="L92" s="13">
        <f>SUM(L93:L148)</f>
        <v>1.0692280000000001</v>
      </c>
      <c r="M92" s="13"/>
      <c r="P92" s="13">
        <f>IF(Q92="PR",J92,SUM(O93:O148))</f>
        <v>0</v>
      </c>
      <c r="Q92" s="13" t="s">
        <v>95</v>
      </c>
      <c r="R92" s="13">
        <f>IF(Q92="HS",H92,0)</f>
        <v>0</v>
      </c>
      <c r="S92" s="13">
        <f>IF(Q92="HS",I92-P92,0)</f>
        <v>0</v>
      </c>
      <c r="T92" s="13">
        <f>IF(Q92="PS",H92,0)</f>
        <v>0</v>
      </c>
      <c r="U92" s="13">
        <f>IF(Q92="PS",I92-P92,0)</f>
        <v>0</v>
      </c>
      <c r="V92" s="13">
        <f>IF(Q92="MP",H92,0)</f>
        <v>0</v>
      </c>
      <c r="W92" s="13">
        <f>IF(Q92="MP",I92-P92,0)</f>
        <v>0</v>
      </c>
      <c r="X92" s="13">
        <f>IF(Q92="OM",H92,0)</f>
        <v>0</v>
      </c>
      <c r="Y92" s="13">
        <v>781</v>
      </c>
      <c r="AI92">
        <f>SUM(Z93:Z148)</f>
        <v>0</v>
      </c>
      <c r="AJ92">
        <f>SUM(AA93:AA148)</f>
        <v>0</v>
      </c>
      <c r="AK92">
        <f>SUM(AB93:AB148)</f>
        <v>0</v>
      </c>
    </row>
    <row r="93" spans="1:43">
      <c r="A93" s="2" t="s">
        <v>197</v>
      </c>
      <c r="C93" s="1" t="s">
        <v>198</v>
      </c>
      <c r="D93" t="s">
        <v>199</v>
      </c>
      <c r="E93" t="s">
        <v>50</v>
      </c>
      <c r="F93">
        <v>31.04</v>
      </c>
      <c r="G93">
        <v>0</v>
      </c>
      <c r="H93">
        <f>F93*AE93</f>
        <v>0</v>
      </c>
      <c r="I93">
        <f>J93-H93</f>
        <v>0</v>
      </c>
      <c r="J93">
        <f>F93*G93</f>
        <v>0</v>
      </c>
      <c r="K93">
        <v>0</v>
      </c>
      <c r="L93">
        <f>F93*K93</f>
        <v>0</v>
      </c>
      <c r="M93" t="s">
        <v>51</v>
      </c>
      <c r="N93">
        <v>1</v>
      </c>
      <c r="O93">
        <f>IF(N93=5,I93,0)</f>
        <v>0</v>
      </c>
      <c r="Z93">
        <f>IF(AD93=0,J93,0)</f>
        <v>0</v>
      </c>
      <c r="AA93">
        <f>IF(AD93=15,J93,0)</f>
        <v>0</v>
      </c>
      <c r="AB93">
        <f>IF(AD93=21,J93,0)</f>
        <v>0</v>
      </c>
      <c r="AD93">
        <v>12</v>
      </c>
      <c r="AE93">
        <f>G93*AG93</f>
        <v>0</v>
      </c>
      <c r="AF93">
        <f>G93*(1-AG93)</f>
        <v>0</v>
      </c>
      <c r="AG93">
        <v>0</v>
      </c>
      <c r="AM93">
        <f>F93*AE93</f>
        <v>0</v>
      </c>
      <c r="AN93">
        <f>F93*AF93</f>
        <v>0</v>
      </c>
      <c r="AO93" t="s">
        <v>200</v>
      </c>
      <c r="AP93" t="s">
        <v>201</v>
      </c>
      <c r="AQ93" s="13" t="s">
        <v>54</v>
      </c>
    </row>
    <row r="94" spans="1:43">
      <c r="D94" s="14" t="s">
        <v>202</v>
      </c>
      <c r="E94" s="14"/>
      <c r="F94" s="14">
        <v>17.635999999999999</v>
      </c>
    </row>
    <row r="95" spans="1:43">
      <c r="D95" s="14" t="s">
        <v>203</v>
      </c>
      <c r="E95" s="14"/>
      <c r="F95" s="14">
        <v>32.56</v>
      </c>
    </row>
    <row r="96" spans="1:43">
      <c r="D96" s="14" t="s">
        <v>204</v>
      </c>
      <c r="E96" s="14"/>
      <c r="F96" s="14">
        <v>-2.8</v>
      </c>
    </row>
    <row r="97" spans="1:43">
      <c r="D97" s="14" t="s">
        <v>205</v>
      </c>
      <c r="E97" s="14"/>
      <c r="F97" s="14">
        <v>20.88</v>
      </c>
    </row>
    <row r="98" spans="1:43">
      <c r="D98" s="14" t="s">
        <v>206</v>
      </c>
      <c r="E98" s="14"/>
      <c r="F98" s="14">
        <v>-5.6</v>
      </c>
    </row>
    <row r="99" spans="1:43">
      <c r="D99" s="14" t="s">
        <v>207</v>
      </c>
      <c r="E99" s="14"/>
      <c r="F99" s="14">
        <v>40.799999999999997</v>
      </c>
    </row>
    <row r="100" spans="1:43">
      <c r="D100" s="14" t="s">
        <v>206</v>
      </c>
      <c r="E100" s="14"/>
      <c r="F100" s="14">
        <v>-5.6</v>
      </c>
    </row>
    <row r="101" spans="1:43">
      <c r="D101" s="14" t="s">
        <v>208</v>
      </c>
      <c r="E101" s="14"/>
      <c r="F101" s="14">
        <v>-3.2</v>
      </c>
    </row>
    <row r="102" spans="1:43">
      <c r="D102" s="14" t="s">
        <v>209</v>
      </c>
      <c r="E102" s="14"/>
      <c r="F102" s="14">
        <v>-0.6</v>
      </c>
    </row>
    <row r="103" spans="1:43">
      <c r="D103" s="14" t="s">
        <v>210</v>
      </c>
      <c r="E103" s="14"/>
      <c r="F103" s="14">
        <v>-0.36</v>
      </c>
    </row>
    <row r="104" spans="1:43" ht="12.75" customHeight="1">
      <c r="C104" s="17" t="s">
        <v>60</v>
      </c>
      <c r="D104" s="76" t="s">
        <v>211</v>
      </c>
      <c r="E104" s="76"/>
      <c r="F104" s="76"/>
      <c r="G104" s="76"/>
      <c r="H104" s="76"/>
      <c r="I104" s="76"/>
      <c r="J104" s="76"/>
      <c r="K104" s="76"/>
      <c r="L104" s="76"/>
      <c r="M104" s="76"/>
    </row>
    <row r="105" spans="1:43">
      <c r="A105" s="2" t="s">
        <v>212</v>
      </c>
      <c r="C105" s="1" t="s">
        <v>213</v>
      </c>
      <c r="D105" t="s">
        <v>214</v>
      </c>
      <c r="E105" t="s">
        <v>50</v>
      </c>
      <c r="F105">
        <v>31.04</v>
      </c>
      <c r="G105">
        <v>0</v>
      </c>
      <c r="H105">
        <f>F105*AE105</f>
        <v>0</v>
      </c>
      <c r="I105">
        <f>J105-H105</f>
        <v>0</v>
      </c>
      <c r="J105">
        <f>F105*G105</f>
        <v>0</v>
      </c>
      <c r="K105">
        <v>0</v>
      </c>
      <c r="L105">
        <f>F105*K105</f>
        <v>0</v>
      </c>
      <c r="M105" t="s">
        <v>51</v>
      </c>
      <c r="N105">
        <v>1</v>
      </c>
      <c r="O105">
        <f>IF(N105=5,I105,0)</f>
        <v>0</v>
      </c>
      <c r="Z105">
        <f>IF(AD105=0,J105,0)</f>
        <v>0</v>
      </c>
      <c r="AA105">
        <f>IF(AD105=15,J105,0)</f>
        <v>0</v>
      </c>
      <c r="AB105">
        <f>IF(AD105=21,J105,0)</f>
        <v>0</v>
      </c>
      <c r="AD105">
        <v>12</v>
      </c>
      <c r="AE105">
        <f>G105*AG105</f>
        <v>0</v>
      </c>
      <c r="AF105">
        <f>G105*(1-AG105)</f>
        <v>0</v>
      </c>
      <c r="AG105">
        <v>0</v>
      </c>
      <c r="AM105">
        <f>F105*AE105</f>
        <v>0</v>
      </c>
      <c r="AN105">
        <f>F105*AF105</f>
        <v>0</v>
      </c>
      <c r="AO105" t="s">
        <v>200</v>
      </c>
      <c r="AP105" t="s">
        <v>201</v>
      </c>
      <c r="AQ105" s="13" t="s">
        <v>54</v>
      </c>
    </row>
    <row r="106" spans="1:43" ht="12.75" customHeight="1">
      <c r="C106" s="17" t="s">
        <v>60</v>
      </c>
      <c r="D106" s="76" t="s">
        <v>215</v>
      </c>
      <c r="E106" s="76"/>
      <c r="F106" s="76"/>
      <c r="G106" s="76"/>
      <c r="H106" s="76"/>
      <c r="I106" s="76"/>
      <c r="J106" s="76"/>
      <c r="K106" s="76"/>
      <c r="L106" s="76"/>
      <c r="M106" s="76"/>
    </row>
    <row r="107" spans="1:43">
      <c r="A107" s="2" t="s">
        <v>216</v>
      </c>
      <c r="C107" s="1" t="s">
        <v>137</v>
      </c>
      <c r="D107" t="s">
        <v>138</v>
      </c>
      <c r="E107" t="s">
        <v>139</v>
      </c>
      <c r="F107">
        <v>7.76</v>
      </c>
      <c r="G107">
        <v>0</v>
      </c>
      <c r="H107">
        <f>F107*AE107</f>
        <v>0</v>
      </c>
      <c r="I107">
        <f>J107-H107</f>
        <v>0</v>
      </c>
      <c r="J107">
        <f>F107*G107</f>
        <v>0</v>
      </c>
      <c r="K107">
        <v>9.5E-4</v>
      </c>
      <c r="L107">
        <f>F107*K107</f>
        <v>7.3720000000000001E-3</v>
      </c>
      <c r="M107" t="s">
        <v>51</v>
      </c>
      <c r="N107">
        <v>1</v>
      </c>
      <c r="O107">
        <f>IF(N107=5,I107,0)</f>
        <v>0</v>
      </c>
      <c r="Z107">
        <f>IF(AD107=0,J107,0)</f>
        <v>0</v>
      </c>
      <c r="AA107">
        <f>IF(AD107=15,J107,0)</f>
        <v>0</v>
      </c>
      <c r="AB107">
        <f>IF(AD107=21,J107,0)</f>
        <v>0</v>
      </c>
      <c r="AD107">
        <v>12</v>
      </c>
      <c r="AE107">
        <f>G107*AG107</f>
        <v>0</v>
      </c>
      <c r="AF107">
        <f>G107*(1-AG107)</f>
        <v>0</v>
      </c>
      <c r="AG107">
        <v>1</v>
      </c>
      <c r="AM107">
        <f>F107*AE107</f>
        <v>0</v>
      </c>
      <c r="AN107">
        <f>F107*AF107</f>
        <v>0</v>
      </c>
      <c r="AO107" t="s">
        <v>200</v>
      </c>
      <c r="AP107" t="s">
        <v>201</v>
      </c>
      <c r="AQ107" s="13" t="s">
        <v>54</v>
      </c>
    </row>
    <row r="108" spans="1:43">
      <c r="D108" s="14" t="s">
        <v>217</v>
      </c>
      <c r="E108" s="14"/>
      <c r="F108" s="14">
        <v>4.4089999999999998</v>
      </c>
    </row>
    <row r="109" spans="1:43">
      <c r="D109" s="14" t="s">
        <v>218</v>
      </c>
      <c r="E109" s="14"/>
      <c r="F109" s="14">
        <v>8.14</v>
      </c>
    </row>
    <row r="110" spans="1:43">
      <c r="D110" s="14" t="s">
        <v>219</v>
      </c>
      <c r="E110" s="14"/>
      <c r="F110" s="14">
        <v>3.82</v>
      </c>
    </row>
    <row r="111" spans="1:43">
      <c r="D111" s="14" t="s">
        <v>220</v>
      </c>
      <c r="E111" s="14"/>
      <c r="F111" s="14">
        <v>7.76</v>
      </c>
    </row>
    <row r="112" spans="1:43" ht="51" customHeight="1">
      <c r="C112" s="17" t="s">
        <v>60</v>
      </c>
      <c r="D112" s="76" t="s">
        <v>144</v>
      </c>
      <c r="E112" s="76"/>
      <c r="F112" s="76"/>
      <c r="G112" s="76"/>
      <c r="H112" s="76"/>
      <c r="I112" s="76"/>
      <c r="J112" s="76"/>
      <c r="K112" s="76"/>
      <c r="L112" s="76"/>
      <c r="M112" s="76"/>
    </row>
    <row r="113" spans="1:43">
      <c r="A113" s="2" t="s">
        <v>221</v>
      </c>
      <c r="C113" s="1" t="s">
        <v>222</v>
      </c>
      <c r="D113" t="s">
        <v>223</v>
      </c>
      <c r="E113" t="s">
        <v>50</v>
      </c>
      <c r="F113">
        <v>31.04</v>
      </c>
      <c r="G113">
        <v>0</v>
      </c>
      <c r="H113">
        <f>F113*AE113</f>
        <v>0</v>
      </c>
      <c r="I113">
        <f>J113-H113</f>
        <v>0</v>
      </c>
      <c r="J113">
        <f>F113*G113</f>
        <v>0</v>
      </c>
      <c r="K113">
        <v>0</v>
      </c>
      <c r="L113">
        <f>F113*K113</f>
        <v>0</v>
      </c>
      <c r="M113" t="s">
        <v>51</v>
      </c>
      <c r="N113">
        <v>1</v>
      </c>
      <c r="O113">
        <f>IF(N113=5,I113,0)</f>
        <v>0</v>
      </c>
      <c r="Z113">
        <f>IF(AD113=0,J113,0)</f>
        <v>0</v>
      </c>
      <c r="AA113">
        <f>IF(AD113=15,J113,0)</f>
        <v>0</v>
      </c>
      <c r="AB113">
        <f>IF(AD113=21,J113,0)</f>
        <v>0</v>
      </c>
      <c r="AD113">
        <v>12</v>
      </c>
      <c r="AE113">
        <f>G113*AG113</f>
        <v>0</v>
      </c>
      <c r="AF113">
        <f>G113*(1-AG113)</f>
        <v>0</v>
      </c>
      <c r="AG113">
        <v>0</v>
      </c>
      <c r="AM113">
        <f>F113*AE113</f>
        <v>0</v>
      </c>
      <c r="AN113">
        <f>F113*AF113</f>
        <v>0</v>
      </c>
      <c r="AO113" t="s">
        <v>200</v>
      </c>
      <c r="AP113" t="s">
        <v>201</v>
      </c>
      <c r="AQ113" s="13" t="s">
        <v>54</v>
      </c>
    </row>
    <row r="114" spans="1:43" ht="12.75" customHeight="1">
      <c r="C114" s="17" t="s">
        <v>60</v>
      </c>
      <c r="D114" s="76" t="s">
        <v>215</v>
      </c>
      <c r="E114" s="76"/>
      <c r="F114" s="76"/>
      <c r="G114" s="76"/>
      <c r="H114" s="76"/>
      <c r="I114" s="76"/>
      <c r="J114" s="76"/>
      <c r="K114" s="76"/>
      <c r="L114" s="76"/>
      <c r="M114" s="76"/>
    </row>
    <row r="115" spans="1:43">
      <c r="A115" s="2" t="s">
        <v>224</v>
      </c>
      <c r="C115" s="1" t="s">
        <v>149</v>
      </c>
      <c r="D115" t="s">
        <v>150</v>
      </c>
      <c r="E115" t="s">
        <v>151</v>
      </c>
      <c r="F115">
        <v>51.216000000000001</v>
      </c>
      <c r="G115">
        <v>0</v>
      </c>
      <c r="H115">
        <f>F115*AE115</f>
        <v>0</v>
      </c>
      <c r="I115">
        <f>J115-H115</f>
        <v>0</v>
      </c>
      <c r="J115">
        <f>F115*G115</f>
        <v>0</v>
      </c>
      <c r="K115">
        <v>1E-3</v>
      </c>
      <c r="L115">
        <f>F115*K115</f>
        <v>5.1216000000000005E-2</v>
      </c>
      <c r="M115" t="s">
        <v>51</v>
      </c>
      <c r="N115">
        <v>1</v>
      </c>
      <c r="O115">
        <f>IF(N115=5,I115,0)</f>
        <v>0</v>
      </c>
      <c r="Z115">
        <f>IF(AD115=0,J115,0)</f>
        <v>0</v>
      </c>
      <c r="AA115">
        <f>IF(AD115=15,J115,0)</f>
        <v>0</v>
      </c>
      <c r="AB115">
        <f>IF(AD115=21,J115,0)</f>
        <v>0</v>
      </c>
      <c r="AD115">
        <v>12</v>
      </c>
      <c r="AE115">
        <f>G115*AG115</f>
        <v>0</v>
      </c>
      <c r="AF115">
        <f>G115*(1-AG115)</f>
        <v>0</v>
      </c>
      <c r="AG115">
        <v>1</v>
      </c>
      <c r="AM115">
        <f>F115*AE115</f>
        <v>0</v>
      </c>
      <c r="AN115">
        <f>F115*AF115</f>
        <v>0</v>
      </c>
      <c r="AO115" t="s">
        <v>200</v>
      </c>
      <c r="AP115" t="s">
        <v>201</v>
      </c>
      <c r="AQ115" s="13" t="s">
        <v>54</v>
      </c>
    </row>
    <row r="116" spans="1:43">
      <c r="D116" s="14" t="s">
        <v>225</v>
      </c>
      <c r="E116" s="14"/>
      <c r="F116" s="14">
        <v>29.099399999999999</v>
      </c>
    </row>
    <row r="117" spans="1:43">
      <c r="D117" s="14" t="s">
        <v>226</v>
      </c>
      <c r="E117" s="14"/>
      <c r="F117" s="14">
        <v>49.103999999999999</v>
      </c>
    </row>
    <row r="118" spans="1:43">
      <c r="D118" s="14" t="s">
        <v>227</v>
      </c>
      <c r="E118" s="14"/>
      <c r="F118" s="14">
        <v>25.212</v>
      </c>
    </row>
    <row r="119" spans="1:43">
      <c r="D119" s="14" t="s">
        <v>228</v>
      </c>
      <c r="E119" s="14"/>
      <c r="F119" s="14">
        <v>51.216000000000001</v>
      </c>
    </row>
    <row r="120" spans="1:43" ht="63.75" customHeight="1">
      <c r="C120" s="17" t="s">
        <v>60</v>
      </c>
      <c r="D120" s="76" t="s">
        <v>156</v>
      </c>
      <c r="E120" s="76"/>
      <c r="F120" s="76"/>
      <c r="G120" s="76"/>
      <c r="H120" s="76"/>
      <c r="I120" s="76"/>
      <c r="J120" s="76"/>
      <c r="K120" s="76"/>
      <c r="L120" s="76"/>
      <c r="M120" s="76"/>
    </row>
    <row r="121" spans="1:43">
      <c r="A121" s="2" t="s">
        <v>229</v>
      </c>
      <c r="C121" s="1" t="s">
        <v>230</v>
      </c>
      <c r="D121" t="s">
        <v>231</v>
      </c>
      <c r="E121" t="s">
        <v>50</v>
      </c>
      <c r="F121">
        <v>31.04</v>
      </c>
      <c r="G121">
        <v>0</v>
      </c>
      <c r="H121">
        <f>F121*AE121</f>
        <v>0</v>
      </c>
      <c r="I121">
        <f>J121-H121</f>
        <v>0</v>
      </c>
      <c r="J121">
        <f>F121*G121</f>
        <v>0</v>
      </c>
      <c r="K121">
        <v>1.6000000000000001E-4</v>
      </c>
      <c r="L121">
        <f>F121*K121</f>
        <v>4.9664000000000002E-3</v>
      </c>
      <c r="M121" t="s">
        <v>51</v>
      </c>
      <c r="N121">
        <v>1</v>
      </c>
      <c r="O121">
        <f>IF(N121=5,I121,0)</f>
        <v>0</v>
      </c>
      <c r="Z121">
        <f>IF(AD121=0,J121,0)</f>
        <v>0</v>
      </c>
      <c r="AA121">
        <f>IF(AD121=15,J121,0)</f>
        <v>0</v>
      </c>
      <c r="AB121">
        <f>IF(AD121=21,J121,0)</f>
        <v>0</v>
      </c>
      <c r="AD121">
        <v>12</v>
      </c>
      <c r="AE121">
        <f>G121*AG121</f>
        <v>0</v>
      </c>
      <c r="AF121">
        <f>G121*(1-AG121)</f>
        <v>0</v>
      </c>
      <c r="AG121">
        <v>0.40208333333333329</v>
      </c>
      <c r="AM121">
        <f>F121*AE121</f>
        <v>0</v>
      </c>
      <c r="AN121">
        <f>F121*AF121</f>
        <v>0</v>
      </c>
      <c r="AO121" t="s">
        <v>200</v>
      </c>
      <c r="AP121" t="s">
        <v>201</v>
      </c>
      <c r="AQ121" s="13" t="s">
        <v>54</v>
      </c>
    </row>
    <row r="122" spans="1:43" ht="12.75" customHeight="1">
      <c r="C122" s="17" t="s">
        <v>60</v>
      </c>
      <c r="D122" s="76" t="s">
        <v>232</v>
      </c>
      <c r="E122" s="76"/>
      <c r="F122" s="76"/>
      <c r="G122" s="76"/>
      <c r="H122" s="76"/>
      <c r="I122" s="76"/>
      <c r="J122" s="76"/>
      <c r="K122" s="76"/>
      <c r="L122" s="76"/>
      <c r="M122" s="76"/>
    </row>
    <row r="123" spans="1:43">
      <c r="A123" s="2" t="s">
        <v>233</v>
      </c>
      <c r="C123" s="1" t="s">
        <v>234</v>
      </c>
      <c r="D123" t="s">
        <v>235</v>
      </c>
      <c r="E123" t="s">
        <v>99</v>
      </c>
      <c r="F123">
        <v>14</v>
      </c>
      <c r="G123">
        <v>0</v>
      </c>
      <c r="H123">
        <f>F123*AE123</f>
        <v>0</v>
      </c>
      <c r="I123">
        <f>J123-H123</f>
        <v>0</v>
      </c>
      <c r="J123">
        <f>F123*G123</f>
        <v>0</v>
      </c>
      <c r="K123">
        <v>0</v>
      </c>
      <c r="L123">
        <f>F123*K123</f>
        <v>0</v>
      </c>
      <c r="M123" t="s">
        <v>51</v>
      </c>
      <c r="N123">
        <v>1</v>
      </c>
      <c r="O123">
        <f>IF(N123=5,I123,0)</f>
        <v>0</v>
      </c>
      <c r="Z123">
        <f>IF(AD123=0,J123,0)</f>
        <v>0</v>
      </c>
      <c r="AA123">
        <f>IF(AD123=15,J123,0)</f>
        <v>0</v>
      </c>
      <c r="AB123">
        <f>IF(AD123=21,J123,0)</f>
        <v>0</v>
      </c>
      <c r="AD123">
        <v>12</v>
      </c>
      <c r="AE123">
        <f>G123*AG123</f>
        <v>0</v>
      </c>
      <c r="AF123">
        <f>G123*(1-AG123)</f>
        <v>0</v>
      </c>
      <c r="AG123">
        <v>2.7118644067796609E-2</v>
      </c>
      <c r="AM123">
        <f>F123*AE123</f>
        <v>0</v>
      </c>
      <c r="AN123">
        <f>F123*AF123</f>
        <v>0</v>
      </c>
      <c r="AO123" t="s">
        <v>200</v>
      </c>
      <c r="AP123" t="s">
        <v>201</v>
      </c>
      <c r="AQ123" s="13" t="s">
        <v>54</v>
      </c>
    </row>
    <row r="124" spans="1:43">
      <c r="A124" s="2" t="s">
        <v>236</v>
      </c>
      <c r="C124" s="1" t="s">
        <v>237</v>
      </c>
      <c r="D124" t="s">
        <v>238</v>
      </c>
      <c r="E124" t="s">
        <v>99</v>
      </c>
      <c r="F124">
        <v>6</v>
      </c>
      <c r="G124">
        <v>0</v>
      </c>
      <c r="H124">
        <f>F124*AE124</f>
        <v>0</v>
      </c>
      <c r="I124">
        <f>J124-H124</f>
        <v>0</v>
      </c>
      <c r="J124">
        <f>F124*G124</f>
        <v>0</v>
      </c>
      <c r="K124">
        <v>0</v>
      </c>
      <c r="L124">
        <f>F124*K124</f>
        <v>0</v>
      </c>
      <c r="M124" t="s">
        <v>51</v>
      </c>
      <c r="N124">
        <v>1</v>
      </c>
      <c r="O124">
        <f>IF(N124=5,I124,0)</f>
        <v>0</v>
      </c>
      <c r="Z124">
        <f>IF(AD124=0,J124,0)</f>
        <v>0</v>
      </c>
      <c r="AA124">
        <f>IF(AD124=15,J124,0)</f>
        <v>0</v>
      </c>
      <c r="AB124">
        <f>IF(AD124=21,J124,0)</f>
        <v>0</v>
      </c>
      <c r="AD124">
        <v>12</v>
      </c>
      <c r="AE124">
        <f>G124*AG124</f>
        <v>0</v>
      </c>
      <c r="AF124">
        <f>G124*(1-AG124)</f>
        <v>0</v>
      </c>
      <c r="AG124">
        <v>6.2462908011869427E-2</v>
      </c>
      <c r="AM124">
        <f>F124*AE124</f>
        <v>0</v>
      </c>
      <c r="AN124">
        <f>F124*AF124</f>
        <v>0</v>
      </c>
      <c r="AO124" t="s">
        <v>200</v>
      </c>
      <c r="AP124" t="s">
        <v>201</v>
      </c>
      <c r="AQ124" s="13" t="s">
        <v>54</v>
      </c>
    </row>
    <row r="125" spans="1:43">
      <c r="A125" s="2" t="s">
        <v>239</v>
      </c>
      <c r="C125" s="1" t="s">
        <v>240</v>
      </c>
      <c r="D125" t="s">
        <v>241</v>
      </c>
      <c r="E125" t="s">
        <v>99</v>
      </c>
      <c r="F125">
        <v>2</v>
      </c>
      <c r="G125">
        <v>0</v>
      </c>
      <c r="H125">
        <f>F125*AE125</f>
        <v>0</v>
      </c>
      <c r="I125">
        <f>J125-H125</f>
        <v>0</v>
      </c>
      <c r="J125">
        <f>F125*G125</f>
        <v>0</v>
      </c>
      <c r="K125">
        <v>0</v>
      </c>
      <c r="L125">
        <f>F125*K125</f>
        <v>0</v>
      </c>
      <c r="M125" t="s">
        <v>51</v>
      </c>
      <c r="N125">
        <v>1</v>
      </c>
      <c r="O125">
        <f>IF(N125=5,I125,0)</f>
        <v>0</v>
      </c>
      <c r="Z125">
        <f>IF(AD125=0,J125,0)</f>
        <v>0</v>
      </c>
      <c r="AA125">
        <f>IF(AD125=15,J125,0)</f>
        <v>0</v>
      </c>
      <c r="AB125">
        <f>IF(AD125=21,J125,0)</f>
        <v>0</v>
      </c>
      <c r="AD125">
        <v>12</v>
      </c>
      <c r="AE125">
        <f>G125*AG125</f>
        <v>0</v>
      </c>
      <c r="AF125">
        <f>G125*(1-AG125)</f>
        <v>0</v>
      </c>
      <c r="AG125">
        <v>0</v>
      </c>
      <c r="AM125">
        <f>F125*AE125</f>
        <v>0</v>
      </c>
      <c r="AN125">
        <f>F125*AF125</f>
        <v>0</v>
      </c>
      <c r="AO125" t="s">
        <v>200</v>
      </c>
      <c r="AP125" t="s">
        <v>201</v>
      </c>
      <c r="AQ125" s="13" t="s">
        <v>54</v>
      </c>
    </row>
    <row r="126" spans="1:43">
      <c r="A126" s="2" t="s">
        <v>242</v>
      </c>
      <c r="C126" s="1" t="s">
        <v>243</v>
      </c>
      <c r="D126" t="s">
        <v>244</v>
      </c>
      <c r="E126" t="s">
        <v>79</v>
      </c>
      <c r="F126">
        <v>1.0294000000000001</v>
      </c>
      <c r="G126">
        <v>0</v>
      </c>
      <c r="H126">
        <f>F126*AE126</f>
        <v>0</v>
      </c>
      <c r="I126">
        <f>J126-H126</f>
        <v>0</v>
      </c>
      <c r="J126">
        <f>F126*G126</f>
        <v>0</v>
      </c>
      <c r="K126">
        <v>0</v>
      </c>
      <c r="L126">
        <f>F126*K126</f>
        <v>0</v>
      </c>
      <c r="M126" t="s">
        <v>51</v>
      </c>
      <c r="N126">
        <v>5</v>
      </c>
      <c r="O126">
        <f>IF(N126=5,I126,0)</f>
        <v>0</v>
      </c>
      <c r="Z126">
        <f>IF(AD126=0,J126,0)</f>
        <v>0</v>
      </c>
      <c r="AA126">
        <f>IF(AD126=15,J126,0)</f>
        <v>0</v>
      </c>
      <c r="AB126">
        <f>IF(AD126=21,J126,0)</f>
        <v>0</v>
      </c>
      <c r="AD126">
        <v>12</v>
      </c>
      <c r="AE126">
        <f>G126*AG126</f>
        <v>0</v>
      </c>
      <c r="AF126">
        <f>G126*(1-AG126)</f>
        <v>0</v>
      </c>
      <c r="AG126">
        <v>0</v>
      </c>
      <c r="AM126">
        <f>F126*AE126</f>
        <v>0</v>
      </c>
      <c r="AN126">
        <f>F126*AF126</f>
        <v>0</v>
      </c>
      <c r="AO126" t="s">
        <v>200</v>
      </c>
      <c r="AP126" t="s">
        <v>201</v>
      </c>
      <c r="AQ126" s="13" t="s">
        <v>54</v>
      </c>
    </row>
    <row r="127" spans="1:43">
      <c r="A127" s="2" t="s">
        <v>245</v>
      </c>
      <c r="C127" s="1" t="s">
        <v>246</v>
      </c>
      <c r="D127" t="s">
        <v>247</v>
      </c>
      <c r="E127" t="s">
        <v>50</v>
      </c>
      <c r="F127">
        <v>26.72</v>
      </c>
      <c r="G127">
        <v>0</v>
      </c>
      <c r="H127">
        <f>F127*AE127</f>
        <v>0</v>
      </c>
      <c r="I127">
        <f>J127-H127</f>
        <v>0</v>
      </c>
      <c r="J127">
        <f>F127*G127</f>
        <v>0</v>
      </c>
      <c r="K127">
        <v>5.3499999999999997E-3</v>
      </c>
      <c r="L127">
        <f>F127*K127</f>
        <v>0.142952</v>
      </c>
      <c r="M127" t="s">
        <v>51</v>
      </c>
      <c r="N127">
        <v>1</v>
      </c>
      <c r="O127">
        <f>IF(N127=5,I127,0)</f>
        <v>0</v>
      </c>
      <c r="Z127">
        <f>IF(AD127=0,J127,0)</f>
        <v>0</v>
      </c>
      <c r="AA127">
        <f>IF(AD127=15,J127,0)</f>
        <v>0</v>
      </c>
      <c r="AB127">
        <f>IF(AD127=21,J127,0)</f>
        <v>0</v>
      </c>
      <c r="AD127">
        <v>12</v>
      </c>
      <c r="AE127">
        <f>G127*AG127</f>
        <v>0</v>
      </c>
      <c r="AF127">
        <f>G127*(1-AG127)</f>
        <v>0</v>
      </c>
      <c r="AG127">
        <v>0.2113559322033898</v>
      </c>
      <c r="AM127">
        <f>F127*AE127</f>
        <v>0</v>
      </c>
      <c r="AN127">
        <f>F127*AF127</f>
        <v>0</v>
      </c>
      <c r="AO127" t="s">
        <v>200</v>
      </c>
      <c r="AP127" t="s">
        <v>201</v>
      </c>
      <c r="AQ127" s="13" t="s">
        <v>54</v>
      </c>
    </row>
    <row r="128" spans="1:43">
      <c r="D128" s="14" t="s">
        <v>248</v>
      </c>
      <c r="E128" s="14"/>
      <c r="F128" s="14">
        <v>14.990600000000001</v>
      </c>
    </row>
    <row r="129" spans="1:43">
      <c r="D129" s="14" t="s">
        <v>249</v>
      </c>
      <c r="E129" s="14"/>
      <c r="F129" s="14">
        <v>25.295999999999999</v>
      </c>
    </row>
    <row r="130" spans="1:43">
      <c r="D130" s="14" t="s">
        <v>250</v>
      </c>
      <c r="E130" s="14"/>
      <c r="F130" s="14">
        <v>12.778</v>
      </c>
    </row>
    <row r="131" spans="1:43">
      <c r="D131" s="14" t="s">
        <v>251</v>
      </c>
      <c r="E131" s="14"/>
      <c r="F131" s="14">
        <v>26.72</v>
      </c>
    </row>
    <row r="132" spans="1:43" ht="12.75" customHeight="1">
      <c r="C132" s="17" t="s">
        <v>60</v>
      </c>
      <c r="D132" s="76" t="s">
        <v>252</v>
      </c>
      <c r="E132" s="76"/>
      <c r="F132" s="76"/>
      <c r="G132" s="76"/>
      <c r="H132" s="76"/>
      <c r="I132" s="76"/>
      <c r="J132" s="76"/>
      <c r="K132" s="76"/>
      <c r="L132" s="76"/>
      <c r="M132" s="76"/>
    </row>
    <row r="133" spans="1:43">
      <c r="A133" s="2" t="s">
        <v>253</v>
      </c>
      <c r="C133" s="1" t="s">
        <v>254</v>
      </c>
      <c r="D133" t="s">
        <v>255</v>
      </c>
      <c r="E133" t="s">
        <v>50</v>
      </c>
      <c r="F133">
        <v>30.728000000000002</v>
      </c>
      <c r="G133">
        <v>0</v>
      </c>
      <c r="H133">
        <f>F133*AE133</f>
        <v>0</v>
      </c>
      <c r="I133">
        <f>J133-H133</f>
        <v>0</v>
      </c>
      <c r="J133">
        <f>F133*G133</f>
        <v>0</v>
      </c>
      <c r="K133">
        <v>2.5000000000000001E-2</v>
      </c>
      <c r="L133">
        <f>F133*K133</f>
        <v>0.7682000000000001</v>
      </c>
      <c r="M133" t="s">
        <v>51</v>
      </c>
      <c r="N133">
        <v>1</v>
      </c>
      <c r="O133">
        <f>IF(N133=5,I133,0)</f>
        <v>0</v>
      </c>
      <c r="Z133">
        <f>IF(AD133=0,J133,0)</f>
        <v>0</v>
      </c>
      <c r="AA133">
        <f>IF(AD133=15,J133,0)</f>
        <v>0</v>
      </c>
      <c r="AB133">
        <f>IF(AD133=21,J133,0)</f>
        <v>0</v>
      </c>
      <c r="AD133">
        <v>12</v>
      </c>
      <c r="AE133">
        <f>G133*AG133</f>
        <v>0</v>
      </c>
      <c r="AF133">
        <f>G133*(1-AG133)</f>
        <v>0</v>
      </c>
      <c r="AG133">
        <v>1</v>
      </c>
      <c r="AM133">
        <f>F133*AE133</f>
        <v>0</v>
      </c>
      <c r="AN133">
        <f>F133*AF133</f>
        <v>0</v>
      </c>
      <c r="AO133" t="s">
        <v>200</v>
      </c>
      <c r="AP133" t="s">
        <v>201</v>
      </c>
      <c r="AQ133" s="13" t="s">
        <v>54</v>
      </c>
    </row>
    <row r="134" spans="1:43">
      <c r="D134" s="14" t="s">
        <v>256</v>
      </c>
      <c r="E134" s="14"/>
      <c r="F134" s="14">
        <v>16.077919999999999</v>
      </c>
    </row>
    <row r="135" spans="1:43">
      <c r="D135" s="14" t="s">
        <v>257</v>
      </c>
      <c r="E135" s="14"/>
      <c r="F135" s="14">
        <v>29.090399999999999</v>
      </c>
    </row>
    <row r="136" spans="1:43">
      <c r="D136" s="14" t="s">
        <v>258</v>
      </c>
      <c r="E136" s="14"/>
      <c r="F136" s="14">
        <v>14.694699999999999</v>
      </c>
    </row>
    <row r="137" spans="1:43">
      <c r="D137" s="14" t="s">
        <v>259</v>
      </c>
      <c r="E137" s="14"/>
      <c r="F137" s="14">
        <v>30.728000000000002</v>
      </c>
    </row>
    <row r="138" spans="1:43">
      <c r="A138" s="2" t="s">
        <v>260</v>
      </c>
      <c r="C138" s="1" t="s">
        <v>261</v>
      </c>
      <c r="D138" t="s">
        <v>262</v>
      </c>
      <c r="E138" t="s">
        <v>50</v>
      </c>
      <c r="F138">
        <v>4.32</v>
      </c>
      <c r="G138">
        <v>0</v>
      </c>
      <c r="H138">
        <f>F138*AE138</f>
        <v>0</v>
      </c>
      <c r="I138">
        <f>J138-H138</f>
        <v>0</v>
      </c>
      <c r="J138">
        <f>F138*G138</f>
        <v>0</v>
      </c>
      <c r="K138">
        <v>3.8800000000000002E-3</v>
      </c>
      <c r="L138">
        <f>F138*K138</f>
        <v>1.6761600000000001E-2</v>
      </c>
      <c r="M138" t="s">
        <v>51</v>
      </c>
      <c r="N138">
        <v>1</v>
      </c>
      <c r="O138">
        <f>IF(N138=5,I138,0)</f>
        <v>0</v>
      </c>
      <c r="Z138">
        <f>IF(AD138=0,J138,0)</f>
        <v>0</v>
      </c>
      <c r="AA138">
        <f>IF(AD138=15,J138,0)</f>
        <v>0</v>
      </c>
      <c r="AB138">
        <f>IF(AD138=21,J138,0)</f>
        <v>0</v>
      </c>
      <c r="AD138">
        <v>12</v>
      </c>
      <c r="AE138">
        <f>G138*AG138</f>
        <v>0</v>
      </c>
      <c r="AF138">
        <f>G138*(1-AG138)</f>
        <v>0</v>
      </c>
      <c r="AG138">
        <v>8.8052952575901206E-2</v>
      </c>
      <c r="AM138">
        <f>F138*AE138</f>
        <v>0</v>
      </c>
      <c r="AN138">
        <f>F138*AF138</f>
        <v>0</v>
      </c>
      <c r="AO138" t="s">
        <v>200</v>
      </c>
      <c r="AP138" t="s">
        <v>201</v>
      </c>
      <c r="AQ138" s="13" t="s">
        <v>54</v>
      </c>
    </row>
    <row r="139" spans="1:43">
      <c r="D139" s="14" t="s">
        <v>263</v>
      </c>
      <c r="E139" s="14"/>
      <c r="F139" s="14">
        <v>2.6454</v>
      </c>
    </row>
    <row r="140" spans="1:43">
      <c r="D140" s="14" t="s">
        <v>264</v>
      </c>
      <c r="E140" s="14"/>
      <c r="F140" s="14">
        <v>4.8840000000000003</v>
      </c>
    </row>
    <row r="141" spans="1:43">
      <c r="D141" s="14" t="s">
        <v>265</v>
      </c>
      <c r="E141" s="14"/>
      <c r="F141" s="14">
        <v>-0.42</v>
      </c>
    </row>
    <row r="142" spans="1:43">
      <c r="D142" s="14" t="s">
        <v>266</v>
      </c>
      <c r="E142" s="14"/>
      <c r="F142" s="14">
        <v>3.1320000000000001</v>
      </c>
    </row>
    <row r="143" spans="1:43">
      <c r="D143" s="14" t="s">
        <v>267</v>
      </c>
      <c r="E143" s="14"/>
      <c r="F143" s="14">
        <v>-0.63</v>
      </c>
    </row>
    <row r="144" spans="1:43">
      <c r="D144" s="14" t="s">
        <v>268</v>
      </c>
      <c r="E144" s="14"/>
      <c r="F144" s="14">
        <v>6.12</v>
      </c>
    </row>
    <row r="145" spans="1:43">
      <c r="D145" s="14" t="s">
        <v>269</v>
      </c>
      <c r="E145" s="14"/>
      <c r="F145" s="14">
        <v>-0.84</v>
      </c>
    </row>
    <row r="146" spans="1:43">
      <c r="D146" s="14" t="s">
        <v>270</v>
      </c>
      <c r="E146" s="14"/>
      <c r="F146" s="14">
        <v>-0.48</v>
      </c>
    </row>
    <row r="147" spans="1:43">
      <c r="D147" s="14" t="s">
        <v>271</v>
      </c>
      <c r="E147" s="14"/>
      <c r="F147" s="14">
        <v>-0.48</v>
      </c>
    </row>
    <row r="148" spans="1:43">
      <c r="A148" s="2" t="s">
        <v>272</v>
      </c>
      <c r="C148" s="1" t="s">
        <v>273</v>
      </c>
      <c r="D148" t="s">
        <v>274</v>
      </c>
      <c r="E148" t="s">
        <v>50</v>
      </c>
      <c r="F148">
        <v>5.1840000000000002</v>
      </c>
      <c r="G148">
        <v>0</v>
      </c>
      <c r="H148">
        <f>F148*AE148</f>
        <v>0</v>
      </c>
      <c r="I148">
        <f>J148-H148</f>
        <v>0</v>
      </c>
      <c r="J148">
        <f>F148*G148</f>
        <v>0</v>
      </c>
      <c r="K148">
        <v>1.4999999999999999E-2</v>
      </c>
      <c r="L148">
        <f>F148*K148</f>
        <v>7.7759999999999996E-2</v>
      </c>
      <c r="M148" t="s">
        <v>275</v>
      </c>
      <c r="N148">
        <v>1</v>
      </c>
      <c r="O148">
        <f>IF(N148=5,I148,0)</f>
        <v>0</v>
      </c>
      <c r="Z148">
        <f>IF(AD148=0,J148,0)</f>
        <v>0</v>
      </c>
      <c r="AA148">
        <f>IF(AD148=15,J148,0)</f>
        <v>0</v>
      </c>
      <c r="AB148">
        <f>IF(AD148=21,J148,0)</f>
        <v>0</v>
      </c>
      <c r="AD148">
        <v>12</v>
      </c>
      <c r="AE148">
        <f>G148*AG148</f>
        <v>0</v>
      </c>
      <c r="AF148">
        <f>G148*(1-AG148)</f>
        <v>0</v>
      </c>
      <c r="AG148">
        <v>1</v>
      </c>
      <c r="AM148">
        <f>F148*AE148</f>
        <v>0</v>
      </c>
      <c r="AN148">
        <f>F148*AF148</f>
        <v>0</v>
      </c>
      <c r="AO148" t="s">
        <v>200</v>
      </c>
      <c r="AP148" t="s">
        <v>201</v>
      </c>
      <c r="AQ148" s="13" t="s">
        <v>54</v>
      </c>
    </row>
    <row r="149" spans="1:43">
      <c r="D149" s="14" t="s">
        <v>276</v>
      </c>
      <c r="E149" s="14"/>
      <c r="F149" s="14">
        <v>2.9606400000000002</v>
      </c>
    </row>
    <row r="150" spans="1:43">
      <c r="D150" s="14" t="s">
        <v>277</v>
      </c>
      <c r="E150" s="14"/>
      <c r="F150" s="14">
        <v>5.3567999999999998</v>
      </c>
    </row>
    <row r="151" spans="1:43">
      <c r="D151" s="14" t="s">
        <v>278</v>
      </c>
      <c r="E151" s="14"/>
      <c r="F151" s="14">
        <v>3.0024000000000002</v>
      </c>
    </row>
    <row r="152" spans="1:43">
      <c r="D152" s="14" t="s">
        <v>279</v>
      </c>
      <c r="E152" s="14"/>
      <c r="F152" s="14">
        <v>5.1840000000000002</v>
      </c>
    </row>
    <row r="153" spans="1:43" ht="12.75" customHeight="1">
      <c r="C153" s="17" t="s">
        <v>60</v>
      </c>
      <c r="D153" s="76" t="s">
        <v>280</v>
      </c>
      <c r="E153" s="76"/>
      <c r="F153" s="76"/>
      <c r="G153" s="76"/>
      <c r="H153" s="76"/>
      <c r="I153" s="76"/>
      <c r="J153" s="76"/>
      <c r="K153" s="76"/>
      <c r="L153" s="76"/>
      <c r="M153" s="76"/>
    </row>
    <row r="154" spans="1:43">
      <c r="A154" s="18"/>
      <c r="B154" s="19"/>
      <c r="C154" s="19" t="s">
        <v>281</v>
      </c>
      <c r="D154" s="13" t="s">
        <v>282</v>
      </c>
      <c r="E154" s="13"/>
      <c r="F154" s="13"/>
      <c r="G154" s="13"/>
      <c r="H154" s="13">
        <f>SUM(H155:H174)</f>
        <v>0</v>
      </c>
      <c r="I154" s="13">
        <f>SUM(I155:I174)</f>
        <v>0</v>
      </c>
      <c r="J154" s="13">
        <f>H154+I154</f>
        <v>0</v>
      </c>
      <c r="K154" s="13"/>
      <c r="L154" s="13">
        <f>SUM(L155:L174)</f>
        <v>1.4524800000000001E-2</v>
      </c>
      <c r="M154" s="13"/>
      <c r="P154" s="13">
        <f>IF(Q154="PR",J154,SUM(O155:O174))</f>
        <v>0</v>
      </c>
      <c r="Q154" s="13" t="s">
        <v>95</v>
      </c>
      <c r="R154" s="13">
        <f>IF(Q154="HS",H154,0)</f>
        <v>0</v>
      </c>
      <c r="S154" s="13">
        <f>IF(Q154="HS",I154-P154,0)</f>
        <v>0</v>
      </c>
      <c r="T154" s="13">
        <f>IF(Q154="PS",H154,0)</f>
        <v>0</v>
      </c>
      <c r="U154" s="13">
        <f>IF(Q154="PS",I154-P154,0)</f>
        <v>0</v>
      </c>
      <c r="V154" s="13">
        <f>IF(Q154="MP",H154,0)</f>
        <v>0</v>
      </c>
      <c r="W154" s="13">
        <f>IF(Q154="MP",I154-P154,0)</f>
        <v>0</v>
      </c>
      <c r="X154" s="13">
        <f>IF(Q154="OM",H154,0)</f>
        <v>0</v>
      </c>
      <c r="Y154" s="13">
        <v>784</v>
      </c>
      <c r="AI154">
        <f>SUM(Z155:Z174)</f>
        <v>0</v>
      </c>
      <c r="AJ154">
        <f>SUM(AA155:AA174)</f>
        <v>0</v>
      </c>
      <c r="AK154">
        <f>SUM(AB155:AB174)</f>
        <v>0</v>
      </c>
    </row>
    <row r="155" spans="1:43">
      <c r="A155" s="2" t="s">
        <v>283</v>
      </c>
      <c r="C155" s="1" t="s">
        <v>284</v>
      </c>
      <c r="D155" t="s">
        <v>285</v>
      </c>
      <c r="E155" t="s">
        <v>50</v>
      </c>
      <c r="F155">
        <v>18.440000000000001</v>
      </c>
      <c r="G155">
        <v>0</v>
      </c>
      <c r="H155">
        <f>F155*AE155</f>
        <v>0</v>
      </c>
      <c r="I155">
        <f>J155-H155</f>
        <v>0</v>
      </c>
      <c r="J155">
        <f>F155*G155</f>
        <v>0</v>
      </c>
      <c r="K155">
        <v>0</v>
      </c>
      <c r="L155">
        <f>F155*K155</f>
        <v>0</v>
      </c>
      <c r="M155" t="s">
        <v>51</v>
      </c>
      <c r="N155">
        <v>1</v>
      </c>
      <c r="O155">
        <f>IF(N155=5,I155,0)</f>
        <v>0</v>
      </c>
      <c r="Z155">
        <f>IF(AD155=0,J155,0)</f>
        <v>0</v>
      </c>
      <c r="AA155">
        <f>IF(AD155=15,J155,0)</f>
        <v>0</v>
      </c>
      <c r="AB155">
        <f>IF(AD155=21,J155,0)</f>
        <v>0</v>
      </c>
      <c r="AD155">
        <v>12</v>
      </c>
      <c r="AE155">
        <f>G155*AG155</f>
        <v>0</v>
      </c>
      <c r="AF155">
        <f>G155*(1-AG155)</f>
        <v>0</v>
      </c>
      <c r="AG155">
        <v>0</v>
      </c>
      <c r="AM155">
        <f>F155*AE155</f>
        <v>0</v>
      </c>
      <c r="AN155">
        <f>F155*AF155</f>
        <v>0</v>
      </c>
      <c r="AO155" t="s">
        <v>286</v>
      </c>
      <c r="AP155" t="s">
        <v>201</v>
      </c>
      <c r="AQ155" s="13" t="s">
        <v>54</v>
      </c>
    </row>
    <row r="156" spans="1:43">
      <c r="D156" s="14" t="s">
        <v>287</v>
      </c>
      <c r="E156" s="14"/>
      <c r="F156" s="14">
        <v>6.09</v>
      </c>
    </row>
    <row r="157" spans="1:43">
      <c r="D157" s="14" t="s">
        <v>288</v>
      </c>
      <c r="E157" s="14"/>
      <c r="F157" s="14">
        <v>0</v>
      </c>
    </row>
    <row r="158" spans="1:43">
      <c r="D158" s="14" t="s">
        <v>289</v>
      </c>
      <c r="E158" s="14"/>
      <c r="F158" s="14">
        <v>6.57</v>
      </c>
    </row>
    <row r="159" spans="1:43">
      <c r="D159" s="14" t="s">
        <v>290</v>
      </c>
      <c r="E159" s="14"/>
      <c r="F159" s="14">
        <v>13.858000000000001</v>
      </c>
    </row>
    <row r="160" spans="1:43">
      <c r="D160" s="14" t="s">
        <v>291</v>
      </c>
      <c r="E160" s="14"/>
      <c r="F160" s="14">
        <v>6.98</v>
      </c>
    </row>
    <row r="161" spans="1:43">
      <c r="D161" s="14" t="s">
        <v>292</v>
      </c>
      <c r="E161" s="14"/>
      <c r="F161" s="14">
        <v>9.7680000000000007</v>
      </c>
    </row>
    <row r="162" spans="1:43">
      <c r="D162" s="14" t="s">
        <v>293</v>
      </c>
      <c r="E162" s="14"/>
      <c r="F162" s="14">
        <v>2.8628</v>
      </c>
    </row>
    <row r="163" spans="1:43">
      <c r="D163" s="14" t="s">
        <v>294</v>
      </c>
      <c r="E163" s="14"/>
      <c r="F163" s="14">
        <v>6.2640000000000002</v>
      </c>
    </row>
    <row r="164" spans="1:43">
      <c r="D164" s="14" t="s">
        <v>295</v>
      </c>
      <c r="E164" s="14"/>
      <c r="F164" s="14">
        <v>6.2</v>
      </c>
    </row>
    <row r="165" spans="1:43">
      <c r="D165" s="14" t="s">
        <v>296</v>
      </c>
      <c r="E165" s="14"/>
      <c r="F165" s="14">
        <v>12.24</v>
      </c>
    </row>
    <row r="166" spans="1:43" ht="12.75" customHeight="1">
      <c r="C166" s="17" t="s">
        <v>60</v>
      </c>
      <c r="D166" s="76" t="s">
        <v>297</v>
      </c>
      <c r="E166" s="76"/>
      <c r="F166" s="76"/>
      <c r="G166" s="76"/>
      <c r="H166" s="76"/>
      <c r="I166" s="76"/>
      <c r="J166" s="76"/>
      <c r="K166" s="76"/>
      <c r="L166" s="76"/>
      <c r="M166" s="76"/>
    </row>
    <row r="167" spans="1:43">
      <c r="A167" s="2" t="s">
        <v>298</v>
      </c>
      <c r="C167" s="1" t="s">
        <v>299</v>
      </c>
      <c r="D167" t="s">
        <v>300</v>
      </c>
      <c r="E167" t="s">
        <v>50</v>
      </c>
      <c r="F167">
        <v>18.440000000000001</v>
      </c>
      <c r="G167">
        <v>0</v>
      </c>
      <c r="H167">
        <f>F167*AE167</f>
        <v>0</v>
      </c>
      <c r="I167">
        <f>J167-H167</f>
        <v>0</v>
      </c>
      <c r="J167">
        <f>F167*G167</f>
        <v>0</v>
      </c>
      <c r="K167">
        <v>0</v>
      </c>
      <c r="L167">
        <f>F167*K167</f>
        <v>0</v>
      </c>
      <c r="M167" t="s">
        <v>51</v>
      </c>
      <c r="N167">
        <v>1</v>
      </c>
      <c r="O167">
        <f>IF(N167=5,I167,0)</f>
        <v>0</v>
      </c>
      <c r="Z167">
        <f>IF(AD167=0,J167,0)</f>
        <v>0</v>
      </c>
      <c r="AA167">
        <f>IF(AD167=15,J167,0)</f>
        <v>0</v>
      </c>
      <c r="AB167">
        <f>IF(AD167=21,J167,0)</f>
        <v>0</v>
      </c>
      <c r="AD167">
        <v>12</v>
      </c>
      <c r="AE167">
        <f>G167*AG167</f>
        <v>0</v>
      </c>
      <c r="AF167">
        <f>G167*(1-AG167)</f>
        <v>0</v>
      </c>
      <c r="AG167">
        <v>0</v>
      </c>
      <c r="AM167">
        <f>F167*AE167</f>
        <v>0</v>
      </c>
      <c r="AN167">
        <f>F167*AF167</f>
        <v>0</v>
      </c>
      <c r="AO167" t="s">
        <v>286</v>
      </c>
      <c r="AP167" t="s">
        <v>201</v>
      </c>
      <c r="AQ167" s="13" t="s">
        <v>54</v>
      </c>
    </row>
    <row r="168" spans="1:43" ht="12.75" customHeight="1">
      <c r="C168" s="17" t="s">
        <v>60</v>
      </c>
      <c r="D168" s="76" t="s">
        <v>301</v>
      </c>
      <c r="E168" s="76"/>
      <c r="F168" s="76"/>
      <c r="G168" s="76"/>
      <c r="H168" s="76"/>
      <c r="I168" s="76"/>
      <c r="J168" s="76"/>
      <c r="K168" s="76"/>
      <c r="L168" s="76"/>
      <c r="M168" s="76"/>
    </row>
    <row r="169" spans="1:43">
      <c r="A169" s="2" t="s">
        <v>302</v>
      </c>
      <c r="C169" s="1" t="s">
        <v>303</v>
      </c>
      <c r="D169" t="s">
        <v>304</v>
      </c>
      <c r="E169" t="s">
        <v>50</v>
      </c>
      <c r="F169">
        <v>6.2</v>
      </c>
      <c r="G169">
        <v>0</v>
      </c>
      <c r="H169">
        <f>F169*AE169</f>
        <v>0</v>
      </c>
      <c r="I169">
        <f>J169-H169</f>
        <v>0</v>
      </c>
      <c r="J169">
        <f>F169*G169</f>
        <v>0</v>
      </c>
      <c r="K169">
        <v>3.5E-4</v>
      </c>
      <c r="L169">
        <f>F169*K169</f>
        <v>2.1700000000000001E-3</v>
      </c>
      <c r="M169" t="s">
        <v>51</v>
      </c>
      <c r="N169">
        <v>1</v>
      </c>
      <c r="O169">
        <f>IF(N169=5,I169,0)</f>
        <v>0</v>
      </c>
      <c r="Z169">
        <f>IF(AD169=0,J169,0)</f>
        <v>0</v>
      </c>
      <c r="AA169">
        <f>IF(AD169=15,J169,0)</f>
        <v>0</v>
      </c>
      <c r="AB169">
        <f>IF(AD169=21,J169,0)</f>
        <v>0</v>
      </c>
      <c r="AD169">
        <v>12</v>
      </c>
      <c r="AE169">
        <f>G169*AG169</f>
        <v>0</v>
      </c>
      <c r="AF169">
        <f>G169*(1-AG169)</f>
        <v>0</v>
      </c>
      <c r="AG169">
        <v>0.624</v>
      </c>
      <c r="AM169">
        <f>F169*AE169</f>
        <v>0</v>
      </c>
      <c r="AN169">
        <f>F169*AF169</f>
        <v>0</v>
      </c>
      <c r="AO169" t="s">
        <v>286</v>
      </c>
      <c r="AP169" t="s">
        <v>201</v>
      </c>
      <c r="AQ169" s="13" t="s">
        <v>54</v>
      </c>
    </row>
    <row r="170" spans="1:43">
      <c r="D170" s="14" t="s">
        <v>305</v>
      </c>
      <c r="E170" s="14"/>
      <c r="F170" s="14">
        <v>12.52</v>
      </c>
    </row>
    <row r="171" spans="1:43">
      <c r="D171" s="14" t="s">
        <v>86</v>
      </c>
      <c r="E171" s="14"/>
      <c r="F171" s="14">
        <v>6.98</v>
      </c>
    </row>
    <row r="172" spans="1:43">
      <c r="A172" s="2" t="s">
        <v>306</v>
      </c>
      <c r="C172" s="1" t="s">
        <v>307</v>
      </c>
      <c r="D172" t="s">
        <v>308</v>
      </c>
      <c r="E172" t="s">
        <v>50</v>
      </c>
      <c r="F172">
        <v>18.440000000000001</v>
      </c>
      <c r="G172">
        <v>0</v>
      </c>
      <c r="H172">
        <f>F172*AE172</f>
        <v>0</v>
      </c>
      <c r="I172">
        <f>J172-H172</f>
        <v>0</v>
      </c>
      <c r="J172">
        <f>F172*G172</f>
        <v>0</v>
      </c>
      <c r="K172">
        <v>4.0000000000000002E-4</v>
      </c>
      <c r="L172">
        <f>F172*K172</f>
        <v>7.3760000000000006E-3</v>
      </c>
      <c r="M172" t="s">
        <v>51</v>
      </c>
      <c r="N172">
        <v>1</v>
      </c>
      <c r="O172">
        <f>IF(N172=5,I172,0)</f>
        <v>0</v>
      </c>
      <c r="Z172">
        <f>IF(AD172=0,J172,0)</f>
        <v>0</v>
      </c>
      <c r="AA172">
        <f>IF(AD172=15,J172,0)</f>
        <v>0</v>
      </c>
      <c r="AB172">
        <f>IF(AD172=21,J172,0)</f>
        <v>0</v>
      </c>
      <c r="AD172">
        <v>12</v>
      </c>
      <c r="AE172">
        <f>G172*AG172</f>
        <v>0</v>
      </c>
      <c r="AF172">
        <f>G172*(1-AG172)</f>
        <v>0</v>
      </c>
      <c r="AG172">
        <v>0.62193475815523058</v>
      </c>
      <c r="AM172">
        <f>F172*AE172</f>
        <v>0</v>
      </c>
      <c r="AN172">
        <f>F172*AF172</f>
        <v>0</v>
      </c>
      <c r="AO172" t="s">
        <v>286</v>
      </c>
      <c r="AP172" t="s">
        <v>201</v>
      </c>
      <c r="AQ172" s="13" t="s">
        <v>54</v>
      </c>
    </row>
    <row r="173" spans="1:43" ht="12.75" customHeight="1">
      <c r="C173" s="17" t="s">
        <v>60</v>
      </c>
      <c r="D173" s="76" t="s">
        <v>309</v>
      </c>
      <c r="E173" s="76"/>
      <c r="F173" s="76"/>
      <c r="G173" s="76"/>
      <c r="H173" s="76"/>
      <c r="I173" s="76"/>
      <c r="J173" s="76"/>
      <c r="K173" s="76"/>
      <c r="L173" s="76"/>
      <c r="M173" s="76"/>
    </row>
    <row r="174" spans="1:43">
      <c r="A174" s="2" t="s">
        <v>310</v>
      </c>
      <c r="C174" s="1" t="s">
        <v>311</v>
      </c>
      <c r="D174" t="s">
        <v>312</v>
      </c>
      <c r="E174" t="s">
        <v>50</v>
      </c>
      <c r="F174">
        <v>18.440000000000001</v>
      </c>
      <c r="G174">
        <v>0</v>
      </c>
      <c r="H174">
        <f>F174*AE174</f>
        <v>0</v>
      </c>
      <c r="I174">
        <f>J174-H174</f>
        <v>0</v>
      </c>
      <c r="J174">
        <f>F174*G174</f>
        <v>0</v>
      </c>
      <c r="K174">
        <v>2.7E-4</v>
      </c>
      <c r="L174">
        <f>F174*K174</f>
        <v>4.9788000000000002E-3</v>
      </c>
      <c r="M174" t="s">
        <v>51</v>
      </c>
      <c r="N174">
        <v>1</v>
      </c>
      <c r="O174">
        <f>IF(N174=5,I174,0)</f>
        <v>0</v>
      </c>
      <c r="Z174">
        <f>IF(AD174=0,J174,0)</f>
        <v>0</v>
      </c>
      <c r="AA174">
        <f>IF(AD174=15,J174,0)</f>
        <v>0</v>
      </c>
      <c r="AB174">
        <f>IF(AD174=21,J174,0)</f>
        <v>0</v>
      </c>
      <c r="AD174">
        <v>12</v>
      </c>
      <c r="AE174">
        <f>G174*AG174</f>
        <v>0</v>
      </c>
      <c r="AF174">
        <f>G174*(1-AG174)</f>
        <v>0</v>
      </c>
      <c r="AG174">
        <v>0.18165291567612921</v>
      </c>
      <c r="AM174">
        <f>F174*AE174</f>
        <v>0</v>
      </c>
      <c r="AN174">
        <f>F174*AF174</f>
        <v>0</v>
      </c>
      <c r="AO174" t="s">
        <v>286</v>
      </c>
      <c r="AP174" t="s">
        <v>201</v>
      </c>
      <c r="AQ174" s="13" t="s">
        <v>54</v>
      </c>
    </row>
    <row r="175" spans="1:43" ht="12.75" customHeight="1">
      <c r="C175" s="17" t="s">
        <v>60</v>
      </c>
      <c r="D175" s="76" t="s">
        <v>313</v>
      </c>
      <c r="E175" s="76"/>
      <c r="F175" s="76"/>
      <c r="G175" s="76"/>
      <c r="H175" s="76"/>
      <c r="I175" s="76"/>
      <c r="J175" s="76"/>
      <c r="K175" s="76"/>
      <c r="L175" s="76"/>
      <c r="M175" s="76"/>
    </row>
    <row r="176" spans="1:43">
      <c r="A176" s="18"/>
      <c r="B176" s="19"/>
      <c r="C176" s="19" t="s">
        <v>314</v>
      </c>
      <c r="D176" s="13" t="s">
        <v>315</v>
      </c>
      <c r="E176" s="13"/>
      <c r="F176" s="13"/>
      <c r="G176" s="13"/>
      <c r="H176" s="13">
        <f>SUM(H177:H179)</f>
        <v>0</v>
      </c>
      <c r="I176" s="13">
        <f>SUM(I177:I179)</f>
        <v>0</v>
      </c>
      <c r="J176" s="13">
        <f>H176+I176</f>
        <v>0</v>
      </c>
      <c r="K176" s="13"/>
      <c r="L176" s="13">
        <f>SUM(L177:L179)</f>
        <v>0.20212000000000002</v>
      </c>
      <c r="M176" s="13"/>
      <c r="P176" s="13">
        <f>IF(Q176="PR",J176,SUM(O177:O179))</f>
        <v>0</v>
      </c>
      <c r="Q176" s="13" t="s">
        <v>46</v>
      </c>
      <c r="R176" s="13">
        <f>IF(Q176="HS",H176,0)</f>
        <v>0</v>
      </c>
      <c r="S176" s="13">
        <f>IF(Q176="HS",I176-P176,0)</f>
        <v>0</v>
      </c>
      <c r="T176" s="13">
        <f>IF(Q176="PS",H176,0)</f>
        <v>0</v>
      </c>
      <c r="U176" s="13">
        <f>IF(Q176="PS",I176-P176,0)</f>
        <v>0</v>
      </c>
      <c r="V176" s="13">
        <f>IF(Q176="MP",H176,0)</f>
        <v>0</v>
      </c>
      <c r="W176" s="13">
        <f>IF(Q176="MP",I176-P176,0)</f>
        <v>0</v>
      </c>
      <c r="X176" s="13">
        <f>IF(Q176="OM",H176,0)</f>
        <v>0</v>
      </c>
      <c r="Y176" s="13">
        <v>96</v>
      </c>
      <c r="AI176">
        <f>SUM(Z177:Z179)</f>
        <v>0</v>
      </c>
      <c r="AJ176">
        <f>SUM(AA177:AA179)</f>
        <v>0</v>
      </c>
      <c r="AK176">
        <f>SUM(AB177:AB179)</f>
        <v>0</v>
      </c>
    </row>
    <row r="177" spans="1:43">
      <c r="A177" s="2" t="s">
        <v>316</v>
      </c>
      <c r="C177" s="1" t="s">
        <v>317</v>
      </c>
      <c r="D177" t="s">
        <v>318</v>
      </c>
      <c r="E177" t="s">
        <v>50</v>
      </c>
      <c r="F177">
        <v>6.2</v>
      </c>
      <c r="G177">
        <v>0</v>
      </c>
      <c r="H177">
        <f>F177*AE177</f>
        <v>0</v>
      </c>
      <c r="I177">
        <f>J177-H177</f>
        <v>0</v>
      </c>
      <c r="J177">
        <f>F177*G177</f>
        <v>0</v>
      </c>
      <c r="K177">
        <v>1.26E-2</v>
      </c>
      <c r="L177">
        <f>F177*K177</f>
        <v>7.8120000000000009E-2</v>
      </c>
      <c r="M177" t="s">
        <v>51</v>
      </c>
      <c r="N177">
        <v>1</v>
      </c>
      <c r="O177">
        <f>IF(N177=5,I177,0)</f>
        <v>0</v>
      </c>
      <c r="Z177">
        <f>IF(AD177=0,J177,0)</f>
        <v>0</v>
      </c>
      <c r="AA177">
        <f>IF(AD177=15,J177,0)</f>
        <v>0</v>
      </c>
      <c r="AB177">
        <f>IF(AD177=21,J177,0)</f>
        <v>0</v>
      </c>
      <c r="AD177">
        <v>12</v>
      </c>
      <c r="AE177">
        <f>G177*AG177</f>
        <v>0</v>
      </c>
      <c r="AF177">
        <f>G177*(1-AG177)</f>
        <v>0</v>
      </c>
      <c r="AG177">
        <v>0</v>
      </c>
      <c r="AM177">
        <f>F177*AE177</f>
        <v>0</v>
      </c>
      <c r="AN177">
        <f>F177*AF177</f>
        <v>0</v>
      </c>
      <c r="AO177" t="s">
        <v>319</v>
      </c>
      <c r="AP177" t="s">
        <v>320</v>
      </c>
      <c r="AQ177" s="13" t="s">
        <v>54</v>
      </c>
    </row>
    <row r="178" spans="1:43" ht="25.5" customHeight="1">
      <c r="C178" s="17" t="s">
        <v>60</v>
      </c>
      <c r="D178" s="76" t="s">
        <v>321</v>
      </c>
      <c r="E178" s="76"/>
      <c r="F178" s="76"/>
      <c r="G178" s="76"/>
      <c r="H178" s="76"/>
      <c r="I178" s="76"/>
      <c r="J178" s="76"/>
      <c r="K178" s="76"/>
      <c r="L178" s="76"/>
      <c r="M178" s="76"/>
    </row>
    <row r="179" spans="1:43">
      <c r="A179" s="2" t="s">
        <v>322</v>
      </c>
      <c r="C179" s="1" t="s">
        <v>323</v>
      </c>
      <c r="D179" t="s">
        <v>324</v>
      </c>
      <c r="E179" t="s">
        <v>50</v>
      </c>
      <c r="F179">
        <v>6.2</v>
      </c>
      <c r="G179">
        <v>0</v>
      </c>
      <c r="H179">
        <f>F179*AE179</f>
        <v>0</v>
      </c>
      <c r="I179">
        <f>J179-H179</f>
        <v>0</v>
      </c>
      <c r="J179">
        <f>F179*G179</f>
        <v>0</v>
      </c>
      <c r="K179">
        <v>0.02</v>
      </c>
      <c r="L179">
        <f>F179*K179</f>
        <v>0.12400000000000001</v>
      </c>
      <c r="M179" t="s">
        <v>51</v>
      </c>
      <c r="N179">
        <v>1</v>
      </c>
      <c r="O179">
        <f>IF(N179=5,I179,0)</f>
        <v>0</v>
      </c>
      <c r="Z179">
        <f>IF(AD179=0,J179,0)</f>
        <v>0</v>
      </c>
      <c r="AA179">
        <f>IF(AD179=15,J179,0)</f>
        <v>0</v>
      </c>
      <c r="AB179">
        <f>IF(AD179=21,J179,0)</f>
        <v>0</v>
      </c>
      <c r="AD179">
        <v>12</v>
      </c>
      <c r="AE179">
        <f>G179*AG179</f>
        <v>0</v>
      </c>
      <c r="AF179">
        <f>G179*(1-AG179)</f>
        <v>0</v>
      </c>
      <c r="AG179">
        <v>0</v>
      </c>
      <c r="AM179">
        <f>F179*AE179</f>
        <v>0</v>
      </c>
      <c r="AN179">
        <f>F179*AF179</f>
        <v>0</v>
      </c>
      <c r="AO179" t="s">
        <v>319</v>
      </c>
      <c r="AP179" t="s">
        <v>320</v>
      </c>
      <c r="AQ179" s="13" t="s">
        <v>54</v>
      </c>
    </row>
    <row r="180" spans="1:43" ht="12.75" customHeight="1">
      <c r="C180" s="17" t="s">
        <v>60</v>
      </c>
      <c r="D180" s="76" t="s">
        <v>325</v>
      </c>
      <c r="E180" s="76"/>
      <c r="F180" s="76"/>
      <c r="G180" s="76"/>
      <c r="H180" s="76"/>
      <c r="I180" s="76"/>
      <c r="J180" s="76"/>
      <c r="K180" s="76"/>
      <c r="L180" s="76"/>
      <c r="M180" s="76"/>
    </row>
    <row r="181" spans="1:43">
      <c r="A181" s="18"/>
      <c r="B181" s="19"/>
      <c r="C181" s="19" t="s">
        <v>326</v>
      </c>
      <c r="D181" s="13" t="s">
        <v>327</v>
      </c>
      <c r="E181" s="13"/>
      <c r="F181" s="13"/>
      <c r="G181" s="13"/>
      <c r="H181" s="13">
        <f>SUM(H182:H182)</f>
        <v>0</v>
      </c>
      <c r="I181" s="13">
        <f>SUM(I182:I182)</f>
        <v>0</v>
      </c>
      <c r="J181" s="13">
        <f>H181+I181</f>
        <v>0</v>
      </c>
      <c r="K181" s="13"/>
      <c r="L181" s="13">
        <f>SUM(L182:L182)</f>
        <v>0</v>
      </c>
      <c r="M181" s="13"/>
      <c r="P181" s="13">
        <f>IF(Q181="PR",J181,SUM(O182:O182))</f>
        <v>0</v>
      </c>
      <c r="Q181" s="13"/>
      <c r="R181" s="13">
        <f>IF(Q181="HS",H181,0)</f>
        <v>0</v>
      </c>
      <c r="S181" s="13">
        <f>IF(Q181="HS",I181-P181,0)</f>
        <v>0</v>
      </c>
      <c r="T181" s="13">
        <f>IF(Q181="PS",H181,0)</f>
        <v>0</v>
      </c>
      <c r="U181" s="13">
        <f>IF(Q181="PS",I181-P181,0)</f>
        <v>0</v>
      </c>
      <c r="V181" s="13">
        <f>IF(Q181="MP",H181,0)</f>
        <v>0</v>
      </c>
      <c r="W181" s="13">
        <f>IF(Q181="MP",I181-P181,0)</f>
        <v>0</v>
      </c>
      <c r="X181" s="13">
        <f>IF(Q181="OM",H181,0)</f>
        <v>0</v>
      </c>
      <c r="Y181" s="13" t="s">
        <v>326</v>
      </c>
      <c r="AI181">
        <f>SUM(Z182:Z182)</f>
        <v>0</v>
      </c>
      <c r="AJ181">
        <f>SUM(AA182:AA182)</f>
        <v>0</v>
      </c>
      <c r="AK181">
        <f>SUM(AB182:AB182)</f>
        <v>0</v>
      </c>
    </row>
    <row r="182" spans="1:43">
      <c r="A182" s="2" t="s">
        <v>328</v>
      </c>
      <c r="C182" s="1" t="s">
        <v>329</v>
      </c>
      <c r="D182" t="s">
        <v>330</v>
      </c>
      <c r="E182" t="s">
        <v>79</v>
      </c>
      <c r="F182">
        <v>1.1132</v>
      </c>
      <c r="G182">
        <v>0</v>
      </c>
      <c r="H182">
        <f>F182*AE182</f>
        <v>0</v>
      </c>
      <c r="I182">
        <f>J182-H182</f>
        <v>0</v>
      </c>
      <c r="J182">
        <f>F182*G182</f>
        <v>0</v>
      </c>
      <c r="K182">
        <v>0</v>
      </c>
      <c r="L182">
        <f>F182*K182</f>
        <v>0</v>
      </c>
      <c r="M182" t="s">
        <v>51</v>
      </c>
      <c r="N182">
        <v>5</v>
      </c>
      <c r="O182">
        <f>IF(N182=5,I182,0)</f>
        <v>0</v>
      </c>
      <c r="Z182">
        <f>IF(AD182=0,J182,0)</f>
        <v>0</v>
      </c>
      <c r="AA182">
        <f>IF(AD182=15,J182,0)</f>
        <v>0</v>
      </c>
      <c r="AB182">
        <f>IF(AD182=21,J182,0)</f>
        <v>0</v>
      </c>
      <c r="AD182">
        <v>12</v>
      </c>
      <c r="AE182">
        <f>G182*AG182</f>
        <v>0</v>
      </c>
      <c r="AF182">
        <f>G182*(1-AG182)</f>
        <v>0</v>
      </c>
      <c r="AG182">
        <v>0</v>
      </c>
      <c r="AM182">
        <f>F182*AE182</f>
        <v>0</v>
      </c>
      <c r="AN182">
        <f>F182*AF182</f>
        <v>0</v>
      </c>
      <c r="AO182" t="s">
        <v>331</v>
      </c>
      <c r="AP182" t="s">
        <v>320</v>
      </c>
      <c r="AQ182" s="13" t="s">
        <v>54</v>
      </c>
    </row>
    <row r="183" spans="1:43">
      <c r="D183" s="14" t="s">
        <v>332</v>
      </c>
      <c r="E183" s="14"/>
      <c r="F183" s="14">
        <v>0.85219999999999996</v>
      </c>
    </row>
    <row r="184" spans="1:43">
      <c r="D184" s="14" t="s">
        <v>333</v>
      </c>
      <c r="E184" s="14"/>
      <c r="F184" s="14">
        <v>1.0446</v>
      </c>
    </row>
    <row r="185" spans="1:43">
      <c r="D185" s="14" t="s">
        <v>334</v>
      </c>
      <c r="E185" s="14"/>
      <c r="F185" s="14">
        <v>0.56059999999999999</v>
      </c>
    </row>
    <row r="186" spans="1:43">
      <c r="D186" s="14" t="s">
        <v>335</v>
      </c>
      <c r="E186" s="14"/>
      <c r="F186" s="14">
        <v>1.1132</v>
      </c>
    </row>
    <row r="187" spans="1:43">
      <c r="A187" s="18"/>
      <c r="B187" s="19"/>
      <c r="C187" s="19" t="s">
        <v>336</v>
      </c>
      <c r="D187" s="13" t="s">
        <v>337</v>
      </c>
      <c r="E187" s="13"/>
      <c r="F187" s="13"/>
      <c r="G187" s="13"/>
      <c r="H187" s="13">
        <f>SUM(H188:H210)</f>
        <v>0</v>
      </c>
      <c r="I187" s="13">
        <f>SUM(I188:I210)</f>
        <v>0</v>
      </c>
      <c r="J187" s="13">
        <f>H187+I187</f>
        <v>0</v>
      </c>
      <c r="K187" s="13"/>
      <c r="L187" s="13">
        <f>SUM(L188:L210)</f>
        <v>3.5799999999999998E-3</v>
      </c>
      <c r="M187" s="13"/>
      <c r="P187" s="13">
        <f>IF(Q187="PR",J187,SUM(O188:O210))</f>
        <v>0</v>
      </c>
      <c r="Q187" s="13" t="s">
        <v>338</v>
      </c>
      <c r="R187" s="13">
        <f>IF(Q187="HS",H187,0)</f>
        <v>0</v>
      </c>
      <c r="S187" s="13">
        <f>IF(Q187="HS",I187-P187,0)</f>
        <v>0</v>
      </c>
      <c r="T187" s="13">
        <f>IF(Q187="PS",H187,0)</f>
        <v>0</v>
      </c>
      <c r="U187" s="13">
        <f>IF(Q187="PS",I187-P187,0)</f>
        <v>0</v>
      </c>
      <c r="V187" s="13">
        <f>IF(Q187="MP",H187,0)</f>
        <v>0</v>
      </c>
      <c r="W187" s="13">
        <f>IF(Q187="MP",I187-P187,0)</f>
        <v>0</v>
      </c>
      <c r="X187" s="13">
        <f>IF(Q187="OM",H187,0)</f>
        <v>0</v>
      </c>
      <c r="Y187" s="13" t="s">
        <v>336</v>
      </c>
      <c r="AI187">
        <f>SUM(Z188:Z210)</f>
        <v>0</v>
      </c>
      <c r="AJ187">
        <f>SUM(AA188:AA210)</f>
        <v>0</v>
      </c>
      <c r="AK187">
        <f>SUM(AB188:AB210)</f>
        <v>0</v>
      </c>
    </row>
    <row r="188" spans="1:43">
      <c r="A188" s="2" t="s">
        <v>339</v>
      </c>
      <c r="C188" s="1" t="s">
        <v>340</v>
      </c>
      <c r="D188" t="s">
        <v>341</v>
      </c>
      <c r="E188" t="s">
        <v>99</v>
      </c>
      <c r="F188">
        <v>4</v>
      </c>
      <c r="G188">
        <v>0</v>
      </c>
      <c r="H188">
        <f>F188*AE188</f>
        <v>0</v>
      </c>
      <c r="I188">
        <f>J188-H188</f>
        <v>0</v>
      </c>
      <c r="J188">
        <f>F188*G188</f>
        <v>0</v>
      </c>
      <c r="K188">
        <v>0</v>
      </c>
      <c r="L188">
        <f>F188*K188</f>
        <v>0</v>
      </c>
      <c r="M188" t="s">
        <v>51</v>
      </c>
      <c r="N188">
        <v>1</v>
      </c>
      <c r="O188">
        <f>IF(N188=5,I188,0)</f>
        <v>0</v>
      </c>
      <c r="Z188">
        <f>IF(AD188=0,J188,0)</f>
        <v>0</v>
      </c>
      <c r="AA188">
        <f>IF(AD188=15,J188,0)</f>
        <v>0</v>
      </c>
      <c r="AB188">
        <f>IF(AD188=21,J188,0)</f>
        <v>0</v>
      </c>
      <c r="AD188">
        <v>12</v>
      </c>
      <c r="AE188">
        <f>G188*AG188</f>
        <v>0</v>
      </c>
      <c r="AF188">
        <f>G188*(1-AG188)</f>
        <v>0</v>
      </c>
      <c r="AG188">
        <v>0</v>
      </c>
      <c r="AM188">
        <f>F188*AE188</f>
        <v>0</v>
      </c>
      <c r="AN188">
        <f>F188*AF188</f>
        <v>0</v>
      </c>
      <c r="AO188" t="s">
        <v>342</v>
      </c>
      <c r="AP188" t="s">
        <v>320</v>
      </c>
      <c r="AQ188" s="13" t="s">
        <v>54</v>
      </c>
    </row>
    <row r="189" spans="1:43">
      <c r="A189" s="2" t="s">
        <v>343</v>
      </c>
      <c r="C189" s="1" t="s">
        <v>344</v>
      </c>
      <c r="D189" t="s">
        <v>345</v>
      </c>
      <c r="E189" t="s">
        <v>99</v>
      </c>
      <c r="F189">
        <v>4</v>
      </c>
      <c r="G189">
        <v>0</v>
      </c>
      <c r="H189">
        <f>F189*AE189</f>
        <v>0</v>
      </c>
      <c r="I189">
        <f>J189-H189</f>
        <v>0</v>
      </c>
      <c r="J189">
        <f>F189*G189</f>
        <v>0</v>
      </c>
      <c r="K189">
        <v>1.0000000000000001E-5</v>
      </c>
      <c r="L189">
        <f>F189*K189</f>
        <v>4.0000000000000003E-5</v>
      </c>
      <c r="M189" t="s">
        <v>51</v>
      </c>
      <c r="N189">
        <v>1</v>
      </c>
      <c r="O189">
        <f>IF(N189=5,I189,0)</f>
        <v>0</v>
      </c>
      <c r="Z189">
        <f>IF(AD189=0,J189,0)</f>
        <v>0</v>
      </c>
      <c r="AA189">
        <f>IF(AD189=15,J189,0)</f>
        <v>0</v>
      </c>
      <c r="AB189">
        <f>IF(AD189=21,J189,0)</f>
        <v>0</v>
      </c>
      <c r="AD189">
        <v>12</v>
      </c>
      <c r="AE189">
        <f>G189*AG189</f>
        <v>0</v>
      </c>
      <c r="AF189">
        <f>G189*(1-AG189)</f>
        <v>0</v>
      </c>
      <c r="AG189">
        <v>1</v>
      </c>
      <c r="AM189">
        <f>F189*AE189</f>
        <v>0</v>
      </c>
      <c r="AN189">
        <f>F189*AF189</f>
        <v>0</v>
      </c>
      <c r="AO189" t="s">
        <v>342</v>
      </c>
      <c r="AP189" t="s">
        <v>320</v>
      </c>
      <c r="AQ189" s="13" t="s">
        <v>54</v>
      </c>
    </row>
    <row r="190" spans="1:43" ht="25.5" customHeight="1">
      <c r="C190" s="17" t="s">
        <v>60</v>
      </c>
      <c r="D190" s="76" t="s">
        <v>346</v>
      </c>
      <c r="E190" s="76"/>
      <c r="F190" s="76"/>
      <c r="G190" s="76"/>
      <c r="H190" s="76"/>
      <c r="I190" s="76"/>
      <c r="J190" s="76"/>
      <c r="K190" s="76"/>
      <c r="L190" s="76"/>
      <c r="M190" s="76"/>
    </row>
    <row r="191" spans="1:43">
      <c r="A191" s="2" t="s">
        <v>347</v>
      </c>
      <c r="C191" s="1" t="s">
        <v>348</v>
      </c>
      <c r="D191" t="s">
        <v>349</v>
      </c>
      <c r="E191" t="s">
        <v>99</v>
      </c>
      <c r="F191">
        <v>2</v>
      </c>
      <c r="G191">
        <v>0</v>
      </c>
      <c r="H191">
        <f>F191*AE191</f>
        <v>0</v>
      </c>
      <c r="I191">
        <f>J191-H191</f>
        <v>0</v>
      </c>
      <c r="J191">
        <f>F191*G191</f>
        <v>0</v>
      </c>
      <c r="K191">
        <v>1.0000000000000001E-5</v>
      </c>
      <c r="L191">
        <f>F191*K191</f>
        <v>2.0000000000000002E-5</v>
      </c>
      <c r="M191" t="s">
        <v>51</v>
      </c>
      <c r="N191">
        <v>1</v>
      </c>
      <c r="O191">
        <f>IF(N191=5,I191,0)</f>
        <v>0</v>
      </c>
      <c r="Z191">
        <f>IF(AD191=0,J191,0)</f>
        <v>0</v>
      </c>
      <c r="AA191">
        <f>IF(AD191=15,J191,0)</f>
        <v>0</v>
      </c>
      <c r="AB191">
        <f>IF(AD191=21,J191,0)</f>
        <v>0</v>
      </c>
      <c r="AD191">
        <v>12</v>
      </c>
      <c r="AE191">
        <f>G191*AG191</f>
        <v>0</v>
      </c>
      <c r="AF191">
        <f>G191*(1-AG191)</f>
        <v>0</v>
      </c>
      <c r="AG191">
        <v>1</v>
      </c>
      <c r="AM191">
        <f>F191*AE191</f>
        <v>0</v>
      </c>
      <c r="AN191">
        <f>F191*AF191</f>
        <v>0</v>
      </c>
      <c r="AO191" t="s">
        <v>342</v>
      </c>
      <c r="AP191" t="s">
        <v>320</v>
      </c>
      <c r="AQ191" s="13" t="s">
        <v>54</v>
      </c>
    </row>
    <row r="192" spans="1:43" ht="38.25" customHeight="1">
      <c r="C192" s="17" t="s">
        <v>60</v>
      </c>
      <c r="D192" s="76" t="s">
        <v>350</v>
      </c>
      <c r="E192" s="76"/>
      <c r="F192" s="76"/>
      <c r="G192" s="76"/>
      <c r="H192" s="76"/>
      <c r="I192" s="76"/>
      <c r="J192" s="76"/>
      <c r="K192" s="76"/>
      <c r="L192" s="76"/>
      <c r="M192" s="76"/>
    </row>
    <row r="193" spans="1:43">
      <c r="A193" s="2" t="s">
        <v>351</v>
      </c>
      <c r="C193" s="1" t="s">
        <v>352</v>
      </c>
      <c r="D193" t="s">
        <v>353</v>
      </c>
      <c r="E193" t="s">
        <v>99</v>
      </c>
      <c r="F193">
        <v>4</v>
      </c>
      <c r="G193">
        <v>0</v>
      </c>
      <c r="H193">
        <f>F193*AE193</f>
        <v>0</v>
      </c>
      <c r="I193">
        <f>J193-H193</f>
        <v>0</v>
      </c>
      <c r="J193">
        <f>F193*G193</f>
        <v>0</v>
      </c>
      <c r="K193">
        <v>5.0000000000000002E-5</v>
      </c>
      <c r="L193">
        <f>F193*K193</f>
        <v>2.0000000000000001E-4</v>
      </c>
      <c r="M193" t="s">
        <v>51</v>
      </c>
      <c r="N193">
        <v>1</v>
      </c>
      <c r="O193">
        <f>IF(N193=5,I193,0)</f>
        <v>0</v>
      </c>
      <c r="Z193">
        <f>IF(AD193=0,J193,0)</f>
        <v>0</v>
      </c>
      <c r="AA193">
        <f>IF(AD193=15,J193,0)</f>
        <v>0</v>
      </c>
      <c r="AB193">
        <f>IF(AD193=21,J193,0)</f>
        <v>0</v>
      </c>
      <c r="AD193">
        <v>12</v>
      </c>
      <c r="AE193">
        <f>G193*AG193</f>
        <v>0</v>
      </c>
      <c r="AF193">
        <f>G193*(1-AG193)</f>
        <v>0</v>
      </c>
      <c r="AG193">
        <v>1</v>
      </c>
      <c r="AM193">
        <f>F193*AE193</f>
        <v>0</v>
      </c>
      <c r="AN193">
        <f>F193*AF193</f>
        <v>0</v>
      </c>
      <c r="AO193" t="s">
        <v>342</v>
      </c>
      <c r="AP193" t="s">
        <v>320</v>
      </c>
      <c r="AQ193" s="13" t="s">
        <v>54</v>
      </c>
    </row>
    <row r="194" spans="1:43" ht="12.75" customHeight="1">
      <c r="C194" s="17" t="s">
        <v>60</v>
      </c>
      <c r="D194" s="76" t="s">
        <v>354</v>
      </c>
      <c r="E194" s="76"/>
      <c r="F194" s="76"/>
      <c r="G194" s="76"/>
      <c r="H194" s="76"/>
      <c r="I194" s="76"/>
      <c r="J194" s="76"/>
      <c r="K194" s="76"/>
      <c r="L194" s="76"/>
      <c r="M194" s="76"/>
    </row>
    <row r="195" spans="1:43">
      <c r="A195" s="2" t="s">
        <v>355</v>
      </c>
      <c r="C195" s="1" t="s">
        <v>356</v>
      </c>
      <c r="D195" t="s">
        <v>357</v>
      </c>
      <c r="E195" t="s">
        <v>99</v>
      </c>
      <c r="F195">
        <v>2</v>
      </c>
      <c r="G195">
        <v>0</v>
      </c>
      <c r="H195">
        <f>F195*AE195</f>
        <v>0</v>
      </c>
      <c r="I195">
        <f>J195-H195</f>
        <v>0</v>
      </c>
      <c r="J195">
        <f>F195*G195</f>
        <v>0</v>
      </c>
      <c r="K195">
        <v>1.0000000000000001E-5</v>
      </c>
      <c r="L195">
        <f>F195*K195</f>
        <v>2.0000000000000002E-5</v>
      </c>
      <c r="M195" t="s">
        <v>51</v>
      </c>
      <c r="N195">
        <v>1</v>
      </c>
      <c r="O195">
        <f>IF(N195=5,I195,0)</f>
        <v>0</v>
      </c>
      <c r="Z195">
        <f>IF(AD195=0,J195,0)</f>
        <v>0</v>
      </c>
      <c r="AA195">
        <f>IF(AD195=15,J195,0)</f>
        <v>0</v>
      </c>
      <c r="AB195">
        <f>IF(AD195=21,J195,0)</f>
        <v>0</v>
      </c>
      <c r="AD195">
        <v>12</v>
      </c>
      <c r="AE195">
        <f>G195*AG195</f>
        <v>0</v>
      </c>
      <c r="AF195">
        <f>G195*(1-AG195)</f>
        <v>0</v>
      </c>
      <c r="AG195">
        <v>1</v>
      </c>
      <c r="AM195">
        <f>F195*AE195</f>
        <v>0</v>
      </c>
      <c r="AN195">
        <f>F195*AF195</f>
        <v>0</v>
      </c>
      <c r="AO195" t="s">
        <v>342</v>
      </c>
      <c r="AP195" t="s">
        <v>320</v>
      </c>
      <c r="AQ195" s="13" t="s">
        <v>54</v>
      </c>
    </row>
    <row r="196" spans="1:43" ht="25.5" customHeight="1">
      <c r="C196" s="17" t="s">
        <v>60</v>
      </c>
      <c r="D196" s="76" t="s">
        <v>358</v>
      </c>
      <c r="E196" s="76"/>
      <c r="F196" s="76"/>
      <c r="G196" s="76"/>
      <c r="H196" s="76"/>
      <c r="I196" s="76"/>
      <c r="J196" s="76"/>
      <c r="K196" s="76"/>
      <c r="L196" s="76"/>
      <c r="M196" s="76"/>
    </row>
    <row r="197" spans="1:43">
      <c r="A197" s="2" t="s">
        <v>359</v>
      </c>
      <c r="C197" s="1" t="s">
        <v>352</v>
      </c>
      <c r="D197" t="s">
        <v>353</v>
      </c>
      <c r="E197" t="s">
        <v>99</v>
      </c>
      <c r="F197">
        <v>2</v>
      </c>
      <c r="G197">
        <v>0</v>
      </c>
      <c r="H197">
        <f>F197*AE197</f>
        <v>0</v>
      </c>
      <c r="I197">
        <f>J197-H197</f>
        <v>0</v>
      </c>
      <c r="J197">
        <f>F197*G197</f>
        <v>0</v>
      </c>
      <c r="K197">
        <v>5.0000000000000002E-5</v>
      </c>
      <c r="L197">
        <f>F197*K197</f>
        <v>1E-4</v>
      </c>
      <c r="M197" t="s">
        <v>51</v>
      </c>
      <c r="N197">
        <v>1</v>
      </c>
      <c r="O197">
        <f>IF(N197=5,I197,0)</f>
        <v>0</v>
      </c>
      <c r="Z197">
        <f>IF(AD197=0,J197,0)</f>
        <v>0</v>
      </c>
      <c r="AA197">
        <f>IF(AD197=15,J197,0)</f>
        <v>0</v>
      </c>
      <c r="AB197">
        <f>IF(AD197=21,J197,0)</f>
        <v>0</v>
      </c>
      <c r="AD197">
        <v>12</v>
      </c>
      <c r="AE197">
        <f>G197*AG197</f>
        <v>0</v>
      </c>
      <c r="AF197">
        <f>G197*(1-AG197)</f>
        <v>0</v>
      </c>
      <c r="AG197">
        <v>1</v>
      </c>
      <c r="AM197">
        <f>F197*AE197</f>
        <v>0</v>
      </c>
      <c r="AN197">
        <f>F197*AF197</f>
        <v>0</v>
      </c>
      <c r="AO197" t="s">
        <v>342</v>
      </c>
      <c r="AP197" t="s">
        <v>320</v>
      </c>
      <c r="AQ197" s="13" t="s">
        <v>54</v>
      </c>
    </row>
    <row r="198" spans="1:43" ht="12.75" customHeight="1">
      <c r="C198" s="17" t="s">
        <v>60</v>
      </c>
      <c r="D198" s="76" t="s">
        <v>360</v>
      </c>
      <c r="E198" s="76"/>
      <c r="F198" s="76"/>
      <c r="G198" s="76"/>
      <c r="H198" s="76"/>
      <c r="I198" s="76"/>
      <c r="J198" s="76"/>
      <c r="K198" s="76"/>
      <c r="L198" s="76"/>
      <c r="M198" s="76"/>
    </row>
    <row r="199" spans="1:43">
      <c r="A199" s="2" t="s">
        <v>361</v>
      </c>
      <c r="C199" s="1" t="s">
        <v>362</v>
      </c>
      <c r="D199" t="s">
        <v>363</v>
      </c>
      <c r="E199" t="s">
        <v>99</v>
      </c>
      <c r="F199">
        <v>2</v>
      </c>
      <c r="G199">
        <v>0</v>
      </c>
      <c r="H199">
        <f>F199*AE199</f>
        <v>0</v>
      </c>
      <c r="I199">
        <f>J199-H199</f>
        <v>0</v>
      </c>
      <c r="J199">
        <f>F199*G199</f>
        <v>0</v>
      </c>
      <c r="K199">
        <v>0</v>
      </c>
      <c r="L199">
        <f>F199*K199</f>
        <v>0</v>
      </c>
      <c r="M199" t="s">
        <v>51</v>
      </c>
      <c r="N199">
        <v>1</v>
      </c>
      <c r="O199">
        <f>IF(N199=5,I199,0)</f>
        <v>0</v>
      </c>
      <c r="Z199">
        <f>IF(AD199=0,J199,0)</f>
        <v>0</v>
      </c>
      <c r="AA199">
        <f>IF(AD199=15,J199,0)</f>
        <v>0</v>
      </c>
      <c r="AB199">
        <f>IF(AD199=21,J199,0)</f>
        <v>0</v>
      </c>
      <c r="AD199">
        <v>12</v>
      </c>
      <c r="AE199">
        <f>G199*AG199</f>
        <v>0</v>
      </c>
      <c r="AF199">
        <f>G199*(1-AG199)</f>
        <v>0</v>
      </c>
      <c r="AG199">
        <v>0</v>
      </c>
      <c r="AM199">
        <f>F199*AE199</f>
        <v>0</v>
      </c>
      <c r="AN199">
        <f>F199*AF199</f>
        <v>0</v>
      </c>
      <c r="AO199" t="s">
        <v>342</v>
      </c>
      <c r="AP199" t="s">
        <v>320</v>
      </c>
      <c r="AQ199" s="13" t="s">
        <v>54</v>
      </c>
    </row>
    <row r="200" spans="1:43">
      <c r="A200" s="2" t="s">
        <v>364</v>
      </c>
      <c r="C200" s="1" t="s">
        <v>365</v>
      </c>
      <c r="D200" t="s">
        <v>366</v>
      </c>
      <c r="E200" t="s">
        <v>65</v>
      </c>
      <c r="F200">
        <v>10.5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0</v>
      </c>
      <c r="L200">
        <f>F200*K200</f>
        <v>0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0</v>
      </c>
      <c r="AM200">
        <f>F200*AE200</f>
        <v>0</v>
      </c>
      <c r="AN200">
        <f>F200*AF200</f>
        <v>0</v>
      </c>
      <c r="AO200" t="s">
        <v>342</v>
      </c>
      <c r="AP200" t="s">
        <v>320</v>
      </c>
      <c r="AQ200" s="13" t="s">
        <v>54</v>
      </c>
    </row>
    <row r="201" spans="1:43">
      <c r="A201" s="2" t="s">
        <v>367</v>
      </c>
      <c r="C201" s="1" t="s">
        <v>368</v>
      </c>
      <c r="D201" t="s">
        <v>369</v>
      </c>
      <c r="E201" t="s">
        <v>65</v>
      </c>
      <c r="F201">
        <v>12</v>
      </c>
      <c r="G201">
        <v>0</v>
      </c>
      <c r="H201">
        <f>F201*AE201</f>
        <v>0</v>
      </c>
      <c r="I201">
        <f>J201-H201</f>
        <v>0</v>
      </c>
      <c r="J201">
        <f>F201*G201</f>
        <v>0</v>
      </c>
      <c r="K201">
        <v>1.4999999999999999E-4</v>
      </c>
      <c r="L201">
        <f>F201*K201</f>
        <v>1.8E-3</v>
      </c>
      <c r="M201" t="s">
        <v>51</v>
      </c>
      <c r="N201">
        <v>1</v>
      </c>
      <c r="O201">
        <f>IF(N201=5,I201,0)</f>
        <v>0</v>
      </c>
      <c r="Z201">
        <f>IF(AD201=0,J201,0)</f>
        <v>0</v>
      </c>
      <c r="AA201">
        <f>IF(AD201=15,J201,0)</f>
        <v>0</v>
      </c>
      <c r="AB201">
        <f>IF(AD201=21,J201,0)</f>
        <v>0</v>
      </c>
      <c r="AD201">
        <v>12</v>
      </c>
      <c r="AE201">
        <f>G201*AG201</f>
        <v>0</v>
      </c>
      <c r="AF201">
        <f>G201*(1-AG201)</f>
        <v>0</v>
      </c>
      <c r="AG201">
        <v>1</v>
      </c>
      <c r="AM201">
        <f>F201*AE201</f>
        <v>0</v>
      </c>
      <c r="AN201">
        <f>F201*AF201</f>
        <v>0</v>
      </c>
      <c r="AO201" t="s">
        <v>342</v>
      </c>
      <c r="AP201" t="s">
        <v>320</v>
      </c>
      <c r="AQ201" s="13" t="s">
        <v>54</v>
      </c>
    </row>
    <row r="202" spans="1:43" ht="25.5" customHeight="1">
      <c r="C202" s="17" t="s">
        <v>60</v>
      </c>
      <c r="D202" s="76" t="s">
        <v>370</v>
      </c>
      <c r="E202" s="76"/>
      <c r="F202" s="76"/>
      <c r="G202" s="76"/>
      <c r="H202" s="76"/>
      <c r="I202" s="76"/>
      <c r="J202" s="76"/>
      <c r="K202" s="76"/>
      <c r="L202" s="76"/>
      <c r="M202" s="76"/>
    </row>
    <row r="203" spans="1:43">
      <c r="A203" s="2" t="s">
        <v>371</v>
      </c>
      <c r="C203" s="1" t="s">
        <v>372</v>
      </c>
      <c r="D203" t="s">
        <v>373</v>
      </c>
      <c r="E203" t="s">
        <v>65</v>
      </c>
      <c r="F203">
        <v>6.4</v>
      </c>
      <c r="G203">
        <v>0</v>
      </c>
      <c r="H203">
        <f>F203*AE203</f>
        <v>0</v>
      </c>
      <c r="I203">
        <f>J203-H203</f>
        <v>0</v>
      </c>
      <c r="J203">
        <f>F203*G203</f>
        <v>0</v>
      </c>
      <c r="K203">
        <v>0</v>
      </c>
      <c r="L203">
        <f>F203*K203</f>
        <v>0</v>
      </c>
      <c r="M203" t="s">
        <v>51</v>
      </c>
      <c r="N203">
        <v>1</v>
      </c>
      <c r="O203">
        <f>IF(N203=5,I203,0)</f>
        <v>0</v>
      </c>
      <c r="Z203">
        <f>IF(AD203=0,J203,0)</f>
        <v>0</v>
      </c>
      <c r="AA203">
        <f>IF(AD203=15,J203,0)</f>
        <v>0</v>
      </c>
      <c r="AB203">
        <f>IF(AD203=21,J203,0)</f>
        <v>0</v>
      </c>
      <c r="AD203">
        <v>12</v>
      </c>
      <c r="AE203">
        <f>G203*AG203</f>
        <v>0</v>
      </c>
      <c r="AF203">
        <f>G203*(1-AG203)</f>
        <v>0</v>
      </c>
      <c r="AG203">
        <v>0</v>
      </c>
      <c r="AM203">
        <f>F203*AE203</f>
        <v>0</v>
      </c>
      <c r="AN203">
        <f>F203*AF203</f>
        <v>0</v>
      </c>
      <c r="AO203" t="s">
        <v>342</v>
      </c>
      <c r="AP203" t="s">
        <v>320</v>
      </c>
      <c r="AQ203" s="13" t="s">
        <v>54</v>
      </c>
    </row>
    <row r="204" spans="1:43">
      <c r="D204" s="14" t="s">
        <v>374</v>
      </c>
      <c r="E204" s="14"/>
      <c r="F204" s="14">
        <v>3</v>
      </c>
    </row>
    <row r="205" spans="1:43">
      <c r="A205" s="2" t="s">
        <v>375</v>
      </c>
      <c r="C205" s="1" t="s">
        <v>376</v>
      </c>
      <c r="D205" t="s">
        <v>377</v>
      </c>
      <c r="E205" t="s">
        <v>65</v>
      </c>
      <c r="F205">
        <v>7</v>
      </c>
      <c r="G205">
        <v>0</v>
      </c>
      <c r="H205">
        <f>F205*AE205</f>
        <v>0</v>
      </c>
      <c r="I205">
        <f>J205-H205</f>
        <v>0</v>
      </c>
      <c r="J205">
        <f>F205*G205</f>
        <v>0</v>
      </c>
      <c r="K205">
        <v>2.0000000000000001E-4</v>
      </c>
      <c r="L205">
        <f>F205*K205</f>
        <v>1.4E-3</v>
      </c>
      <c r="M205" t="s">
        <v>51</v>
      </c>
      <c r="N205">
        <v>1</v>
      </c>
      <c r="O205">
        <f>IF(N205=5,I205,0)</f>
        <v>0</v>
      </c>
      <c r="Z205">
        <f>IF(AD205=0,J205,0)</f>
        <v>0</v>
      </c>
      <c r="AA205">
        <f>IF(AD205=15,J205,0)</f>
        <v>0</v>
      </c>
      <c r="AB205">
        <f>IF(AD205=21,J205,0)</f>
        <v>0</v>
      </c>
      <c r="AD205">
        <v>12</v>
      </c>
      <c r="AE205">
        <f>G205*AG205</f>
        <v>0</v>
      </c>
      <c r="AF205">
        <f>G205*(1-AG205)</f>
        <v>0</v>
      </c>
      <c r="AG205">
        <v>1</v>
      </c>
      <c r="AM205">
        <f>F205*AE205</f>
        <v>0</v>
      </c>
      <c r="AN205">
        <f>F205*AF205</f>
        <v>0</v>
      </c>
      <c r="AO205" t="s">
        <v>342</v>
      </c>
      <c r="AP205" t="s">
        <v>320</v>
      </c>
      <c r="AQ205" s="13" t="s">
        <v>54</v>
      </c>
    </row>
    <row r="206" spans="1:43" ht="25.5" customHeight="1">
      <c r="C206" s="17" t="s">
        <v>60</v>
      </c>
      <c r="D206" s="76" t="s">
        <v>370</v>
      </c>
      <c r="E206" s="76"/>
      <c r="F206" s="76"/>
      <c r="G206" s="76"/>
      <c r="H206" s="76"/>
      <c r="I206" s="76"/>
      <c r="J206" s="76"/>
      <c r="K206" s="76"/>
      <c r="L206" s="76"/>
      <c r="M206" s="76"/>
    </row>
    <row r="207" spans="1:43">
      <c r="A207" s="2" t="s">
        <v>44</v>
      </c>
      <c r="C207" s="1" t="s">
        <v>378</v>
      </c>
      <c r="D207" t="s">
        <v>379</v>
      </c>
      <c r="E207" t="s">
        <v>99</v>
      </c>
      <c r="F207">
        <v>1</v>
      </c>
      <c r="G207">
        <v>0</v>
      </c>
      <c r="H207">
        <f>F207*AE207</f>
        <v>0</v>
      </c>
      <c r="I207">
        <f>J207-H207</f>
        <v>0</v>
      </c>
      <c r="J207">
        <f>F207*G207</f>
        <v>0</v>
      </c>
      <c r="K207">
        <v>0</v>
      </c>
      <c r="L207">
        <f>F207*K207</f>
        <v>0</v>
      </c>
      <c r="M207" t="s">
        <v>51</v>
      </c>
      <c r="N207">
        <v>1</v>
      </c>
      <c r="O207">
        <f>IF(N207=5,I207,0)</f>
        <v>0</v>
      </c>
      <c r="Z207">
        <f>IF(AD207=0,J207,0)</f>
        <v>0</v>
      </c>
      <c r="AA207">
        <f>IF(AD207=15,J207,0)</f>
        <v>0</v>
      </c>
      <c r="AB207">
        <f>IF(AD207=21,J207,0)</f>
        <v>0</v>
      </c>
      <c r="AD207">
        <v>12</v>
      </c>
      <c r="AE207">
        <f>G207*AG207</f>
        <v>0</v>
      </c>
      <c r="AF207">
        <f>G207*(1-AG207)</f>
        <v>0</v>
      </c>
      <c r="AG207">
        <v>0</v>
      </c>
      <c r="AM207">
        <f>F207*AE207</f>
        <v>0</v>
      </c>
      <c r="AN207">
        <f>F207*AF207</f>
        <v>0</v>
      </c>
      <c r="AO207" t="s">
        <v>342</v>
      </c>
      <c r="AP207" t="s">
        <v>320</v>
      </c>
      <c r="AQ207" s="13" t="s">
        <v>54</v>
      </c>
    </row>
    <row r="208" spans="1:43">
      <c r="A208" s="2" t="s">
        <v>380</v>
      </c>
      <c r="C208" s="1" t="s">
        <v>381</v>
      </c>
      <c r="D208" t="s">
        <v>382</v>
      </c>
      <c r="E208" t="s">
        <v>99</v>
      </c>
      <c r="F208">
        <v>1</v>
      </c>
      <c r="G208">
        <v>0</v>
      </c>
      <c r="H208">
        <f>F208*AE208</f>
        <v>0</v>
      </c>
      <c r="I208">
        <f>J208-H208</f>
        <v>0</v>
      </c>
      <c r="J208">
        <f>F208*G208</f>
        <v>0</v>
      </c>
      <c r="K208">
        <v>0</v>
      </c>
      <c r="L208">
        <f>F208*K208</f>
        <v>0</v>
      </c>
      <c r="M208" t="s">
        <v>51</v>
      </c>
      <c r="N208">
        <v>1</v>
      </c>
      <c r="O208">
        <f>IF(N208=5,I208,0)</f>
        <v>0</v>
      </c>
      <c r="Z208">
        <f>IF(AD208=0,J208,0)</f>
        <v>0</v>
      </c>
      <c r="AA208">
        <f>IF(AD208=15,J208,0)</f>
        <v>0</v>
      </c>
      <c r="AB208">
        <f>IF(AD208=21,J208,0)</f>
        <v>0</v>
      </c>
      <c r="AD208">
        <v>12</v>
      </c>
      <c r="AE208">
        <f>G208*AG208</f>
        <v>0</v>
      </c>
      <c r="AF208">
        <f>G208*(1-AG208)</f>
        <v>0</v>
      </c>
      <c r="AG208">
        <v>0</v>
      </c>
      <c r="AM208">
        <f>F208*AE208</f>
        <v>0</v>
      </c>
      <c r="AN208">
        <f>F208*AF208</f>
        <v>0</v>
      </c>
      <c r="AO208" t="s">
        <v>342</v>
      </c>
      <c r="AP208" t="s">
        <v>320</v>
      </c>
      <c r="AQ208" s="13" t="s">
        <v>54</v>
      </c>
    </row>
    <row r="209" spans="1:43">
      <c r="A209" s="2" t="s">
        <v>383</v>
      </c>
      <c r="C209" s="1" t="s">
        <v>384</v>
      </c>
      <c r="D209" t="s">
        <v>385</v>
      </c>
      <c r="E209" t="s">
        <v>99</v>
      </c>
      <c r="F209">
        <v>4</v>
      </c>
      <c r="G209">
        <v>0</v>
      </c>
      <c r="H209">
        <f>F209*AE209</f>
        <v>0</v>
      </c>
      <c r="I209">
        <f>J209-H209</f>
        <v>0</v>
      </c>
      <c r="J209">
        <f>F209*G209</f>
        <v>0</v>
      </c>
      <c r="K209">
        <v>0</v>
      </c>
      <c r="L209">
        <f>F209*K209</f>
        <v>0</v>
      </c>
      <c r="M209" t="s">
        <v>51</v>
      </c>
      <c r="N209">
        <v>1</v>
      </c>
      <c r="O209">
        <f>IF(N209=5,I209,0)</f>
        <v>0</v>
      </c>
      <c r="Z209">
        <f>IF(AD209=0,J209,0)</f>
        <v>0</v>
      </c>
      <c r="AA209">
        <f>IF(AD209=15,J209,0)</f>
        <v>0</v>
      </c>
      <c r="AB209">
        <f>IF(AD209=21,J209,0)</f>
        <v>0</v>
      </c>
      <c r="AD209">
        <v>12</v>
      </c>
      <c r="AE209">
        <f>G209*AG209</f>
        <v>0</v>
      </c>
      <c r="AF209">
        <f>G209*(1-AG209)</f>
        <v>0</v>
      </c>
      <c r="AG209">
        <v>0.47289373132069762</v>
      </c>
      <c r="AM209">
        <f>F209*AE209</f>
        <v>0</v>
      </c>
      <c r="AN209">
        <f>F209*AF209</f>
        <v>0</v>
      </c>
      <c r="AO209" t="s">
        <v>342</v>
      </c>
      <c r="AP209" t="s">
        <v>320</v>
      </c>
      <c r="AQ209" s="13" t="s">
        <v>54</v>
      </c>
    </row>
    <row r="210" spans="1:43">
      <c r="A210" s="2" t="s">
        <v>386</v>
      </c>
      <c r="C210" s="1" t="s">
        <v>387</v>
      </c>
      <c r="D210" t="s">
        <v>388</v>
      </c>
      <c r="E210" t="s">
        <v>99</v>
      </c>
      <c r="F210">
        <v>1</v>
      </c>
      <c r="G210">
        <v>0</v>
      </c>
      <c r="H210">
        <f>F210*AE210</f>
        <v>0</v>
      </c>
      <c r="I210">
        <f>J210-H210</f>
        <v>0</v>
      </c>
      <c r="J210">
        <f>F210*G210</f>
        <v>0</v>
      </c>
      <c r="K210">
        <v>0</v>
      </c>
      <c r="L210">
        <f>F210*K210</f>
        <v>0</v>
      </c>
      <c r="M210" t="s">
        <v>51</v>
      </c>
      <c r="N210">
        <v>1</v>
      </c>
      <c r="O210">
        <f>IF(N210=5,I210,0)</f>
        <v>0</v>
      </c>
      <c r="Z210">
        <f>IF(AD210=0,J210,0)</f>
        <v>0</v>
      </c>
      <c r="AA210">
        <f>IF(AD210=15,J210,0)</f>
        <v>0</v>
      </c>
      <c r="AB210">
        <f>IF(AD210=21,J210,0)</f>
        <v>0</v>
      </c>
      <c r="AD210">
        <v>12</v>
      </c>
      <c r="AE210">
        <f>G210*AG210</f>
        <v>0</v>
      </c>
      <c r="AF210">
        <f>G210*(1-AG210)</f>
        <v>0</v>
      </c>
      <c r="AG210">
        <v>0.47969299648225128</v>
      </c>
      <c r="AM210">
        <f>F210*AE210</f>
        <v>0</v>
      </c>
      <c r="AN210">
        <f>F210*AF210</f>
        <v>0</v>
      </c>
      <c r="AO210" t="s">
        <v>342</v>
      </c>
      <c r="AP210" t="s">
        <v>320</v>
      </c>
      <c r="AQ210" s="13" t="s">
        <v>54</v>
      </c>
    </row>
    <row r="211" spans="1:43">
      <c r="A211" s="18"/>
      <c r="B211" s="19"/>
      <c r="C211" s="19" t="s">
        <v>389</v>
      </c>
      <c r="D211" s="13" t="s">
        <v>390</v>
      </c>
      <c r="E211" s="13"/>
      <c r="F211" s="13"/>
      <c r="G211" s="13"/>
      <c r="H211" s="13">
        <f>SUM(H212:H222)</f>
        <v>0</v>
      </c>
      <c r="I211" s="13">
        <f>SUM(I212:I222)</f>
        <v>0</v>
      </c>
      <c r="J211" s="13">
        <f>H211+I211</f>
        <v>0</v>
      </c>
      <c r="K211" s="13"/>
      <c r="L211" s="13">
        <f>SUM(L212:L222)</f>
        <v>0</v>
      </c>
      <c r="M211" s="13"/>
      <c r="P211" s="13">
        <f>IF(Q211="PR",J211,SUM(O212:O222))</f>
        <v>0</v>
      </c>
      <c r="Q211" s="13"/>
      <c r="R211" s="13">
        <f>IF(Q211="HS",H211,0)</f>
        <v>0</v>
      </c>
      <c r="S211" s="13">
        <f>IF(Q211="HS",I211-P211,0)</f>
        <v>0</v>
      </c>
      <c r="T211" s="13">
        <f>IF(Q211="PS",H211,0)</f>
        <v>0</v>
      </c>
      <c r="U211" s="13">
        <f>IF(Q211="PS",I211-P211,0)</f>
        <v>0</v>
      </c>
      <c r="V211" s="13">
        <f>IF(Q211="MP",H211,0)</f>
        <v>0</v>
      </c>
      <c r="W211" s="13">
        <f>IF(Q211="MP",I211-P211,0)</f>
        <v>0</v>
      </c>
      <c r="X211" s="13">
        <f>IF(Q211="OM",H211,0)</f>
        <v>0</v>
      </c>
      <c r="Y211" s="13" t="s">
        <v>389</v>
      </c>
      <c r="AI211">
        <f>SUM(Z212:Z222)</f>
        <v>0</v>
      </c>
      <c r="AJ211">
        <f>SUM(AA212:AA222)</f>
        <v>0</v>
      </c>
      <c r="AK211">
        <f>SUM(AB212:AB222)</f>
        <v>0</v>
      </c>
    </row>
    <row r="212" spans="1:43">
      <c r="A212" s="2" t="s">
        <v>391</v>
      </c>
      <c r="C212" s="1" t="s">
        <v>392</v>
      </c>
      <c r="D212" t="s">
        <v>393</v>
      </c>
      <c r="E212" t="s">
        <v>79</v>
      </c>
      <c r="F212">
        <v>0.30449999999999999</v>
      </c>
      <c r="G212">
        <v>0</v>
      </c>
      <c r="H212">
        <f>F212*AE212</f>
        <v>0</v>
      </c>
      <c r="I212">
        <f>J212-H212</f>
        <v>0</v>
      </c>
      <c r="J212">
        <f>F212*G212</f>
        <v>0</v>
      </c>
      <c r="K212">
        <v>0</v>
      </c>
      <c r="L212">
        <f>F212*K212</f>
        <v>0</v>
      </c>
      <c r="M212" t="s">
        <v>51</v>
      </c>
      <c r="N212">
        <v>5</v>
      </c>
      <c r="O212">
        <f>IF(N212=5,I212,0)</f>
        <v>0</v>
      </c>
      <c r="Z212">
        <f>IF(AD212=0,J212,0)</f>
        <v>0</v>
      </c>
      <c r="AA212">
        <f>IF(AD212=15,J212,0)</f>
        <v>0</v>
      </c>
      <c r="AB212">
        <f>IF(AD212=21,J212,0)</f>
        <v>0</v>
      </c>
      <c r="AD212">
        <v>12</v>
      </c>
      <c r="AE212">
        <f>G212*AG212</f>
        <v>0</v>
      </c>
      <c r="AF212">
        <f>G212*(1-AG212)</f>
        <v>0</v>
      </c>
      <c r="AG212">
        <v>0</v>
      </c>
      <c r="AM212">
        <f>F212*AE212</f>
        <v>0</v>
      </c>
      <c r="AN212">
        <f>F212*AF212</f>
        <v>0</v>
      </c>
      <c r="AO212" t="s">
        <v>394</v>
      </c>
      <c r="AP212" t="s">
        <v>320</v>
      </c>
      <c r="AQ212" s="13" t="s">
        <v>54</v>
      </c>
    </row>
    <row r="213" spans="1:43">
      <c r="D213" s="14" t="s">
        <v>395</v>
      </c>
      <c r="E213" s="14"/>
      <c r="F213" s="14">
        <v>1.3262</v>
      </c>
    </row>
    <row r="214" spans="1:43">
      <c r="D214" s="14" t="s">
        <v>396</v>
      </c>
      <c r="E214" s="14"/>
      <c r="F214" s="14">
        <v>0.43690000000000001</v>
      </c>
    </row>
    <row r="215" spans="1:43">
      <c r="D215" s="14" t="s">
        <v>397</v>
      </c>
      <c r="E215" s="14"/>
      <c r="F215" s="14">
        <v>0.95140000000000002</v>
      </c>
    </row>
    <row r="216" spans="1:43">
      <c r="D216" s="14" t="s">
        <v>396</v>
      </c>
      <c r="E216" s="14"/>
      <c r="F216" s="14">
        <v>0.43690000000000001</v>
      </c>
    </row>
    <row r="217" spans="1:43">
      <c r="D217" s="14" t="s">
        <v>398</v>
      </c>
      <c r="E217" s="14"/>
      <c r="F217" s="14">
        <v>5.1200000000000002E-2</v>
      </c>
    </row>
    <row r="218" spans="1:43">
      <c r="D218" s="14" t="s">
        <v>399</v>
      </c>
      <c r="E218" s="14"/>
      <c r="F218" s="14">
        <v>9.3299999999999994E-2</v>
      </c>
    </row>
    <row r="219" spans="1:43" ht="12.75" customHeight="1">
      <c r="C219" s="17" t="s">
        <v>60</v>
      </c>
      <c r="D219" s="76" t="s">
        <v>400</v>
      </c>
      <c r="E219" s="76"/>
      <c r="F219" s="76"/>
      <c r="G219" s="76"/>
      <c r="H219" s="76"/>
      <c r="I219" s="76"/>
      <c r="J219" s="76"/>
      <c r="K219" s="76"/>
      <c r="L219" s="76"/>
      <c r="M219" s="76"/>
    </row>
    <row r="220" spans="1:43">
      <c r="A220" s="2" t="s">
        <v>401</v>
      </c>
      <c r="C220" s="1" t="s">
        <v>402</v>
      </c>
      <c r="D220" t="s">
        <v>403</v>
      </c>
      <c r="E220" t="s">
        <v>79</v>
      </c>
      <c r="F220">
        <v>0.30449999999999999</v>
      </c>
      <c r="G220">
        <v>0</v>
      </c>
      <c r="H220">
        <f>F220*AE220</f>
        <v>0</v>
      </c>
      <c r="I220">
        <f>J220-H220</f>
        <v>0</v>
      </c>
      <c r="J220">
        <f>F220*G220</f>
        <v>0</v>
      </c>
      <c r="K220">
        <v>0</v>
      </c>
      <c r="L220">
        <f>F220*K220</f>
        <v>0</v>
      </c>
      <c r="M220" t="s">
        <v>51</v>
      </c>
      <c r="N220">
        <v>5</v>
      </c>
      <c r="O220">
        <f>IF(N220=5,I220,0)</f>
        <v>0</v>
      </c>
      <c r="Z220">
        <f>IF(AD220=0,J220,0)</f>
        <v>0</v>
      </c>
      <c r="AA220">
        <f>IF(AD220=15,J220,0)</f>
        <v>0</v>
      </c>
      <c r="AB220">
        <f>IF(AD220=21,J220,0)</f>
        <v>0</v>
      </c>
      <c r="AD220">
        <v>12</v>
      </c>
      <c r="AE220">
        <f>G220*AG220</f>
        <v>0</v>
      </c>
      <c r="AF220">
        <f>G220*(1-AG220)</f>
        <v>0</v>
      </c>
      <c r="AG220">
        <v>0</v>
      </c>
      <c r="AM220">
        <f>F220*AE220</f>
        <v>0</v>
      </c>
      <c r="AN220">
        <f>F220*AF220</f>
        <v>0</v>
      </c>
      <c r="AO220" t="s">
        <v>394</v>
      </c>
      <c r="AP220" t="s">
        <v>320</v>
      </c>
      <c r="AQ220" s="13" t="s">
        <v>54</v>
      </c>
    </row>
    <row r="221" spans="1:43" ht="12.75" customHeight="1">
      <c r="C221" s="17" t="s">
        <v>60</v>
      </c>
      <c r="D221" s="76" t="s">
        <v>404</v>
      </c>
      <c r="E221" s="76"/>
      <c r="F221" s="76"/>
      <c r="G221" s="76"/>
      <c r="H221" s="76"/>
      <c r="I221" s="76"/>
      <c r="J221" s="76"/>
      <c r="K221" s="76"/>
      <c r="L221" s="76"/>
      <c r="M221" s="76"/>
    </row>
    <row r="222" spans="1:43">
      <c r="A222" s="2" t="s">
        <v>405</v>
      </c>
      <c r="C222" s="1" t="s">
        <v>406</v>
      </c>
      <c r="D222" t="s">
        <v>407</v>
      </c>
      <c r="E222" t="s">
        <v>79</v>
      </c>
      <c r="F222">
        <v>0.30449999999999999</v>
      </c>
      <c r="G222">
        <v>0</v>
      </c>
      <c r="H222">
        <f>F222*AE222</f>
        <v>0</v>
      </c>
      <c r="I222">
        <f>J222-H222</f>
        <v>0</v>
      </c>
      <c r="J222">
        <f>F222*G222</f>
        <v>0</v>
      </c>
      <c r="K222">
        <v>0</v>
      </c>
      <c r="L222">
        <f>F222*K222</f>
        <v>0</v>
      </c>
      <c r="M222" t="s">
        <v>51</v>
      </c>
      <c r="N222">
        <v>5</v>
      </c>
      <c r="O222">
        <f>IF(N222=5,I222,0)</f>
        <v>0</v>
      </c>
      <c r="Z222">
        <f>IF(AD222=0,J222,0)</f>
        <v>0</v>
      </c>
      <c r="AA222">
        <f>IF(AD222=15,J222,0)</f>
        <v>0</v>
      </c>
      <c r="AB222">
        <f>IF(AD222=21,J222,0)</f>
        <v>0</v>
      </c>
      <c r="AD222">
        <v>12</v>
      </c>
      <c r="AE222">
        <f>G222*AG222</f>
        <v>0</v>
      </c>
      <c r="AF222">
        <f>G222*(1-AG222)</f>
        <v>0</v>
      </c>
      <c r="AG222">
        <v>0</v>
      </c>
      <c r="AM222">
        <f>F222*AE222</f>
        <v>0</v>
      </c>
      <c r="AN222">
        <f>F222*AF222</f>
        <v>0</v>
      </c>
      <c r="AO222" t="s">
        <v>394</v>
      </c>
      <c r="AP222" t="s">
        <v>320</v>
      </c>
      <c r="AQ222" s="13" t="s">
        <v>54</v>
      </c>
    </row>
    <row r="223" spans="1:43">
      <c r="A223" s="20"/>
      <c r="B223" s="21"/>
      <c r="C223" s="21"/>
      <c r="D223" s="22"/>
      <c r="E223" s="22"/>
      <c r="F223" s="22"/>
      <c r="G223" s="22"/>
      <c r="H223" s="77" t="s">
        <v>408</v>
      </c>
      <c r="I223" s="77"/>
      <c r="J223" s="22">
        <f>J8+J38+J48+J92+J154+J176+J181+J187+J211</f>
        <v>0</v>
      </c>
      <c r="K223" s="22"/>
      <c r="L223" s="22"/>
      <c r="M223" s="22"/>
    </row>
    <row r="224" spans="1:43">
      <c r="A224" s="23" t="s">
        <v>409</v>
      </c>
    </row>
    <row r="225" spans="1:13" ht="0" hidden="1" customHeight="1">
      <c r="A225" s="78"/>
      <c r="B225" s="54"/>
      <c r="C225" s="54"/>
      <c r="D225" s="79"/>
      <c r="E225" s="79"/>
      <c r="F225" s="79"/>
      <c r="G225" s="79"/>
      <c r="H225" s="79"/>
      <c r="I225" s="79"/>
      <c r="J225" s="79"/>
      <c r="K225" s="79"/>
      <c r="L225" s="79"/>
      <c r="M225" s="79"/>
    </row>
  </sheetData>
  <sheetProtection formatCells="0" formatColumns="0" formatRows="0" insertColumns="0" insertRows="0" insertHyperlinks="0" deleteColumns="0" deleteRows="0" sort="0" autoFilter="0" pivotTables="0"/>
  <mergeCells count="69">
    <mergeCell ref="D221:M221"/>
    <mergeCell ref="H223:I223"/>
    <mergeCell ref="A225:M225"/>
    <mergeCell ref="D196:M196"/>
    <mergeCell ref="D198:M198"/>
    <mergeCell ref="D202:M202"/>
    <mergeCell ref="D206:M206"/>
    <mergeCell ref="D219:M219"/>
    <mergeCell ref="D178:M178"/>
    <mergeCell ref="D180:M180"/>
    <mergeCell ref="D190:M190"/>
    <mergeCell ref="D192:M192"/>
    <mergeCell ref="D194:M194"/>
    <mergeCell ref="D153:M153"/>
    <mergeCell ref="D166:M166"/>
    <mergeCell ref="D168:M168"/>
    <mergeCell ref="D173:M173"/>
    <mergeCell ref="D175:M175"/>
    <mergeCell ref="D112:M112"/>
    <mergeCell ref="D114:M114"/>
    <mergeCell ref="D120:M120"/>
    <mergeCell ref="D122:M122"/>
    <mergeCell ref="D132:M132"/>
    <mergeCell ref="D82:M82"/>
    <mergeCell ref="D85:M85"/>
    <mergeCell ref="D91:M91"/>
    <mergeCell ref="D104:M104"/>
    <mergeCell ref="D106:M106"/>
    <mergeCell ref="D60:M60"/>
    <mergeCell ref="D66:M66"/>
    <mergeCell ref="D76:M76"/>
    <mergeCell ref="D78:M78"/>
    <mergeCell ref="D80:M80"/>
    <mergeCell ref="D35:M35"/>
    <mergeCell ref="D37:M37"/>
    <mergeCell ref="D46:M46"/>
    <mergeCell ref="D52:M52"/>
    <mergeCell ref="D58:M58"/>
    <mergeCell ref="D15:M15"/>
    <mergeCell ref="D21:M21"/>
    <mergeCell ref="D24:M24"/>
    <mergeCell ref="D30:M30"/>
    <mergeCell ref="D33:M33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202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4.5" style="2" customWidth="1"/>
    <col min="2" max="2" width="13" style="1" bestFit="1" customWidth="1"/>
    <col min="3" max="3" width="59.5" bestFit="1" customWidth="1"/>
    <col min="4" max="4" width="6.33203125" bestFit="1" customWidth="1"/>
    <col min="5" max="5" width="56" bestFit="1" customWidth="1"/>
    <col min="6" max="6" width="9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1"/>
    </row>
    <row r="2" spans="1:25" ht="25.5" customHeight="1">
      <c r="A2" s="29" t="s">
        <v>1</v>
      </c>
      <c r="B2" s="31"/>
      <c r="C2" s="5" t="s">
        <v>451</v>
      </c>
      <c r="D2" s="45"/>
      <c r="E2" s="56" t="s">
        <v>3</v>
      </c>
      <c r="F2" s="56"/>
      <c r="G2" s="81"/>
      <c r="H2" s="81"/>
      <c r="I2" s="46"/>
      <c r="J2" s="84"/>
      <c r="K2" s="84"/>
      <c r="L2" s="84"/>
      <c r="M2" s="1"/>
    </row>
    <row r="3" spans="1:25" ht="25.5" customHeight="1">
      <c r="A3" s="30" t="s">
        <v>7</v>
      </c>
      <c r="C3" s="6" t="s">
        <v>8</v>
      </c>
      <c r="E3" s="58" t="s">
        <v>9</v>
      </c>
      <c r="F3" s="58"/>
      <c r="G3" s="82"/>
      <c r="H3" s="82"/>
      <c r="I3" s="46"/>
      <c r="J3" s="84"/>
      <c r="K3" s="84"/>
      <c r="L3" s="84"/>
      <c r="M3" s="1"/>
    </row>
    <row r="4" spans="1:25" ht="25.5" customHeight="1">
      <c r="A4" s="30" t="s">
        <v>12</v>
      </c>
      <c r="C4" s="6" t="s">
        <v>452</v>
      </c>
      <c r="E4" s="58" t="s">
        <v>14</v>
      </c>
      <c r="F4" s="58"/>
      <c r="G4" s="82"/>
      <c r="H4" s="82"/>
      <c r="I4" s="46"/>
      <c r="J4" s="84"/>
      <c r="K4" s="84"/>
      <c r="L4" s="84"/>
      <c r="M4" s="1"/>
    </row>
    <row r="5" spans="1:25" ht="25.5" customHeight="1" thickBot="1">
      <c r="A5" s="43" t="s">
        <v>16</v>
      </c>
      <c r="B5" s="44"/>
      <c r="C5" s="44"/>
      <c r="D5" s="7"/>
      <c r="E5" s="60" t="s">
        <v>17</v>
      </c>
      <c r="F5" s="60"/>
      <c r="G5" s="83"/>
      <c r="H5" s="83"/>
      <c r="I5" s="46"/>
      <c r="J5" s="84"/>
      <c r="K5" s="84"/>
      <c r="L5" s="84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410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SUM(H8:H30)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12.24</v>
      </c>
      <c r="G8" s="4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 ht="12.75" customHeight="1">
      <c r="B13" s="15" t="s">
        <v>60</v>
      </c>
      <c r="C13" s="76" t="s">
        <v>61</v>
      </c>
      <c r="D13" s="85"/>
      <c r="E13" s="85"/>
      <c r="F13" s="85"/>
      <c r="G13" s="85"/>
      <c r="H13" s="16"/>
    </row>
    <row r="14" spans="1:25">
      <c r="A14" s="2" t="s">
        <v>62</v>
      </c>
      <c r="B14" s="1" t="s">
        <v>63</v>
      </c>
      <c r="C14" s="25" t="s">
        <v>64</v>
      </c>
      <c r="D14" t="s">
        <v>65</v>
      </c>
      <c r="E14" t="s">
        <v>66</v>
      </c>
      <c r="F14">
        <v>10.8</v>
      </c>
      <c r="G14" s="47">
        <f>'Stavební rozpočet'!G16</f>
        <v>0</v>
      </c>
      <c r="H14">
        <f>W14*F14+X14*F14</f>
        <v>0</v>
      </c>
      <c r="W14">
        <f>G14*Y14</f>
        <v>0</v>
      </c>
      <c r="X14">
        <f>G14*(1-Y14)</f>
        <v>0</v>
      </c>
      <c r="Y14">
        <v>0.12809798270893369</v>
      </c>
    </row>
    <row r="15" spans="1:25">
      <c r="E15" t="s">
        <v>67</v>
      </c>
    </row>
    <row r="16" spans="1:25">
      <c r="E16" t="s">
        <v>68</v>
      </c>
    </row>
    <row r="17" spans="1:25">
      <c r="E17" t="s">
        <v>69</v>
      </c>
    </row>
    <row r="18" spans="1:25" ht="12.75" customHeight="1">
      <c r="B18" s="15" t="s">
        <v>60</v>
      </c>
      <c r="C18" s="76" t="s">
        <v>70</v>
      </c>
      <c r="D18" s="85"/>
      <c r="E18" s="85"/>
      <c r="F18" s="85"/>
      <c r="G18" s="85"/>
      <c r="H18" s="16"/>
    </row>
    <row r="19" spans="1:25">
      <c r="A19" s="2" t="s">
        <v>71</v>
      </c>
      <c r="B19" s="1" t="s">
        <v>72</v>
      </c>
      <c r="C19" s="25" t="s">
        <v>73</v>
      </c>
      <c r="D19" t="s">
        <v>50</v>
      </c>
      <c r="E19" t="s">
        <v>74</v>
      </c>
      <c r="F19">
        <v>12.24</v>
      </c>
      <c r="G19" s="47">
        <f>'Stavební rozpočet'!G22</f>
        <v>0</v>
      </c>
      <c r="H19">
        <f>W19*F19+X19*F19</f>
        <v>0</v>
      </c>
      <c r="W19">
        <f>G19*Y19</f>
        <v>0</v>
      </c>
      <c r="X19">
        <f>G19*(1-Y19)</f>
        <v>0</v>
      </c>
      <c r="Y19">
        <v>0.11891428571428569</v>
      </c>
    </row>
    <row r="20" spans="1:25" ht="12.75" customHeight="1">
      <c r="B20" s="15" t="s">
        <v>60</v>
      </c>
      <c r="C20" s="76" t="s">
        <v>75</v>
      </c>
      <c r="D20" s="85"/>
      <c r="E20" s="85"/>
      <c r="F20" s="85"/>
      <c r="G20" s="85"/>
      <c r="H20" s="16"/>
    </row>
    <row r="21" spans="1:25">
      <c r="A21" s="2" t="s">
        <v>76</v>
      </c>
      <c r="B21" s="1" t="s">
        <v>77</v>
      </c>
      <c r="C21" s="25" t="s">
        <v>78</v>
      </c>
      <c r="D21" t="s">
        <v>79</v>
      </c>
      <c r="E21" t="s">
        <v>80</v>
      </c>
      <c r="F21">
        <v>7.4999999999999997E-2</v>
      </c>
      <c r="G21" s="47">
        <f>'Stavební rozpočet'!G25</f>
        <v>0</v>
      </c>
      <c r="H21">
        <f>W21*F21+X21*F21</f>
        <v>0</v>
      </c>
      <c r="W21">
        <f>G21*Y21</f>
        <v>0</v>
      </c>
      <c r="X21">
        <f>G21*(1-Y21)</f>
        <v>0</v>
      </c>
      <c r="Y21">
        <v>1</v>
      </c>
    </row>
    <row r="22" spans="1:25">
      <c r="E22" t="s">
        <v>80</v>
      </c>
    </row>
    <row r="23" spans="1:25">
      <c r="E23" t="s">
        <v>81</v>
      </c>
    </row>
    <row r="24" spans="1:25">
      <c r="E24" t="s">
        <v>80</v>
      </c>
    </row>
    <row r="25" spans="1:25" ht="12.75" customHeight="1">
      <c r="B25" s="15" t="s">
        <v>60</v>
      </c>
      <c r="C25" s="76" t="s">
        <v>82</v>
      </c>
      <c r="D25" s="85"/>
      <c r="E25" s="85"/>
      <c r="F25" s="85"/>
      <c r="G25" s="85"/>
      <c r="H25" s="16"/>
    </row>
    <row r="26" spans="1:25">
      <c r="A26" s="2" t="s">
        <v>83</v>
      </c>
      <c r="B26" s="1" t="s">
        <v>84</v>
      </c>
      <c r="C26" s="25" t="s">
        <v>85</v>
      </c>
      <c r="D26" t="s">
        <v>50</v>
      </c>
      <c r="E26" t="s">
        <v>86</v>
      </c>
      <c r="F26">
        <v>6.2</v>
      </c>
      <c r="G26" s="47">
        <f>'Stavební rozpočet'!G31</f>
        <v>0</v>
      </c>
      <c r="H26">
        <f>W26*F26+X26*F26</f>
        <v>0</v>
      </c>
      <c r="W26">
        <f>G26*Y26</f>
        <v>0</v>
      </c>
      <c r="X26">
        <f>G26*(1-Y26)</f>
        <v>0</v>
      </c>
      <c r="Y26">
        <v>0.26393229166666671</v>
      </c>
    </row>
    <row r="27" spans="1:25" ht="12.75" customHeight="1">
      <c r="B27" s="15" t="s">
        <v>60</v>
      </c>
      <c r="C27" s="76" t="s">
        <v>87</v>
      </c>
      <c r="D27" s="85"/>
      <c r="E27" s="85"/>
      <c r="F27" s="85"/>
      <c r="G27" s="85"/>
      <c r="H27" s="16"/>
    </row>
    <row r="28" spans="1:25">
      <c r="A28" s="2" t="s">
        <v>88</v>
      </c>
      <c r="B28" s="1" t="s">
        <v>89</v>
      </c>
      <c r="C28" s="25" t="s">
        <v>90</v>
      </c>
      <c r="D28" t="s">
        <v>50</v>
      </c>
      <c r="F28">
        <v>6.2</v>
      </c>
      <c r="G28" s="47">
        <f>'Stavební rozpočet'!G34</f>
        <v>0</v>
      </c>
      <c r="H28">
        <f>W28*F28+X28*F28</f>
        <v>0</v>
      </c>
      <c r="W28">
        <f>G28*Y28</f>
        <v>0</v>
      </c>
      <c r="X28">
        <f>G28*(1-Y28)</f>
        <v>0</v>
      </c>
      <c r="Y28">
        <v>0.1741541038525963</v>
      </c>
    </row>
    <row r="29" spans="1:25" ht="12.75" customHeight="1">
      <c r="B29" s="15" t="s">
        <v>60</v>
      </c>
      <c r="C29" s="76" t="s">
        <v>91</v>
      </c>
      <c r="D29" s="85"/>
      <c r="E29" s="85"/>
      <c r="F29" s="85"/>
      <c r="G29" s="85"/>
      <c r="H29" s="16"/>
    </row>
    <row r="30" spans="1:25">
      <c r="A30" s="2" t="s">
        <v>92</v>
      </c>
      <c r="B30" s="1" t="s">
        <v>77</v>
      </c>
      <c r="C30" s="25" t="s">
        <v>78</v>
      </c>
      <c r="D30" t="s">
        <v>79</v>
      </c>
      <c r="F30">
        <v>0.05</v>
      </c>
      <c r="G30" s="47">
        <f>'Stavební rozpočet'!G36</f>
        <v>0</v>
      </c>
      <c r="H30">
        <f>W30*F30+X30*F30</f>
        <v>0</v>
      </c>
      <c r="W30">
        <f>G30*Y30</f>
        <v>0</v>
      </c>
      <c r="X30">
        <f>G30*(1-Y30)</f>
        <v>0</v>
      </c>
      <c r="Y30">
        <v>1</v>
      </c>
    </row>
    <row r="31" spans="1:25" ht="12.75" customHeight="1">
      <c r="B31" s="15" t="s">
        <v>60</v>
      </c>
      <c r="C31" s="76" t="s">
        <v>82</v>
      </c>
      <c r="D31" s="85"/>
      <c r="E31" s="85"/>
      <c r="F31" s="85"/>
      <c r="G31" s="85"/>
      <c r="H31" s="16"/>
    </row>
    <row r="32" spans="1:25">
      <c r="A32" s="18"/>
      <c r="B32" s="19" t="s">
        <v>93</v>
      </c>
      <c r="C32" s="13" t="s">
        <v>94</v>
      </c>
      <c r="D32" s="13"/>
      <c r="E32" s="13"/>
      <c r="F32" s="13"/>
      <c r="G32" s="13"/>
      <c r="H32" s="13">
        <f>SUM(H33:H41)</f>
        <v>0</v>
      </c>
    </row>
    <row r="33" spans="1:25">
      <c r="A33" s="2" t="s">
        <v>96</v>
      </c>
      <c r="B33" s="1" t="s">
        <v>97</v>
      </c>
      <c r="C33" s="25" t="s">
        <v>98</v>
      </c>
      <c r="D33" t="s">
        <v>99</v>
      </c>
      <c r="F33">
        <v>2</v>
      </c>
      <c r="G33" s="47">
        <f>'Stavební rozpočet'!G39</f>
        <v>0</v>
      </c>
      <c r="H33">
        <f t="shared" ref="H33:H39" si="0">W33*F33+X33*F33</f>
        <v>0</v>
      </c>
      <c r="W33">
        <f t="shared" ref="W33:W39" si="1">G33*Y33</f>
        <v>0</v>
      </c>
      <c r="X33">
        <f t="shared" ref="X33:X39" si="2">G33*(1-Y33)</f>
        <v>0</v>
      </c>
      <c r="Y33">
        <v>0.86802803738317758</v>
      </c>
    </row>
    <row r="34" spans="1:25">
      <c r="A34" s="2" t="s">
        <v>102</v>
      </c>
      <c r="B34" s="1" t="s">
        <v>103</v>
      </c>
      <c r="C34" s="25" t="s">
        <v>104</v>
      </c>
      <c r="D34" t="s">
        <v>99</v>
      </c>
      <c r="F34">
        <v>2</v>
      </c>
      <c r="G34" s="47">
        <f>'Stavební rozpočet'!G40</f>
        <v>0</v>
      </c>
      <c r="H34">
        <f t="shared" si="0"/>
        <v>0</v>
      </c>
      <c r="W34">
        <f t="shared" si="1"/>
        <v>0</v>
      </c>
      <c r="X34">
        <f t="shared" si="2"/>
        <v>0</v>
      </c>
      <c r="Y34">
        <v>0</v>
      </c>
    </row>
    <row r="35" spans="1:25">
      <c r="A35" s="2" t="s">
        <v>105</v>
      </c>
      <c r="B35" s="1" t="s">
        <v>106</v>
      </c>
      <c r="C35" s="25" t="s">
        <v>107</v>
      </c>
      <c r="D35" t="s">
        <v>99</v>
      </c>
      <c r="F35">
        <v>2</v>
      </c>
      <c r="G35" s="47">
        <f>'Stavební rozpočet'!G41</f>
        <v>0</v>
      </c>
      <c r="H35">
        <f t="shared" si="0"/>
        <v>0</v>
      </c>
      <c r="W35">
        <f t="shared" si="1"/>
        <v>0</v>
      </c>
      <c r="X35">
        <f t="shared" si="2"/>
        <v>0</v>
      </c>
      <c r="Y35">
        <v>0</v>
      </c>
    </row>
    <row r="36" spans="1:25">
      <c r="A36" s="2" t="s">
        <v>108</v>
      </c>
      <c r="B36" s="1" t="s">
        <v>109</v>
      </c>
      <c r="C36" s="25" t="s">
        <v>110</v>
      </c>
      <c r="D36" t="s">
        <v>111</v>
      </c>
      <c r="F36">
        <v>6</v>
      </c>
      <c r="G36" s="47">
        <f>'Stavební rozpočet'!G42</f>
        <v>0</v>
      </c>
      <c r="H36">
        <f t="shared" si="0"/>
        <v>0</v>
      </c>
      <c r="W36">
        <f t="shared" si="1"/>
        <v>0</v>
      </c>
      <c r="X36">
        <f t="shared" si="2"/>
        <v>0</v>
      </c>
      <c r="Y36">
        <v>0.76627257799671589</v>
      </c>
    </row>
    <row r="37" spans="1:25">
      <c r="A37" s="2" t="s">
        <v>112</v>
      </c>
      <c r="B37" s="1" t="s">
        <v>113</v>
      </c>
      <c r="C37" s="25" t="s">
        <v>114</v>
      </c>
      <c r="D37" t="s">
        <v>99</v>
      </c>
      <c r="F37">
        <v>2</v>
      </c>
      <c r="G37" s="47">
        <f>'Stavební rozpočet'!G43</f>
        <v>0</v>
      </c>
      <c r="H37">
        <f t="shared" si="0"/>
        <v>0</v>
      </c>
      <c r="W37">
        <f t="shared" si="1"/>
        <v>0</v>
      </c>
      <c r="X37">
        <f t="shared" si="2"/>
        <v>0</v>
      </c>
      <c r="Y37">
        <v>0.89444997706602103</v>
      </c>
    </row>
    <row r="38" spans="1:25">
      <c r="A38" s="2" t="s">
        <v>115</v>
      </c>
      <c r="B38" s="1" t="s">
        <v>116</v>
      </c>
      <c r="C38" s="25" t="s">
        <v>117</v>
      </c>
      <c r="D38" t="s">
        <v>111</v>
      </c>
      <c r="F38">
        <v>2</v>
      </c>
      <c r="G38" s="47">
        <f>'Stavební rozpočet'!G44</f>
        <v>0</v>
      </c>
      <c r="H38">
        <f t="shared" si="0"/>
        <v>0</v>
      </c>
      <c r="W38">
        <f t="shared" si="1"/>
        <v>0</v>
      </c>
      <c r="X38">
        <f t="shared" si="2"/>
        <v>0</v>
      </c>
      <c r="Y38">
        <v>0.46077464788732392</v>
      </c>
    </row>
    <row r="39" spans="1:25">
      <c r="A39" s="2" t="s">
        <v>118</v>
      </c>
      <c r="B39" s="1" t="s">
        <v>119</v>
      </c>
      <c r="C39" s="25" t="s">
        <v>120</v>
      </c>
      <c r="D39" t="s">
        <v>99</v>
      </c>
      <c r="F39">
        <v>2</v>
      </c>
      <c r="G39" s="47">
        <f>'Stavební rozpočet'!G45</f>
        <v>0</v>
      </c>
      <c r="H39">
        <f t="shared" si="0"/>
        <v>0</v>
      </c>
      <c r="W39">
        <f t="shared" si="1"/>
        <v>0</v>
      </c>
      <c r="X39">
        <f t="shared" si="2"/>
        <v>0</v>
      </c>
      <c r="Y39">
        <v>1</v>
      </c>
    </row>
    <row r="40" spans="1:25" ht="12.75" customHeight="1">
      <c r="B40" s="15" t="s">
        <v>60</v>
      </c>
      <c r="C40" s="76" t="s">
        <v>121</v>
      </c>
      <c r="D40" s="85"/>
      <c r="E40" s="85"/>
      <c r="F40" s="85"/>
      <c r="G40" s="85"/>
      <c r="H40" s="16"/>
    </row>
    <row r="41" spans="1:25">
      <c r="A41" s="2" t="s">
        <v>122</v>
      </c>
      <c r="B41" s="1" t="s">
        <v>123</v>
      </c>
      <c r="C41" s="25" t="s">
        <v>124</v>
      </c>
      <c r="D41" t="s">
        <v>111</v>
      </c>
      <c r="F41">
        <v>2</v>
      </c>
      <c r="G41" s="4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0.72928336380255943</v>
      </c>
    </row>
    <row r="42" spans="1:25">
      <c r="A42" s="18"/>
      <c r="B42" s="19" t="s">
        <v>125</v>
      </c>
      <c r="C42" s="13" t="s">
        <v>126</v>
      </c>
      <c r="D42" s="13"/>
      <c r="E42" s="13"/>
      <c r="F42" s="13"/>
      <c r="G42" s="13"/>
      <c r="H42" s="13">
        <f>SUM(H43:H76)</f>
        <v>0</v>
      </c>
    </row>
    <row r="43" spans="1:25">
      <c r="A43" s="2" t="s">
        <v>127</v>
      </c>
      <c r="B43" s="1" t="s">
        <v>128</v>
      </c>
      <c r="C43" s="25" t="s">
        <v>129</v>
      </c>
      <c r="D43" t="s">
        <v>50</v>
      </c>
      <c r="E43" t="s">
        <v>86</v>
      </c>
      <c r="F43">
        <v>6.2</v>
      </c>
      <c r="G43" s="47">
        <f>'Stavební rozpočet'!G49</f>
        <v>0</v>
      </c>
      <c r="H43">
        <f>W43*F43+X43*F43</f>
        <v>0</v>
      </c>
      <c r="W43">
        <f>G43*Y43</f>
        <v>0</v>
      </c>
      <c r="X43">
        <f>G43*(1-Y43)</f>
        <v>0</v>
      </c>
      <c r="Y43">
        <v>0</v>
      </c>
    </row>
    <row r="44" spans="1:25">
      <c r="A44" s="2" t="s">
        <v>132</v>
      </c>
      <c r="B44" s="1" t="s">
        <v>133</v>
      </c>
      <c r="C44" s="25" t="s">
        <v>134</v>
      </c>
      <c r="D44" t="s">
        <v>50</v>
      </c>
      <c r="F44">
        <v>6.2</v>
      </c>
      <c r="G44" s="47">
        <f>'Stavební rozpočet'!G51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</v>
      </c>
    </row>
    <row r="45" spans="1:25" ht="12.75" customHeight="1">
      <c r="B45" s="15" t="s">
        <v>60</v>
      </c>
      <c r="C45" s="76" t="s">
        <v>135</v>
      </c>
      <c r="D45" s="85"/>
      <c r="E45" s="85"/>
      <c r="F45" s="85"/>
      <c r="G45" s="85"/>
      <c r="H45" s="16"/>
    </row>
    <row r="46" spans="1:25">
      <c r="A46" s="2" t="s">
        <v>136</v>
      </c>
      <c r="B46" s="1" t="s">
        <v>137</v>
      </c>
      <c r="C46" s="25" t="s">
        <v>138</v>
      </c>
      <c r="D46" t="s">
        <v>139</v>
      </c>
      <c r="E46" t="s">
        <v>140</v>
      </c>
      <c r="F46">
        <v>1.55</v>
      </c>
      <c r="G46" s="47">
        <f>'Stavební rozpočet'!G53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1</v>
      </c>
    </row>
    <row r="47" spans="1:25">
      <c r="E47" t="s">
        <v>141</v>
      </c>
    </row>
    <row r="48" spans="1:25">
      <c r="E48" t="s">
        <v>142</v>
      </c>
    </row>
    <row r="49" spans="1:25">
      <c r="E49" t="s">
        <v>143</v>
      </c>
    </row>
    <row r="50" spans="1:25" ht="12.75" customHeight="1">
      <c r="B50" s="15" t="s">
        <v>60</v>
      </c>
      <c r="C50" s="76" t="s">
        <v>144</v>
      </c>
      <c r="D50" s="85"/>
      <c r="E50" s="85"/>
      <c r="F50" s="85"/>
      <c r="G50" s="85"/>
      <c r="H50" s="16"/>
    </row>
    <row r="51" spans="1:25">
      <c r="A51" s="2" t="s">
        <v>145</v>
      </c>
      <c r="B51" s="1" t="s">
        <v>146</v>
      </c>
      <c r="C51" s="25" t="s">
        <v>147</v>
      </c>
      <c r="D51" t="s">
        <v>50</v>
      </c>
      <c r="F51">
        <v>6.2</v>
      </c>
      <c r="G51" s="47">
        <f>'Stavební rozpočet'!G59</f>
        <v>0</v>
      </c>
      <c r="H51">
        <f>W51*F51+X51*F51</f>
        <v>0</v>
      </c>
      <c r="W51">
        <f>G51*Y51</f>
        <v>0</v>
      </c>
      <c r="X51">
        <f>G51*(1-Y51)</f>
        <v>0</v>
      </c>
      <c r="Y51">
        <v>0</v>
      </c>
    </row>
    <row r="52" spans="1:25" ht="12.75" customHeight="1">
      <c r="B52" s="15" t="s">
        <v>60</v>
      </c>
      <c r="C52" s="76" t="s">
        <v>135</v>
      </c>
      <c r="D52" s="85"/>
      <c r="E52" s="85"/>
      <c r="F52" s="85"/>
      <c r="G52" s="85"/>
      <c r="H52" s="16"/>
    </row>
    <row r="53" spans="1:25">
      <c r="A53" s="2" t="s">
        <v>148</v>
      </c>
      <c r="B53" s="1" t="s">
        <v>149</v>
      </c>
      <c r="C53" s="25" t="s">
        <v>150</v>
      </c>
      <c r="D53" t="s">
        <v>151</v>
      </c>
      <c r="E53" t="s">
        <v>152</v>
      </c>
      <c r="F53">
        <v>9.92</v>
      </c>
      <c r="G53" s="47">
        <f>'Stavební rozpočet'!G61</f>
        <v>0</v>
      </c>
      <c r="H53">
        <f>W53*F53+X53*F53</f>
        <v>0</v>
      </c>
      <c r="W53">
        <f>G53*Y53</f>
        <v>0</v>
      </c>
      <c r="X53">
        <f>G53*(1-Y53)</f>
        <v>0</v>
      </c>
      <c r="Y53">
        <v>1</v>
      </c>
    </row>
    <row r="54" spans="1:25">
      <c r="E54" t="s">
        <v>153</v>
      </c>
    </row>
    <row r="55" spans="1:25">
      <c r="E55" t="s">
        <v>154</v>
      </c>
    </row>
    <row r="56" spans="1:25">
      <c r="E56" t="s">
        <v>155</v>
      </c>
    </row>
    <row r="57" spans="1:25" ht="12.75" customHeight="1">
      <c r="B57" s="15" t="s">
        <v>60</v>
      </c>
      <c r="C57" s="76" t="s">
        <v>156</v>
      </c>
      <c r="D57" s="85"/>
      <c r="E57" s="85"/>
      <c r="F57" s="85"/>
      <c r="G57" s="85"/>
      <c r="H57" s="16"/>
    </row>
    <row r="58" spans="1:25">
      <c r="A58" s="2" t="s">
        <v>157</v>
      </c>
      <c r="B58" s="1" t="s">
        <v>158</v>
      </c>
      <c r="C58" s="25" t="s">
        <v>159</v>
      </c>
      <c r="D58" t="s">
        <v>65</v>
      </c>
      <c r="E58" t="s">
        <v>160</v>
      </c>
      <c r="F58">
        <v>52.4</v>
      </c>
      <c r="G58" s="47">
        <f>'Stavební rozpočet'!G67</f>
        <v>0</v>
      </c>
      <c r="H58">
        <f>W58*F58+X58*F58</f>
        <v>0</v>
      </c>
      <c r="W58">
        <f>G58*Y58</f>
        <v>0</v>
      </c>
      <c r="X58">
        <f>G58*(1-Y58)</f>
        <v>0</v>
      </c>
      <c r="Y58">
        <v>0</v>
      </c>
    </row>
    <row r="59" spans="1:25">
      <c r="E59" t="s">
        <v>161</v>
      </c>
    </row>
    <row r="60" spans="1:25">
      <c r="E60" t="s">
        <v>162</v>
      </c>
    </row>
    <row r="61" spans="1:25">
      <c r="E61" t="s">
        <v>163</v>
      </c>
    </row>
    <row r="62" spans="1:25">
      <c r="E62" t="s">
        <v>164</v>
      </c>
    </row>
    <row r="63" spans="1:25">
      <c r="E63" t="s">
        <v>165</v>
      </c>
    </row>
    <row r="64" spans="1:25">
      <c r="E64" t="s">
        <v>166</v>
      </c>
    </row>
    <row r="65" spans="1:25">
      <c r="E65" t="s">
        <v>167</v>
      </c>
    </row>
    <row r="66" spans="1:25" ht="12.75" customHeight="1">
      <c r="B66" s="15" t="s">
        <v>60</v>
      </c>
      <c r="C66" s="76" t="s">
        <v>135</v>
      </c>
      <c r="D66" s="85"/>
      <c r="E66" s="85"/>
      <c r="F66" s="85"/>
      <c r="G66" s="85"/>
      <c r="H66" s="16"/>
    </row>
    <row r="67" spans="1:25">
      <c r="A67" s="2" t="s">
        <v>168</v>
      </c>
      <c r="B67" s="1" t="s">
        <v>169</v>
      </c>
      <c r="C67" s="25" t="s">
        <v>170</v>
      </c>
      <c r="D67" t="s">
        <v>65</v>
      </c>
      <c r="F67">
        <v>53</v>
      </c>
      <c r="G67" s="47">
        <f>'Stavební rozpočet'!G77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1</v>
      </c>
    </row>
    <row r="68" spans="1:25" ht="12.75" customHeight="1">
      <c r="B68" s="15" t="s">
        <v>60</v>
      </c>
      <c r="C68" s="76" t="s">
        <v>171</v>
      </c>
      <c r="D68" s="85"/>
      <c r="E68" s="85"/>
      <c r="F68" s="85"/>
      <c r="G68" s="85"/>
      <c r="H68" s="16"/>
    </row>
    <row r="69" spans="1:25">
      <c r="A69" s="2" t="s">
        <v>172</v>
      </c>
      <c r="B69" s="1" t="s">
        <v>173</v>
      </c>
      <c r="C69" s="25" t="s">
        <v>174</v>
      </c>
      <c r="D69" t="s">
        <v>50</v>
      </c>
      <c r="F69">
        <v>6.2</v>
      </c>
      <c r="G69" s="47">
        <f>'Stavební rozpočet'!G79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0.47242647058823528</v>
      </c>
    </row>
    <row r="70" spans="1:25" ht="12.75" customHeight="1">
      <c r="B70" s="15" t="s">
        <v>60</v>
      </c>
      <c r="C70" s="76" t="s">
        <v>175</v>
      </c>
      <c r="D70" s="85"/>
      <c r="E70" s="85"/>
      <c r="F70" s="85"/>
      <c r="G70" s="85"/>
      <c r="H70" s="16"/>
    </row>
    <row r="71" spans="1:25">
      <c r="A71" s="2" t="s">
        <v>176</v>
      </c>
      <c r="B71" s="1" t="s">
        <v>177</v>
      </c>
      <c r="C71" s="25" t="s">
        <v>178</v>
      </c>
      <c r="D71" t="s">
        <v>50</v>
      </c>
      <c r="F71">
        <v>6.2</v>
      </c>
      <c r="G71" s="47">
        <f>'Stavební rozpočet'!G81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0.56842105263157905</v>
      </c>
    </row>
    <row r="72" spans="1:25" ht="12.75" customHeight="1">
      <c r="B72" s="15" t="s">
        <v>60</v>
      </c>
      <c r="C72" s="76" t="s">
        <v>179</v>
      </c>
      <c r="D72" s="85"/>
      <c r="E72" s="85"/>
      <c r="F72" s="85"/>
      <c r="G72" s="85"/>
      <c r="H72" s="16"/>
    </row>
    <row r="73" spans="1:25">
      <c r="A73" s="2" t="s">
        <v>180</v>
      </c>
      <c r="B73" s="1" t="s">
        <v>181</v>
      </c>
      <c r="C73" s="25" t="s">
        <v>182</v>
      </c>
      <c r="D73" t="s">
        <v>79</v>
      </c>
      <c r="F73">
        <v>0.1719</v>
      </c>
      <c r="G73" s="47">
        <f>'Stavební rozpočet'!G83</f>
        <v>0</v>
      </c>
      <c r="H73">
        <f>W73*F73+X73*F73</f>
        <v>0</v>
      </c>
      <c r="W73">
        <f>G73*Y73</f>
        <v>0</v>
      </c>
      <c r="X73">
        <f>G73*(1-Y73)</f>
        <v>0</v>
      </c>
      <c r="Y73">
        <v>0</v>
      </c>
    </row>
    <row r="74" spans="1:25">
      <c r="A74" s="2" t="s">
        <v>183</v>
      </c>
      <c r="B74" s="1" t="s">
        <v>184</v>
      </c>
      <c r="C74" s="25" t="s">
        <v>185</v>
      </c>
      <c r="D74" t="s">
        <v>50</v>
      </c>
      <c r="F74">
        <v>6.2</v>
      </c>
      <c r="G74" s="47">
        <f>'Stavební rozpočet'!G84</f>
        <v>0</v>
      </c>
      <c r="H74">
        <f>W74*F74+X74*F74</f>
        <v>0</v>
      </c>
      <c r="W74">
        <f>G74*Y74</f>
        <v>0</v>
      </c>
      <c r="X74">
        <f>G74*(1-Y74)</f>
        <v>0</v>
      </c>
      <c r="Y74">
        <v>0</v>
      </c>
    </row>
    <row r="75" spans="1:25" ht="12.75" customHeight="1">
      <c r="B75" s="15" t="s">
        <v>60</v>
      </c>
      <c r="C75" s="76" t="s">
        <v>186</v>
      </c>
      <c r="D75" s="85"/>
      <c r="E75" s="85"/>
      <c r="F75" s="85"/>
      <c r="G75" s="85"/>
      <c r="H75" s="16"/>
    </row>
    <row r="76" spans="1:25">
      <c r="A76" s="2" t="s">
        <v>187</v>
      </c>
      <c r="B76" s="1" t="s">
        <v>188</v>
      </c>
      <c r="C76" s="25" t="s">
        <v>189</v>
      </c>
      <c r="D76" t="s">
        <v>50</v>
      </c>
      <c r="E76" t="s">
        <v>190</v>
      </c>
      <c r="F76">
        <v>7.44</v>
      </c>
      <c r="G76" s="47">
        <f>'Stavební rozpočet'!G86</f>
        <v>0</v>
      </c>
      <c r="H76">
        <f>W76*F76+X76*F76</f>
        <v>0</v>
      </c>
      <c r="W76">
        <f>G76*Y76</f>
        <v>0</v>
      </c>
      <c r="X76">
        <f>G76*(1-Y76)</f>
        <v>0</v>
      </c>
      <c r="Y76">
        <v>1</v>
      </c>
    </row>
    <row r="77" spans="1:25">
      <c r="E77" t="s">
        <v>191</v>
      </c>
    </row>
    <row r="78" spans="1:25">
      <c r="E78" t="s">
        <v>192</v>
      </c>
    </row>
    <row r="79" spans="1:25">
      <c r="E79" t="s">
        <v>193</v>
      </c>
    </row>
    <row r="80" spans="1:25" ht="12.75" customHeight="1">
      <c r="B80" s="15" t="s">
        <v>60</v>
      </c>
      <c r="C80" s="76" t="s">
        <v>194</v>
      </c>
      <c r="D80" s="85"/>
      <c r="E80" s="85"/>
      <c r="F80" s="85"/>
      <c r="G80" s="85"/>
      <c r="H80" s="16"/>
    </row>
    <row r="81" spans="1:25">
      <c r="A81" s="18"/>
      <c r="B81" s="19" t="s">
        <v>195</v>
      </c>
      <c r="C81" s="13" t="s">
        <v>196</v>
      </c>
      <c r="D81" s="13"/>
      <c r="E81" s="13"/>
      <c r="F81" s="13"/>
      <c r="G81" s="13"/>
      <c r="H81" s="13">
        <f>SUM(H82:H131)</f>
        <v>0</v>
      </c>
    </row>
    <row r="82" spans="1:25">
      <c r="A82" s="2" t="s">
        <v>197</v>
      </c>
      <c r="B82" s="1" t="s">
        <v>198</v>
      </c>
      <c r="C82" s="25" t="s">
        <v>199</v>
      </c>
      <c r="D82" t="s">
        <v>50</v>
      </c>
      <c r="E82" t="s">
        <v>202</v>
      </c>
      <c r="F82">
        <v>31.04</v>
      </c>
      <c r="G82" s="47">
        <f>'Stavební rozpočet'!G93</f>
        <v>0</v>
      </c>
      <c r="H82">
        <f>W82*F82+X82*F82</f>
        <v>0</v>
      </c>
      <c r="W82">
        <f>G82*Y82</f>
        <v>0</v>
      </c>
      <c r="X82">
        <f>G82*(1-Y82)</f>
        <v>0</v>
      </c>
      <c r="Y82">
        <v>0</v>
      </c>
    </row>
    <row r="83" spans="1:25">
      <c r="E83" t="s">
        <v>203</v>
      </c>
    </row>
    <row r="84" spans="1:25">
      <c r="E84" t="s">
        <v>204</v>
      </c>
    </row>
    <row r="85" spans="1:25">
      <c r="E85" t="s">
        <v>205</v>
      </c>
    </row>
    <row r="86" spans="1:25">
      <c r="E86" t="s">
        <v>206</v>
      </c>
    </row>
    <row r="87" spans="1:25">
      <c r="E87" t="s">
        <v>207</v>
      </c>
    </row>
    <row r="88" spans="1:25">
      <c r="E88" t="s">
        <v>206</v>
      </c>
    </row>
    <row r="89" spans="1:25">
      <c r="E89" t="s">
        <v>208</v>
      </c>
    </row>
    <row r="90" spans="1:25">
      <c r="E90" t="s">
        <v>209</v>
      </c>
    </row>
    <row r="91" spans="1:25">
      <c r="E91" t="s">
        <v>210</v>
      </c>
    </row>
    <row r="92" spans="1:25" ht="12.75" customHeight="1">
      <c r="B92" s="15" t="s">
        <v>60</v>
      </c>
      <c r="C92" s="76" t="s">
        <v>211</v>
      </c>
      <c r="D92" s="85"/>
      <c r="E92" s="85"/>
      <c r="F92" s="85"/>
      <c r="G92" s="85"/>
      <c r="H92" s="16"/>
    </row>
    <row r="93" spans="1:25">
      <c r="A93" s="2" t="s">
        <v>212</v>
      </c>
      <c r="B93" s="1" t="s">
        <v>213</v>
      </c>
      <c r="C93" s="25" t="s">
        <v>214</v>
      </c>
      <c r="D93" t="s">
        <v>50</v>
      </c>
      <c r="F93">
        <v>31.04</v>
      </c>
      <c r="G93" s="47">
        <f>'Stavební rozpočet'!G105</f>
        <v>0</v>
      </c>
      <c r="H93">
        <f>W93*F93+X93*F93</f>
        <v>0</v>
      </c>
      <c r="W93">
        <f>G93*Y93</f>
        <v>0</v>
      </c>
      <c r="X93">
        <f>G93*(1-Y93)</f>
        <v>0</v>
      </c>
      <c r="Y93">
        <v>0</v>
      </c>
    </row>
    <row r="94" spans="1:25" ht="12.75" customHeight="1">
      <c r="B94" s="15" t="s">
        <v>60</v>
      </c>
      <c r="C94" s="76" t="s">
        <v>215</v>
      </c>
      <c r="D94" s="85"/>
      <c r="E94" s="85"/>
      <c r="F94" s="85"/>
      <c r="G94" s="85"/>
      <c r="H94" s="16"/>
    </row>
    <row r="95" spans="1:25">
      <c r="A95" s="2" t="s">
        <v>216</v>
      </c>
      <c r="B95" s="1" t="s">
        <v>137</v>
      </c>
      <c r="C95" s="25" t="s">
        <v>138</v>
      </c>
      <c r="D95" t="s">
        <v>139</v>
      </c>
      <c r="E95" t="s">
        <v>217</v>
      </c>
      <c r="F95">
        <v>7.76</v>
      </c>
      <c r="G95" s="47">
        <f>'Stavební rozpočet'!G107</f>
        <v>0</v>
      </c>
      <c r="H95">
        <f>W95*F95+X95*F95</f>
        <v>0</v>
      </c>
      <c r="W95">
        <f>G95*Y95</f>
        <v>0</v>
      </c>
      <c r="X95">
        <f>G95*(1-Y95)</f>
        <v>0</v>
      </c>
      <c r="Y95">
        <v>1</v>
      </c>
    </row>
    <row r="96" spans="1:25">
      <c r="E96" t="s">
        <v>218</v>
      </c>
    </row>
    <row r="97" spans="1:25">
      <c r="E97" t="s">
        <v>219</v>
      </c>
    </row>
    <row r="98" spans="1:25">
      <c r="E98" t="s">
        <v>220</v>
      </c>
    </row>
    <row r="99" spans="1:25" ht="12.75" customHeight="1">
      <c r="B99" s="15" t="s">
        <v>60</v>
      </c>
      <c r="C99" s="76" t="s">
        <v>144</v>
      </c>
      <c r="D99" s="85"/>
      <c r="E99" s="85"/>
      <c r="F99" s="85"/>
      <c r="G99" s="85"/>
      <c r="H99" s="16"/>
    </row>
    <row r="100" spans="1:25">
      <c r="A100" s="2" t="s">
        <v>221</v>
      </c>
      <c r="B100" s="1" t="s">
        <v>222</v>
      </c>
      <c r="C100" s="25" t="s">
        <v>223</v>
      </c>
      <c r="D100" t="s">
        <v>50</v>
      </c>
      <c r="F100">
        <v>31.04</v>
      </c>
      <c r="G100" s="47">
        <f>'Stavební rozpočet'!G113</f>
        <v>0</v>
      </c>
      <c r="H100">
        <f>W100*F100+X100*F100</f>
        <v>0</v>
      </c>
      <c r="W100">
        <f>G100*Y100</f>
        <v>0</v>
      </c>
      <c r="X100">
        <f>G100*(1-Y100)</f>
        <v>0</v>
      </c>
      <c r="Y100">
        <v>0</v>
      </c>
    </row>
    <row r="101" spans="1:25" ht="12.75" customHeight="1">
      <c r="B101" s="15" t="s">
        <v>60</v>
      </c>
      <c r="C101" s="76" t="s">
        <v>215</v>
      </c>
      <c r="D101" s="85"/>
      <c r="E101" s="85"/>
      <c r="F101" s="85"/>
      <c r="G101" s="85"/>
      <c r="H101" s="16"/>
    </row>
    <row r="102" spans="1:25">
      <c r="A102" s="2" t="s">
        <v>224</v>
      </c>
      <c r="B102" s="1" t="s">
        <v>149</v>
      </c>
      <c r="C102" s="25" t="s">
        <v>150</v>
      </c>
      <c r="D102" t="s">
        <v>151</v>
      </c>
      <c r="E102" t="s">
        <v>225</v>
      </c>
      <c r="F102">
        <v>51.216000000000001</v>
      </c>
      <c r="G102" s="47">
        <f>'Stavební rozpočet'!G115</f>
        <v>0</v>
      </c>
      <c r="H102">
        <f>W102*F102+X102*F102</f>
        <v>0</v>
      </c>
      <c r="W102">
        <f>G102*Y102</f>
        <v>0</v>
      </c>
      <c r="X102">
        <f>G102*(1-Y102)</f>
        <v>0</v>
      </c>
      <c r="Y102">
        <v>1</v>
      </c>
    </row>
    <row r="103" spans="1:25">
      <c r="E103" t="s">
        <v>226</v>
      </c>
    </row>
    <row r="104" spans="1:25">
      <c r="E104" t="s">
        <v>227</v>
      </c>
    </row>
    <row r="105" spans="1:25">
      <c r="E105" t="s">
        <v>228</v>
      </c>
    </row>
    <row r="106" spans="1:25" ht="12.75" customHeight="1">
      <c r="B106" s="15" t="s">
        <v>60</v>
      </c>
      <c r="C106" s="76" t="s">
        <v>156</v>
      </c>
      <c r="D106" s="85"/>
      <c r="E106" s="85"/>
      <c r="F106" s="85"/>
      <c r="G106" s="85"/>
      <c r="H106" s="16"/>
    </row>
    <row r="107" spans="1:25">
      <c r="A107" s="2" t="s">
        <v>229</v>
      </c>
      <c r="B107" s="1" t="s">
        <v>230</v>
      </c>
      <c r="C107" s="25" t="s">
        <v>231</v>
      </c>
      <c r="D107" t="s">
        <v>50</v>
      </c>
      <c r="F107">
        <v>31.04</v>
      </c>
      <c r="G107" s="47">
        <f>'Stavební rozpočet'!G121</f>
        <v>0</v>
      </c>
      <c r="H107">
        <f>W107*F107+X107*F107</f>
        <v>0</v>
      </c>
      <c r="W107">
        <f>G107*Y107</f>
        <v>0</v>
      </c>
      <c r="X107">
        <f>G107*(1-Y107)</f>
        <v>0</v>
      </c>
      <c r="Y107">
        <v>0.40208333333333329</v>
      </c>
    </row>
    <row r="108" spans="1:25" ht="12.75" customHeight="1">
      <c r="B108" s="15" t="s">
        <v>60</v>
      </c>
      <c r="C108" s="76" t="s">
        <v>232</v>
      </c>
      <c r="D108" s="85"/>
      <c r="E108" s="85"/>
      <c r="F108" s="85"/>
      <c r="G108" s="85"/>
      <c r="H108" s="16"/>
    </row>
    <row r="109" spans="1:25">
      <c r="A109" s="2" t="s">
        <v>233</v>
      </c>
      <c r="B109" s="1" t="s">
        <v>234</v>
      </c>
      <c r="C109" s="25" t="s">
        <v>235</v>
      </c>
      <c r="D109" t="s">
        <v>99</v>
      </c>
      <c r="F109">
        <v>14</v>
      </c>
      <c r="G109" s="47">
        <f>'Stavební rozpočet'!G123</f>
        <v>0</v>
      </c>
      <c r="H109">
        <f>W109*F109+X109*F109</f>
        <v>0</v>
      </c>
      <c r="W109">
        <f>G109*Y109</f>
        <v>0</v>
      </c>
      <c r="X109">
        <f>G109*(1-Y109)</f>
        <v>0</v>
      </c>
      <c r="Y109">
        <v>2.7118644067796609E-2</v>
      </c>
    </row>
    <row r="110" spans="1:25">
      <c r="A110" s="2" t="s">
        <v>236</v>
      </c>
      <c r="B110" s="1" t="s">
        <v>237</v>
      </c>
      <c r="C110" s="25" t="s">
        <v>238</v>
      </c>
      <c r="D110" t="s">
        <v>99</v>
      </c>
      <c r="F110">
        <v>6</v>
      </c>
      <c r="G110" s="47">
        <f>'Stavební rozpočet'!G124</f>
        <v>0</v>
      </c>
      <c r="H110">
        <f>W110*F110+X110*F110</f>
        <v>0</v>
      </c>
      <c r="W110">
        <f>G110*Y110</f>
        <v>0</v>
      </c>
      <c r="X110">
        <f>G110*(1-Y110)</f>
        <v>0</v>
      </c>
      <c r="Y110">
        <v>6.2462908011869427E-2</v>
      </c>
    </row>
    <row r="111" spans="1:25">
      <c r="A111" s="2" t="s">
        <v>239</v>
      </c>
      <c r="B111" s="1" t="s">
        <v>240</v>
      </c>
      <c r="C111" s="25" t="s">
        <v>241</v>
      </c>
      <c r="D111" t="s">
        <v>99</v>
      </c>
      <c r="F111">
        <v>2</v>
      </c>
      <c r="G111" s="47">
        <f>'Stavební rozpočet'!G125</f>
        <v>0</v>
      </c>
      <c r="H111">
        <f>W111*F111+X111*F111</f>
        <v>0</v>
      </c>
      <c r="W111">
        <f>G111*Y111</f>
        <v>0</v>
      </c>
      <c r="X111">
        <f>G111*(1-Y111)</f>
        <v>0</v>
      </c>
      <c r="Y111">
        <v>0</v>
      </c>
    </row>
    <row r="112" spans="1:25">
      <c r="A112" s="2" t="s">
        <v>242</v>
      </c>
      <c r="B112" s="1" t="s">
        <v>243</v>
      </c>
      <c r="C112" s="25" t="s">
        <v>244</v>
      </c>
      <c r="D112" t="s">
        <v>79</v>
      </c>
      <c r="F112">
        <v>1.0294000000000001</v>
      </c>
      <c r="G112" s="47">
        <f>'Stavební rozpočet'!G126</f>
        <v>0</v>
      </c>
      <c r="H112">
        <f>W112*F112+X112*F112</f>
        <v>0</v>
      </c>
      <c r="W112">
        <f>G112*Y112</f>
        <v>0</v>
      </c>
      <c r="X112">
        <f>G112*(1-Y112)</f>
        <v>0</v>
      </c>
      <c r="Y112">
        <v>0</v>
      </c>
    </row>
    <row r="113" spans="1:25">
      <c r="A113" s="2" t="s">
        <v>245</v>
      </c>
      <c r="B113" s="1" t="s">
        <v>246</v>
      </c>
      <c r="C113" s="25" t="s">
        <v>247</v>
      </c>
      <c r="D113" t="s">
        <v>50</v>
      </c>
      <c r="E113" t="s">
        <v>248</v>
      </c>
      <c r="F113">
        <v>26.72</v>
      </c>
      <c r="G113" s="47">
        <f>'Stavební rozpočet'!G127</f>
        <v>0</v>
      </c>
      <c r="H113">
        <f>W113*F113+X113*F113</f>
        <v>0</v>
      </c>
      <c r="W113">
        <f>G113*Y113</f>
        <v>0</v>
      </c>
      <c r="X113">
        <f>G113*(1-Y113)</f>
        <v>0</v>
      </c>
      <c r="Y113">
        <v>0.2113559322033898</v>
      </c>
    </row>
    <row r="114" spans="1:25">
      <c r="E114" t="s">
        <v>249</v>
      </c>
    </row>
    <row r="115" spans="1:25">
      <c r="E115" t="s">
        <v>250</v>
      </c>
    </row>
    <row r="116" spans="1:25">
      <c r="E116" t="s">
        <v>251</v>
      </c>
    </row>
    <row r="117" spans="1:25" ht="12.75" customHeight="1">
      <c r="B117" s="15" t="s">
        <v>60</v>
      </c>
      <c r="C117" s="76" t="s">
        <v>252</v>
      </c>
      <c r="D117" s="85"/>
      <c r="E117" s="85"/>
      <c r="F117" s="85"/>
      <c r="G117" s="85"/>
      <c r="H117" s="16"/>
    </row>
    <row r="118" spans="1:25">
      <c r="A118" s="2" t="s">
        <v>253</v>
      </c>
      <c r="B118" s="1" t="s">
        <v>254</v>
      </c>
      <c r="C118" s="25" t="s">
        <v>255</v>
      </c>
      <c r="D118" t="s">
        <v>50</v>
      </c>
      <c r="E118" t="s">
        <v>256</v>
      </c>
      <c r="F118">
        <v>30.728000000000002</v>
      </c>
      <c r="G118" s="47">
        <f>'Stavební rozpočet'!G133</f>
        <v>0</v>
      </c>
      <c r="H118">
        <f>W118*F118+X118*F118</f>
        <v>0</v>
      </c>
      <c r="W118">
        <f>G118*Y118</f>
        <v>0</v>
      </c>
      <c r="X118">
        <f>G118*(1-Y118)</f>
        <v>0</v>
      </c>
      <c r="Y118">
        <v>1</v>
      </c>
    </row>
    <row r="119" spans="1:25">
      <c r="E119" t="s">
        <v>257</v>
      </c>
    </row>
    <row r="120" spans="1:25">
      <c r="E120" t="s">
        <v>258</v>
      </c>
    </row>
    <row r="121" spans="1:25">
      <c r="E121" t="s">
        <v>259</v>
      </c>
    </row>
    <row r="122" spans="1:25">
      <c r="A122" s="2" t="s">
        <v>260</v>
      </c>
      <c r="B122" s="1" t="s">
        <v>261</v>
      </c>
      <c r="C122" s="25" t="s">
        <v>262</v>
      </c>
      <c r="D122" t="s">
        <v>50</v>
      </c>
      <c r="E122" t="s">
        <v>263</v>
      </c>
      <c r="F122">
        <v>4.32</v>
      </c>
      <c r="G122" s="47">
        <f>'Stavební rozpočet'!G138</f>
        <v>0</v>
      </c>
      <c r="H122">
        <f>W122*F122+X122*F122</f>
        <v>0</v>
      </c>
      <c r="W122">
        <f>G122*Y122</f>
        <v>0</v>
      </c>
      <c r="X122">
        <f>G122*(1-Y122)</f>
        <v>0</v>
      </c>
      <c r="Y122">
        <v>8.8052952575901206E-2</v>
      </c>
    </row>
    <row r="123" spans="1:25">
      <c r="E123" t="s">
        <v>264</v>
      </c>
    </row>
    <row r="124" spans="1:25">
      <c r="E124" t="s">
        <v>265</v>
      </c>
    </row>
    <row r="125" spans="1:25">
      <c r="E125" t="s">
        <v>266</v>
      </c>
    </row>
    <row r="126" spans="1:25">
      <c r="E126" t="s">
        <v>267</v>
      </c>
    </row>
    <row r="127" spans="1:25">
      <c r="E127" t="s">
        <v>268</v>
      </c>
    </row>
    <row r="128" spans="1:25">
      <c r="E128" t="s">
        <v>269</v>
      </c>
    </row>
    <row r="129" spans="1:25">
      <c r="E129" t="s">
        <v>270</v>
      </c>
    </row>
    <row r="130" spans="1:25">
      <c r="E130" t="s">
        <v>271</v>
      </c>
    </row>
    <row r="131" spans="1:25">
      <c r="A131" s="2" t="s">
        <v>272</v>
      </c>
      <c r="B131" s="1" t="s">
        <v>273</v>
      </c>
      <c r="C131" s="25" t="s">
        <v>274</v>
      </c>
      <c r="D131" t="s">
        <v>50</v>
      </c>
      <c r="E131" t="s">
        <v>276</v>
      </c>
      <c r="F131">
        <v>5.1840000000000002</v>
      </c>
      <c r="G131" s="47">
        <f>'Stavební rozpočet'!G148</f>
        <v>0</v>
      </c>
      <c r="H131">
        <f>W131*F131+X131*F131</f>
        <v>0</v>
      </c>
      <c r="W131">
        <f>G131*Y131</f>
        <v>0</v>
      </c>
      <c r="X131">
        <f>G131*(1-Y131)</f>
        <v>0</v>
      </c>
      <c r="Y131">
        <v>1</v>
      </c>
    </row>
    <row r="132" spans="1:25">
      <c r="E132" t="s">
        <v>277</v>
      </c>
    </row>
    <row r="133" spans="1:25">
      <c r="E133" t="s">
        <v>278</v>
      </c>
    </row>
    <row r="134" spans="1:25">
      <c r="E134" t="s">
        <v>279</v>
      </c>
    </row>
    <row r="135" spans="1:25" ht="12.75" customHeight="1">
      <c r="B135" s="15" t="s">
        <v>60</v>
      </c>
      <c r="C135" s="76" t="s">
        <v>280</v>
      </c>
      <c r="D135" s="85"/>
      <c r="E135" s="85"/>
      <c r="F135" s="85"/>
      <c r="G135" s="85"/>
      <c r="H135" s="16"/>
    </row>
    <row r="136" spans="1:25">
      <c r="A136" s="18"/>
      <c r="B136" s="19" t="s">
        <v>281</v>
      </c>
      <c r="C136" s="13" t="s">
        <v>282</v>
      </c>
      <c r="D136" s="13"/>
      <c r="E136" s="13"/>
      <c r="F136" s="13"/>
      <c r="G136" s="13"/>
      <c r="H136" s="13">
        <f>SUM(H137:H154)</f>
        <v>0</v>
      </c>
    </row>
    <row r="137" spans="1:25">
      <c r="A137" s="2" t="s">
        <v>283</v>
      </c>
      <c r="B137" s="1" t="s">
        <v>284</v>
      </c>
      <c r="C137" s="25" t="s">
        <v>285</v>
      </c>
      <c r="D137" t="s">
        <v>50</v>
      </c>
      <c r="E137" t="s">
        <v>287</v>
      </c>
      <c r="F137">
        <v>18.440000000000001</v>
      </c>
      <c r="G137" s="47">
        <f>'Stavební rozpočet'!G155</f>
        <v>0</v>
      </c>
      <c r="H137">
        <f>W137*F137+X137*F137</f>
        <v>0</v>
      </c>
      <c r="W137">
        <f>G137*Y137</f>
        <v>0</v>
      </c>
      <c r="X137">
        <f>G137*(1-Y137)</f>
        <v>0</v>
      </c>
      <c r="Y137">
        <v>0</v>
      </c>
    </row>
    <row r="138" spans="1:25">
      <c r="E138" t="s">
        <v>288</v>
      </c>
    </row>
    <row r="139" spans="1:25">
      <c r="E139" t="s">
        <v>289</v>
      </c>
    </row>
    <row r="140" spans="1:25">
      <c r="E140" t="s">
        <v>290</v>
      </c>
    </row>
    <row r="141" spans="1:25">
      <c r="E141" t="s">
        <v>291</v>
      </c>
    </row>
    <row r="142" spans="1:25">
      <c r="E142" t="s">
        <v>292</v>
      </c>
    </row>
    <row r="143" spans="1:25">
      <c r="E143" t="s">
        <v>293</v>
      </c>
    </row>
    <row r="144" spans="1:25">
      <c r="E144" t="s">
        <v>294</v>
      </c>
    </row>
    <row r="145" spans="1:25">
      <c r="E145" t="s">
        <v>295</v>
      </c>
    </row>
    <row r="146" spans="1:25">
      <c r="E146" t="s">
        <v>296</v>
      </c>
    </row>
    <row r="147" spans="1:25" ht="12.75" customHeight="1">
      <c r="B147" s="15" t="s">
        <v>60</v>
      </c>
      <c r="C147" s="76" t="s">
        <v>297</v>
      </c>
      <c r="D147" s="85"/>
      <c r="E147" s="85"/>
      <c r="F147" s="85"/>
      <c r="G147" s="85"/>
      <c r="H147" s="16"/>
    </row>
    <row r="148" spans="1:25">
      <c r="A148" s="2" t="s">
        <v>298</v>
      </c>
      <c r="B148" s="1" t="s">
        <v>299</v>
      </c>
      <c r="C148" s="25" t="s">
        <v>300</v>
      </c>
      <c r="D148" t="s">
        <v>50</v>
      </c>
      <c r="F148">
        <v>18.440000000000001</v>
      </c>
      <c r="G148" s="47">
        <f>'Stavební rozpočet'!G167</f>
        <v>0</v>
      </c>
      <c r="H148">
        <f>W148*F148+X148*F148</f>
        <v>0</v>
      </c>
      <c r="W148">
        <f>G148*Y148</f>
        <v>0</v>
      </c>
      <c r="X148">
        <f>G148*(1-Y148)</f>
        <v>0</v>
      </c>
      <c r="Y148">
        <v>0</v>
      </c>
    </row>
    <row r="149" spans="1:25" ht="12.75" customHeight="1">
      <c r="B149" s="15" t="s">
        <v>60</v>
      </c>
      <c r="C149" s="76" t="s">
        <v>301</v>
      </c>
      <c r="D149" s="85"/>
      <c r="E149" s="85"/>
      <c r="F149" s="85"/>
      <c r="G149" s="85"/>
      <c r="H149" s="16"/>
    </row>
    <row r="150" spans="1:25">
      <c r="A150" s="2" t="s">
        <v>302</v>
      </c>
      <c r="B150" s="1" t="s">
        <v>303</v>
      </c>
      <c r="C150" s="25" t="s">
        <v>304</v>
      </c>
      <c r="D150" t="s">
        <v>50</v>
      </c>
      <c r="E150" t="s">
        <v>305</v>
      </c>
      <c r="F150">
        <v>6.2</v>
      </c>
      <c r="G150" s="47">
        <f>'Stavební rozpočet'!G169</f>
        <v>0</v>
      </c>
      <c r="H150">
        <f>W150*F150+X150*F150</f>
        <v>0</v>
      </c>
      <c r="W150">
        <f>G150*Y150</f>
        <v>0</v>
      </c>
      <c r="X150">
        <f>G150*(1-Y150)</f>
        <v>0</v>
      </c>
      <c r="Y150">
        <v>0.624</v>
      </c>
    </row>
    <row r="151" spans="1:25">
      <c r="E151" t="s">
        <v>86</v>
      </c>
    </row>
    <row r="152" spans="1:25">
      <c r="A152" s="2" t="s">
        <v>306</v>
      </c>
      <c r="B152" s="1" t="s">
        <v>307</v>
      </c>
      <c r="C152" s="25" t="s">
        <v>308</v>
      </c>
      <c r="D152" t="s">
        <v>50</v>
      </c>
      <c r="F152">
        <v>18.440000000000001</v>
      </c>
      <c r="G152" s="47">
        <f>'Stavební rozpočet'!G172</f>
        <v>0</v>
      </c>
      <c r="H152">
        <f>W152*F152+X152*F152</f>
        <v>0</v>
      </c>
      <c r="W152">
        <f>G152*Y152</f>
        <v>0</v>
      </c>
      <c r="X152">
        <f>G152*(1-Y152)</f>
        <v>0</v>
      </c>
      <c r="Y152">
        <v>0.62193475815523058</v>
      </c>
    </row>
    <row r="153" spans="1:25" ht="12.75" customHeight="1">
      <c r="B153" s="15" t="s">
        <v>60</v>
      </c>
      <c r="C153" s="76" t="s">
        <v>309</v>
      </c>
      <c r="D153" s="85"/>
      <c r="E153" s="85"/>
      <c r="F153" s="85"/>
      <c r="G153" s="85"/>
      <c r="H153" s="16"/>
    </row>
    <row r="154" spans="1:25">
      <c r="A154" s="2" t="s">
        <v>310</v>
      </c>
      <c r="B154" s="1" t="s">
        <v>311</v>
      </c>
      <c r="C154" s="25" t="s">
        <v>312</v>
      </c>
      <c r="D154" t="s">
        <v>50</v>
      </c>
      <c r="F154">
        <v>18.440000000000001</v>
      </c>
      <c r="G154" s="47">
        <f>'Stavební rozpočet'!G174</f>
        <v>0</v>
      </c>
      <c r="H154">
        <f>W154*F154+X154*F154</f>
        <v>0</v>
      </c>
      <c r="W154">
        <f>G154*Y154</f>
        <v>0</v>
      </c>
      <c r="X154">
        <f>G154*(1-Y154)</f>
        <v>0</v>
      </c>
      <c r="Y154">
        <v>0.18165291567612921</v>
      </c>
    </row>
    <row r="155" spans="1:25" ht="12.75" customHeight="1">
      <c r="B155" s="15" t="s">
        <v>60</v>
      </c>
      <c r="C155" s="76" t="s">
        <v>313</v>
      </c>
      <c r="D155" s="85"/>
      <c r="E155" s="85"/>
      <c r="F155" s="85"/>
      <c r="G155" s="85"/>
      <c r="H155" s="16"/>
    </row>
    <row r="156" spans="1:25">
      <c r="A156" s="18"/>
      <c r="B156" s="19" t="s">
        <v>314</v>
      </c>
      <c r="C156" s="13" t="s">
        <v>315</v>
      </c>
      <c r="D156" s="13"/>
      <c r="E156" s="13"/>
      <c r="F156" s="13"/>
      <c r="G156" s="13"/>
      <c r="H156" s="13">
        <f>SUM(H157:H159)</f>
        <v>0</v>
      </c>
    </row>
    <row r="157" spans="1:25">
      <c r="A157" s="2" t="s">
        <v>316</v>
      </c>
      <c r="B157" s="1" t="s">
        <v>317</v>
      </c>
      <c r="C157" s="25" t="s">
        <v>318</v>
      </c>
      <c r="D157" t="s">
        <v>50</v>
      </c>
      <c r="F157">
        <v>6.2</v>
      </c>
      <c r="G157" s="47">
        <f>'Stavební rozpočet'!G177</f>
        <v>0</v>
      </c>
      <c r="H157">
        <f>W157*F157+X157*F157</f>
        <v>0</v>
      </c>
      <c r="W157">
        <f>G157*Y157</f>
        <v>0</v>
      </c>
      <c r="X157">
        <f>G157*(1-Y157)</f>
        <v>0</v>
      </c>
      <c r="Y157">
        <v>0</v>
      </c>
    </row>
    <row r="158" spans="1:25" ht="12.75" customHeight="1">
      <c r="B158" s="15" t="s">
        <v>60</v>
      </c>
      <c r="C158" s="76" t="s">
        <v>321</v>
      </c>
      <c r="D158" s="85"/>
      <c r="E158" s="85"/>
      <c r="F158" s="85"/>
      <c r="G158" s="85"/>
      <c r="H158" s="16"/>
    </row>
    <row r="159" spans="1:25">
      <c r="A159" s="2" t="s">
        <v>322</v>
      </c>
      <c r="B159" s="1" t="s">
        <v>323</v>
      </c>
      <c r="C159" s="25" t="s">
        <v>324</v>
      </c>
      <c r="D159" t="s">
        <v>50</v>
      </c>
      <c r="F159">
        <v>6.2</v>
      </c>
      <c r="G159" s="47">
        <f>'Stavební rozpočet'!G179</f>
        <v>0</v>
      </c>
      <c r="H159">
        <f>W159*F159+X159*F159</f>
        <v>0</v>
      </c>
      <c r="W159">
        <f>G159*Y159</f>
        <v>0</v>
      </c>
      <c r="X159">
        <f>G159*(1-Y159)</f>
        <v>0</v>
      </c>
      <c r="Y159">
        <v>0</v>
      </c>
    </row>
    <row r="160" spans="1:25" ht="12.75" customHeight="1">
      <c r="B160" s="15" t="s">
        <v>60</v>
      </c>
      <c r="C160" s="76" t="s">
        <v>325</v>
      </c>
      <c r="D160" s="85"/>
      <c r="E160" s="85"/>
      <c r="F160" s="85"/>
      <c r="G160" s="85"/>
      <c r="H160" s="16"/>
    </row>
    <row r="161" spans="1:25">
      <c r="A161" s="18"/>
      <c r="B161" s="19" t="s">
        <v>326</v>
      </c>
      <c r="C161" s="13" t="s">
        <v>327</v>
      </c>
      <c r="D161" s="13"/>
      <c r="E161" s="13"/>
      <c r="F161" s="13"/>
      <c r="G161" s="13"/>
      <c r="H161" s="13">
        <f>SUM(H162:H162)</f>
        <v>0</v>
      </c>
    </row>
    <row r="162" spans="1:25">
      <c r="A162" s="2" t="s">
        <v>328</v>
      </c>
      <c r="B162" s="1" t="s">
        <v>329</v>
      </c>
      <c r="C162" s="25" t="s">
        <v>330</v>
      </c>
      <c r="D162" t="s">
        <v>79</v>
      </c>
      <c r="E162" t="s">
        <v>332</v>
      </c>
      <c r="F162">
        <v>1.1132</v>
      </c>
      <c r="G162" s="47">
        <v>0</v>
      </c>
      <c r="H162">
        <f>W162*F162+X162*F162</f>
        <v>0</v>
      </c>
      <c r="W162">
        <f>G162*Y162</f>
        <v>0</v>
      </c>
      <c r="X162">
        <f>G162*(1-Y162)</f>
        <v>0</v>
      </c>
      <c r="Y162">
        <v>0</v>
      </c>
    </row>
    <row r="163" spans="1:25">
      <c r="E163" t="s">
        <v>333</v>
      </c>
    </row>
    <row r="164" spans="1:25">
      <c r="E164" t="s">
        <v>334</v>
      </c>
    </row>
    <row r="165" spans="1:25">
      <c r="E165" t="s">
        <v>335</v>
      </c>
    </row>
    <row r="166" spans="1:25">
      <c r="A166" s="18"/>
      <c r="B166" s="19" t="s">
        <v>336</v>
      </c>
      <c r="C166" s="13" t="s">
        <v>337</v>
      </c>
      <c r="D166" s="13"/>
      <c r="E166" s="13"/>
      <c r="F166" s="13"/>
      <c r="G166" s="13"/>
      <c r="H166" s="13">
        <f>SUM(H167:H188)</f>
        <v>0</v>
      </c>
    </row>
    <row r="167" spans="1:25">
      <c r="A167" s="2" t="s">
        <v>339</v>
      </c>
      <c r="B167" s="1" t="s">
        <v>340</v>
      </c>
      <c r="C167" s="25" t="s">
        <v>341</v>
      </c>
      <c r="D167" t="s">
        <v>99</v>
      </c>
      <c r="F167">
        <v>4</v>
      </c>
      <c r="G167" s="47">
        <f>'Stavební rozpočet'!G188</f>
        <v>0</v>
      </c>
      <c r="H167">
        <f>W167*F167+X167*F167</f>
        <v>0</v>
      </c>
      <c r="W167">
        <f>G167*Y167</f>
        <v>0</v>
      </c>
      <c r="X167">
        <f>G167*(1-Y167)</f>
        <v>0</v>
      </c>
      <c r="Y167">
        <v>0</v>
      </c>
    </row>
    <row r="168" spans="1:25">
      <c r="A168" s="2" t="s">
        <v>343</v>
      </c>
      <c r="B168" s="1" t="s">
        <v>344</v>
      </c>
      <c r="C168" s="25" t="s">
        <v>345</v>
      </c>
      <c r="D168" t="s">
        <v>99</v>
      </c>
      <c r="F168">
        <v>4</v>
      </c>
      <c r="G168" s="47">
        <f>'Stavební rozpočet'!G189</f>
        <v>0</v>
      </c>
      <c r="H168">
        <f>W168*F168+X168*F168</f>
        <v>0</v>
      </c>
      <c r="W168">
        <f>G168*Y168</f>
        <v>0</v>
      </c>
      <c r="X168">
        <f>G168*(1-Y168)</f>
        <v>0</v>
      </c>
      <c r="Y168">
        <v>1</v>
      </c>
    </row>
    <row r="169" spans="1:25" ht="12.75" customHeight="1">
      <c r="B169" s="15" t="s">
        <v>60</v>
      </c>
      <c r="C169" s="76" t="s">
        <v>346</v>
      </c>
      <c r="D169" s="85"/>
      <c r="E169" s="85"/>
      <c r="F169" s="85"/>
      <c r="G169" s="85"/>
      <c r="H169" s="16"/>
    </row>
    <row r="170" spans="1:25">
      <c r="A170" s="2" t="s">
        <v>347</v>
      </c>
      <c r="B170" s="1" t="s">
        <v>348</v>
      </c>
      <c r="C170" s="25" t="s">
        <v>349</v>
      </c>
      <c r="D170" t="s">
        <v>99</v>
      </c>
      <c r="F170">
        <v>2</v>
      </c>
      <c r="G170" s="47">
        <f>'Stavební rozpočet'!G191</f>
        <v>0</v>
      </c>
      <c r="H170">
        <f>W170*F170+X170*F170</f>
        <v>0</v>
      </c>
      <c r="W170">
        <f>G170*Y170</f>
        <v>0</v>
      </c>
      <c r="X170">
        <f>G170*(1-Y170)</f>
        <v>0</v>
      </c>
      <c r="Y170">
        <v>1</v>
      </c>
    </row>
    <row r="171" spans="1:25" ht="12.75" customHeight="1">
      <c r="B171" s="15" t="s">
        <v>60</v>
      </c>
      <c r="C171" s="76" t="s">
        <v>350</v>
      </c>
      <c r="D171" s="85"/>
      <c r="E171" s="85"/>
      <c r="F171" s="85"/>
      <c r="G171" s="85"/>
      <c r="H171" s="16"/>
    </row>
    <row r="172" spans="1:25">
      <c r="A172" s="2" t="s">
        <v>351</v>
      </c>
      <c r="B172" s="1" t="s">
        <v>352</v>
      </c>
      <c r="C172" s="25" t="s">
        <v>353</v>
      </c>
      <c r="D172" t="s">
        <v>99</v>
      </c>
      <c r="F172">
        <v>4</v>
      </c>
      <c r="G172" s="47">
        <f>'Stavební rozpočet'!G193</f>
        <v>0</v>
      </c>
      <c r="H172">
        <f>W172*F172+X172*F172</f>
        <v>0</v>
      </c>
      <c r="W172">
        <f>G172*Y172</f>
        <v>0</v>
      </c>
      <c r="X172">
        <f>G172*(1-Y172)</f>
        <v>0</v>
      </c>
      <c r="Y172">
        <v>1</v>
      </c>
    </row>
    <row r="173" spans="1:25" ht="12.75" customHeight="1">
      <c r="B173" s="15" t="s">
        <v>60</v>
      </c>
      <c r="C173" s="76" t="s">
        <v>354</v>
      </c>
      <c r="D173" s="85"/>
      <c r="E173" s="85"/>
      <c r="F173" s="85"/>
      <c r="G173" s="85"/>
      <c r="H173" s="16"/>
    </row>
    <row r="174" spans="1:25">
      <c r="A174" s="2" t="s">
        <v>355</v>
      </c>
      <c r="B174" s="1" t="s">
        <v>356</v>
      </c>
      <c r="C174" s="25" t="s">
        <v>357</v>
      </c>
      <c r="D174" t="s">
        <v>99</v>
      </c>
      <c r="F174">
        <v>2</v>
      </c>
      <c r="G174" s="47">
        <f>'Stavební rozpočet'!G195</f>
        <v>0</v>
      </c>
      <c r="H174">
        <f>W174*F174+X174*F174</f>
        <v>0</v>
      </c>
      <c r="W174">
        <f>G174*Y174</f>
        <v>0</v>
      </c>
      <c r="X174">
        <f>G174*(1-Y174)</f>
        <v>0</v>
      </c>
      <c r="Y174">
        <v>1</v>
      </c>
    </row>
    <row r="175" spans="1:25" ht="12.75" customHeight="1">
      <c r="B175" s="15" t="s">
        <v>60</v>
      </c>
      <c r="C175" s="76" t="s">
        <v>358</v>
      </c>
      <c r="D175" s="85"/>
      <c r="E175" s="85"/>
      <c r="F175" s="85"/>
      <c r="G175" s="85"/>
      <c r="H175" s="16"/>
    </row>
    <row r="176" spans="1:25">
      <c r="A176" s="2" t="s">
        <v>359</v>
      </c>
      <c r="B176" s="1" t="s">
        <v>352</v>
      </c>
      <c r="C176" s="25" t="s">
        <v>353</v>
      </c>
      <c r="D176" t="s">
        <v>99</v>
      </c>
      <c r="F176">
        <v>2</v>
      </c>
      <c r="G176" s="47">
        <f>'Stavební rozpočet'!G197</f>
        <v>0</v>
      </c>
      <c r="H176">
        <f>W176*F176+X176*F176</f>
        <v>0</v>
      </c>
      <c r="W176">
        <f>G176*Y176</f>
        <v>0</v>
      </c>
      <c r="X176">
        <f>G176*(1-Y176)</f>
        <v>0</v>
      </c>
      <c r="Y176">
        <v>1</v>
      </c>
    </row>
    <row r="177" spans="1:25" ht="12.75" customHeight="1">
      <c r="B177" s="15" t="s">
        <v>60</v>
      </c>
      <c r="C177" s="76" t="s">
        <v>360</v>
      </c>
      <c r="D177" s="85"/>
      <c r="E177" s="85"/>
      <c r="F177" s="85"/>
      <c r="G177" s="85"/>
      <c r="H177" s="16"/>
    </row>
    <row r="178" spans="1:25">
      <c r="A178" s="2" t="s">
        <v>361</v>
      </c>
      <c r="B178" s="1" t="s">
        <v>362</v>
      </c>
      <c r="C178" s="25" t="s">
        <v>363</v>
      </c>
      <c r="D178" t="s">
        <v>99</v>
      </c>
      <c r="F178">
        <v>2</v>
      </c>
      <c r="G178" s="47">
        <f>'Stavební rozpočet'!G199</f>
        <v>0</v>
      </c>
      <c r="H178">
        <f>W178*F178+X178*F178</f>
        <v>0</v>
      </c>
      <c r="W178">
        <f>G178*Y178</f>
        <v>0</v>
      </c>
      <c r="X178">
        <f>G178*(1-Y178)</f>
        <v>0</v>
      </c>
      <c r="Y178">
        <v>0</v>
      </c>
    </row>
    <row r="179" spans="1:25">
      <c r="A179" s="2" t="s">
        <v>364</v>
      </c>
      <c r="B179" s="1" t="s">
        <v>365</v>
      </c>
      <c r="C179" s="25" t="s">
        <v>366</v>
      </c>
      <c r="D179" t="s">
        <v>65</v>
      </c>
      <c r="F179">
        <v>10.5</v>
      </c>
      <c r="G179" s="47">
        <f>'Stavební rozpočet'!G200</f>
        <v>0</v>
      </c>
      <c r="H179">
        <f>W179*F179+X179*F179</f>
        <v>0</v>
      </c>
      <c r="W179">
        <f>G179*Y179</f>
        <v>0</v>
      </c>
      <c r="X179">
        <f>G179*(1-Y179)</f>
        <v>0</v>
      </c>
      <c r="Y179">
        <v>0</v>
      </c>
    </row>
    <row r="180" spans="1:25">
      <c r="A180" s="2" t="s">
        <v>367</v>
      </c>
      <c r="B180" s="1" t="s">
        <v>368</v>
      </c>
      <c r="C180" s="25" t="s">
        <v>369</v>
      </c>
      <c r="D180" t="s">
        <v>65</v>
      </c>
      <c r="F180">
        <v>12</v>
      </c>
      <c r="G180" s="47">
        <f>'Stavební rozpočet'!G201</f>
        <v>0</v>
      </c>
      <c r="H180">
        <f>W180*F180+X180*F180</f>
        <v>0</v>
      </c>
      <c r="W180">
        <f>G180*Y180</f>
        <v>0</v>
      </c>
      <c r="X180">
        <f>G180*(1-Y180)</f>
        <v>0</v>
      </c>
      <c r="Y180">
        <v>1</v>
      </c>
    </row>
    <row r="181" spans="1:25" ht="12.75" customHeight="1">
      <c r="B181" s="15" t="s">
        <v>60</v>
      </c>
      <c r="C181" s="76" t="s">
        <v>370</v>
      </c>
      <c r="D181" s="85"/>
      <c r="E181" s="85"/>
      <c r="F181" s="85"/>
      <c r="G181" s="85"/>
      <c r="H181" s="16"/>
    </row>
    <row r="182" spans="1:25">
      <c r="A182" s="2" t="s">
        <v>371</v>
      </c>
      <c r="B182" s="1" t="s">
        <v>372</v>
      </c>
      <c r="C182" s="25" t="s">
        <v>373</v>
      </c>
      <c r="D182" t="s">
        <v>65</v>
      </c>
      <c r="E182" t="s">
        <v>374</v>
      </c>
      <c r="F182">
        <v>6.4</v>
      </c>
      <c r="G182" s="47">
        <f>'Stavební rozpočet'!G203</f>
        <v>0</v>
      </c>
      <c r="H182">
        <f>W182*F182+X182*F182</f>
        <v>0</v>
      </c>
      <c r="W182">
        <f>G182*Y182</f>
        <v>0</v>
      </c>
      <c r="X182">
        <f>G182*(1-Y182)</f>
        <v>0</v>
      </c>
      <c r="Y182">
        <v>0</v>
      </c>
    </row>
    <row r="183" spans="1:25">
      <c r="A183" s="2" t="s">
        <v>375</v>
      </c>
      <c r="B183" s="1" t="s">
        <v>376</v>
      </c>
      <c r="C183" s="25" t="s">
        <v>377</v>
      </c>
      <c r="D183" t="s">
        <v>65</v>
      </c>
      <c r="F183">
        <v>7</v>
      </c>
      <c r="G183" s="47">
        <f>'Stavební rozpočet'!G205</f>
        <v>0</v>
      </c>
      <c r="H183">
        <f>W183*F183+X183*F183</f>
        <v>0</v>
      </c>
      <c r="W183">
        <f>G183*Y183</f>
        <v>0</v>
      </c>
      <c r="X183">
        <f>G183*(1-Y183)</f>
        <v>0</v>
      </c>
      <c r="Y183">
        <v>1</v>
      </c>
    </row>
    <row r="184" spans="1:25" ht="12.75" customHeight="1">
      <c r="B184" s="15" t="s">
        <v>60</v>
      </c>
      <c r="C184" s="76" t="s">
        <v>370</v>
      </c>
      <c r="D184" s="85"/>
      <c r="E184" s="85"/>
      <c r="F184" s="85"/>
      <c r="G184" s="85"/>
      <c r="H184" s="16"/>
    </row>
    <row r="185" spans="1:25">
      <c r="A185" s="2" t="s">
        <v>44</v>
      </c>
      <c r="B185" s="1" t="s">
        <v>378</v>
      </c>
      <c r="C185" s="25" t="s">
        <v>379</v>
      </c>
      <c r="D185" t="s">
        <v>99</v>
      </c>
      <c r="F185">
        <v>1</v>
      </c>
      <c r="G185" s="47">
        <f>'Stavební rozpočet'!G207</f>
        <v>0</v>
      </c>
      <c r="H185">
        <f>W185*F185+X185*F185</f>
        <v>0</v>
      </c>
      <c r="W185">
        <f>G185*Y185</f>
        <v>0</v>
      </c>
      <c r="X185">
        <f>G185*(1-Y185)</f>
        <v>0</v>
      </c>
      <c r="Y185">
        <v>0</v>
      </c>
    </row>
    <row r="186" spans="1:25">
      <c r="A186" s="2" t="s">
        <v>380</v>
      </c>
      <c r="B186" s="1" t="s">
        <v>381</v>
      </c>
      <c r="C186" s="25" t="s">
        <v>382</v>
      </c>
      <c r="D186" t="s">
        <v>99</v>
      </c>
      <c r="F186">
        <v>1</v>
      </c>
      <c r="G186" s="47">
        <f>'Stavební rozpočet'!G208</f>
        <v>0</v>
      </c>
      <c r="H186">
        <f>W186*F186+X186*F186</f>
        <v>0</v>
      </c>
      <c r="W186">
        <f>G186*Y186</f>
        <v>0</v>
      </c>
      <c r="X186">
        <f>G186*(1-Y186)</f>
        <v>0</v>
      </c>
      <c r="Y186">
        <v>0</v>
      </c>
    </row>
    <row r="187" spans="1:25">
      <c r="A187" s="2" t="s">
        <v>383</v>
      </c>
      <c r="B187" s="1" t="s">
        <v>384</v>
      </c>
      <c r="C187" s="25" t="s">
        <v>385</v>
      </c>
      <c r="D187" t="s">
        <v>99</v>
      </c>
      <c r="F187">
        <v>4</v>
      </c>
      <c r="G187" s="47">
        <f>'Stavební rozpočet'!G209</f>
        <v>0</v>
      </c>
      <c r="H187">
        <f>W187*F187+X187*F187</f>
        <v>0</v>
      </c>
      <c r="W187">
        <f>G187*Y187</f>
        <v>0</v>
      </c>
      <c r="X187">
        <f>G187*(1-Y187)</f>
        <v>0</v>
      </c>
      <c r="Y187">
        <v>0.47289373132069762</v>
      </c>
    </row>
    <row r="188" spans="1:25">
      <c r="A188" s="2" t="s">
        <v>386</v>
      </c>
      <c r="B188" s="1" t="s">
        <v>387</v>
      </c>
      <c r="C188" s="25" t="s">
        <v>388</v>
      </c>
      <c r="D188" t="s">
        <v>99</v>
      </c>
      <c r="F188">
        <v>1</v>
      </c>
      <c r="G188" s="47">
        <f>'Stavební rozpočet'!G210</f>
        <v>0</v>
      </c>
      <c r="H188">
        <f>W188*F188+X188*F188</f>
        <v>0</v>
      </c>
      <c r="W188">
        <f>G188*Y188</f>
        <v>0</v>
      </c>
      <c r="X188">
        <f>G188*(1-Y188)</f>
        <v>0</v>
      </c>
      <c r="Y188">
        <v>0.47969299648225128</v>
      </c>
    </row>
    <row r="189" spans="1:25">
      <c r="A189" s="18"/>
      <c r="B189" s="19" t="s">
        <v>389</v>
      </c>
      <c r="C189" s="13" t="s">
        <v>390</v>
      </c>
      <c r="D189" s="13"/>
      <c r="E189" s="13"/>
      <c r="F189" s="13"/>
      <c r="G189" s="13"/>
      <c r="H189" s="13">
        <f>SUM(H190:H199)</f>
        <v>0</v>
      </c>
    </row>
    <row r="190" spans="1:25">
      <c r="A190" s="2" t="s">
        <v>391</v>
      </c>
      <c r="B190" s="1" t="s">
        <v>392</v>
      </c>
      <c r="C190" s="25" t="s">
        <v>393</v>
      </c>
      <c r="D190" t="s">
        <v>79</v>
      </c>
      <c r="E190" t="s">
        <v>395</v>
      </c>
      <c r="F190">
        <v>0.30449999999999999</v>
      </c>
      <c r="G190" s="47">
        <f>'Stavební rozpočet'!G212</f>
        <v>0</v>
      </c>
      <c r="H190">
        <f>W190*F190+X190*F190</f>
        <v>0</v>
      </c>
      <c r="W190">
        <f>G190*Y190</f>
        <v>0</v>
      </c>
      <c r="X190">
        <f>G190*(1-Y190)</f>
        <v>0</v>
      </c>
      <c r="Y190">
        <v>0</v>
      </c>
    </row>
    <row r="191" spans="1:25">
      <c r="E191" t="s">
        <v>396</v>
      </c>
    </row>
    <row r="192" spans="1:25">
      <c r="E192" t="s">
        <v>397</v>
      </c>
    </row>
    <row r="193" spans="1:25">
      <c r="E193" t="s">
        <v>396</v>
      </c>
    </row>
    <row r="194" spans="1:25">
      <c r="E194" t="s">
        <v>398</v>
      </c>
    </row>
    <row r="195" spans="1:25">
      <c r="E195" t="s">
        <v>399</v>
      </c>
    </row>
    <row r="196" spans="1:25" ht="12.75" customHeight="1">
      <c r="B196" s="15" t="s">
        <v>60</v>
      </c>
      <c r="C196" s="76" t="s">
        <v>400</v>
      </c>
      <c r="D196" s="85"/>
      <c r="E196" s="85"/>
      <c r="F196" s="85"/>
      <c r="G196" s="85"/>
      <c r="H196" s="16"/>
    </row>
    <row r="197" spans="1:25">
      <c r="A197" s="2" t="s">
        <v>401</v>
      </c>
      <c r="B197" s="1" t="s">
        <v>402</v>
      </c>
      <c r="C197" s="25" t="s">
        <v>403</v>
      </c>
      <c r="D197" t="s">
        <v>79</v>
      </c>
      <c r="F197">
        <v>0.30449999999999999</v>
      </c>
      <c r="G197" s="47">
        <f>'Stavební rozpočet'!G220</f>
        <v>0</v>
      </c>
      <c r="H197">
        <f>W197*F197+X197*F197</f>
        <v>0</v>
      </c>
      <c r="W197">
        <f>G197*Y197</f>
        <v>0</v>
      </c>
      <c r="X197">
        <f>G197*(1-Y197)</f>
        <v>0</v>
      </c>
      <c r="Y197">
        <v>0</v>
      </c>
    </row>
    <row r="198" spans="1:25" ht="12.75" customHeight="1">
      <c r="B198" s="15" t="s">
        <v>60</v>
      </c>
      <c r="C198" s="76" t="s">
        <v>404</v>
      </c>
      <c r="D198" s="85"/>
      <c r="E198" s="85"/>
      <c r="F198" s="85"/>
      <c r="G198" s="85"/>
      <c r="H198" s="16"/>
    </row>
    <row r="199" spans="1:25">
      <c r="A199" s="2" t="s">
        <v>405</v>
      </c>
      <c r="B199" s="1" t="s">
        <v>406</v>
      </c>
      <c r="C199" s="25" t="s">
        <v>407</v>
      </c>
      <c r="D199" t="s">
        <v>79</v>
      </c>
      <c r="F199">
        <v>0.30449999999999999</v>
      </c>
      <c r="G199" s="47">
        <f>'Stavební rozpočet'!G222</f>
        <v>0</v>
      </c>
      <c r="H199">
        <f>W199*F199+X199*F199</f>
        <v>0</v>
      </c>
      <c r="W199">
        <f>G199*Y199</f>
        <v>0</v>
      </c>
      <c r="X199">
        <f>G199*(1-Y199)</f>
        <v>0</v>
      </c>
      <c r="Y199">
        <v>0</v>
      </c>
    </row>
    <row r="200" spans="1:25">
      <c r="A200" s="26"/>
      <c r="B200" s="3"/>
      <c r="C200" s="27"/>
      <c r="D200" s="27"/>
      <c r="E200" s="27"/>
      <c r="F200" s="80" t="s">
        <v>408</v>
      </c>
      <c r="G200" s="80"/>
      <c r="H200" s="27">
        <f>H7+H32+H42+H81+H136+H156+H161+H166+H189</f>
        <v>0</v>
      </c>
      <c r="I200" s="27"/>
      <c r="J200" s="27"/>
      <c r="K200" s="27"/>
      <c r="L200" s="27"/>
      <c r="M200" s="27"/>
    </row>
    <row r="201" spans="1:25">
      <c r="A201" s="23" t="s">
        <v>409</v>
      </c>
    </row>
    <row r="202" spans="1:25" ht="0" hidden="1" customHeight="1">
      <c r="A202" s="78"/>
      <c r="B202" s="54"/>
      <c r="C202" s="79"/>
      <c r="D202" s="79"/>
      <c r="E202" s="79"/>
      <c r="F202" s="79"/>
      <c r="G202" s="79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6">
    <mergeCell ref="C160:G160"/>
    <mergeCell ref="C181:G181"/>
    <mergeCell ref="C184:G184"/>
    <mergeCell ref="C196:G196"/>
    <mergeCell ref="C198:G198"/>
    <mergeCell ref="C169:G169"/>
    <mergeCell ref="C171:G171"/>
    <mergeCell ref="C173:G173"/>
    <mergeCell ref="C175:G175"/>
    <mergeCell ref="C177:G177"/>
    <mergeCell ref="C147:G147"/>
    <mergeCell ref="C149:G149"/>
    <mergeCell ref="C153:G153"/>
    <mergeCell ref="C155:G155"/>
    <mergeCell ref="C158:G158"/>
    <mergeCell ref="C101:G101"/>
    <mergeCell ref="C106:G106"/>
    <mergeCell ref="C108:G108"/>
    <mergeCell ref="C117:G117"/>
    <mergeCell ref="C135:G135"/>
    <mergeCell ref="C75:G75"/>
    <mergeCell ref="C80:G80"/>
    <mergeCell ref="C92:G92"/>
    <mergeCell ref="C94:G94"/>
    <mergeCell ref="C99:G99"/>
    <mergeCell ref="C57:G57"/>
    <mergeCell ref="C66:G66"/>
    <mergeCell ref="C68:G68"/>
    <mergeCell ref="C70:G70"/>
    <mergeCell ref="C72:G72"/>
    <mergeCell ref="C31:G31"/>
    <mergeCell ref="C40:G40"/>
    <mergeCell ref="C45:G45"/>
    <mergeCell ref="C50:G50"/>
    <mergeCell ref="C52:G52"/>
    <mergeCell ref="C18:G18"/>
    <mergeCell ref="C20:G20"/>
    <mergeCell ref="C25:G25"/>
    <mergeCell ref="C27:G27"/>
    <mergeCell ref="C29:G29"/>
    <mergeCell ref="F200:G200"/>
    <mergeCell ref="A202:G202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C13:G1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86" t="s">
        <v>411</v>
      </c>
      <c r="B1" s="54"/>
      <c r="C1" s="54"/>
      <c r="D1" s="54"/>
      <c r="E1" s="54"/>
      <c r="F1" s="54"/>
      <c r="G1" s="54"/>
      <c r="H1" s="54"/>
      <c r="I1" s="54"/>
    </row>
    <row r="2" spans="1:9" ht="25.5" customHeight="1">
      <c r="A2" s="87" t="s">
        <v>1</v>
      </c>
      <c r="B2" s="88"/>
      <c r="C2" s="21" t="s">
        <v>451</v>
      </c>
      <c r="D2" s="31"/>
      <c r="E2" s="31" t="s">
        <v>5</v>
      </c>
      <c r="F2" s="31" t="s">
        <v>6</v>
      </c>
      <c r="G2" s="31"/>
      <c r="H2" s="31" t="s">
        <v>412</v>
      </c>
      <c r="I2" s="33" t="s">
        <v>413</v>
      </c>
    </row>
    <row r="3" spans="1:9" ht="25.5" customHeight="1">
      <c r="A3" s="89" t="s">
        <v>7</v>
      </c>
      <c r="B3" s="54"/>
      <c r="C3" s="1" t="s">
        <v>8</v>
      </c>
      <c r="D3" s="1"/>
      <c r="E3" s="1" t="s">
        <v>10</v>
      </c>
      <c r="F3" s="1" t="s">
        <v>11</v>
      </c>
      <c r="G3" s="1"/>
      <c r="H3" s="1" t="s">
        <v>412</v>
      </c>
      <c r="I3" s="34" t="s">
        <v>414</v>
      </c>
    </row>
    <row r="4" spans="1:9" ht="25.5" customHeight="1">
      <c r="A4" s="89" t="s">
        <v>12</v>
      </c>
      <c r="B4" s="54"/>
      <c r="C4" s="1" t="s">
        <v>452</v>
      </c>
      <c r="D4" s="1"/>
      <c r="E4" s="1" t="s">
        <v>15</v>
      </c>
      <c r="F4" s="51"/>
      <c r="G4" s="1"/>
      <c r="H4" s="1" t="s">
        <v>412</v>
      </c>
      <c r="I4" s="49"/>
    </row>
    <row r="5" spans="1:9" ht="25.5" customHeight="1">
      <c r="A5" s="89" t="s">
        <v>9</v>
      </c>
      <c r="B5" s="54"/>
      <c r="C5" s="51"/>
      <c r="D5" s="1"/>
      <c r="E5" s="1" t="s">
        <v>14</v>
      </c>
      <c r="F5" s="51"/>
      <c r="G5" s="1"/>
      <c r="H5" s="1" t="s">
        <v>415</v>
      </c>
      <c r="I5" s="35">
        <v>67</v>
      </c>
    </row>
    <row r="6" spans="1:9" ht="25.5" customHeight="1">
      <c r="A6" s="90" t="s">
        <v>16</v>
      </c>
      <c r="B6" s="91"/>
      <c r="C6" s="52"/>
      <c r="D6" s="32"/>
      <c r="E6" s="32" t="s">
        <v>19</v>
      </c>
      <c r="F6" s="52"/>
      <c r="G6" s="32"/>
      <c r="H6" s="32" t="s">
        <v>416</v>
      </c>
      <c r="I6" s="50" t="s">
        <v>18</v>
      </c>
    </row>
    <row r="7" spans="1:9" ht="25.5" customHeight="1">
      <c r="A7" s="92" t="s">
        <v>417</v>
      </c>
      <c r="B7" s="93"/>
      <c r="C7" s="93"/>
      <c r="D7" s="93"/>
      <c r="E7" s="93"/>
      <c r="F7" s="93"/>
      <c r="G7" s="93"/>
      <c r="H7" s="93"/>
      <c r="I7" s="93"/>
    </row>
    <row r="8" spans="1:9" ht="25.5" customHeight="1">
      <c r="A8" s="41" t="s">
        <v>418</v>
      </c>
      <c r="B8" s="94" t="s">
        <v>419</v>
      </c>
      <c r="C8" s="95"/>
      <c r="D8" s="41" t="s">
        <v>420</v>
      </c>
      <c r="E8" s="94" t="s">
        <v>421</v>
      </c>
      <c r="F8" s="95"/>
      <c r="G8" s="41" t="s">
        <v>422</v>
      </c>
      <c r="H8" s="94" t="s">
        <v>423</v>
      </c>
      <c r="I8" s="95"/>
    </row>
    <row r="9" spans="1:9" ht="15">
      <c r="A9" s="96" t="s">
        <v>424</v>
      </c>
      <c r="B9" s="115">
        <f>'Rozpočet - vybrané sloupce'!H7+'Rozpočet - vybrané sloupce'!H156</f>
        <v>0</v>
      </c>
      <c r="C9" s="116"/>
      <c r="D9" s="100" t="s">
        <v>425</v>
      </c>
      <c r="E9" s="98"/>
      <c r="F9" s="48"/>
      <c r="G9" s="100" t="s">
        <v>426</v>
      </c>
      <c r="H9" s="98"/>
      <c r="I9" s="48"/>
    </row>
    <row r="10" spans="1:9" ht="15">
      <c r="A10" s="96"/>
      <c r="B10" s="117"/>
      <c r="C10" s="118"/>
      <c r="D10" s="100" t="s">
        <v>427</v>
      </c>
      <c r="E10" s="98"/>
      <c r="F10" s="48"/>
      <c r="G10" s="100" t="s">
        <v>428</v>
      </c>
      <c r="H10" s="98"/>
      <c r="I10" s="48"/>
    </row>
    <row r="11" spans="1:9" ht="15">
      <c r="A11" s="96" t="s">
        <v>429</v>
      </c>
      <c r="B11" s="115">
        <f>'Rozpočet - vybrané sloupce'!H32+'Rozpočet - vybrané sloupce'!H42+'Rozpočet - vybrané sloupce'!H81+'Rozpočet - vybrané sloupce'!H136</f>
        <v>0</v>
      </c>
      <c r="C11" s="116"/>
      <c r="D11" s="100" t="s">
        <v>430</v>
      </c>
      <c r="E11" s="98"/>
      <c r="F11" s="48"/>
      <c r="G11" s="100" t="s">
        <v>431</v>
      </c>
      <c r="H11" s="98"/>
      <c r="I11" s="48"/>
    </row>
    <row r="12" spans="1:9" ht="15">
      <c r="A12" s="96"/>
      <c r="B12" s="117"/>
      <c r="C12" s="118"/>
      <c r="D12" s="113"/>
      <c r="E12" s="114"/>
      <c r="F12" s="48"/>
      <c r="G12" s="100" t="s">
        <v>432</v>
      </c>
      <c r="H12" s="98"/>
      <c r="I12" s="48"/>
    </row>
    <row r="13" spans="1:9" ht="15">
      <c r="A13" s="96" t="s">
        <v>433</v>
      </c>
      <c r="B13" s="115">
        <f>'Rozpočet - vybrané sloupce'!H166</f>
        <v>0</v>
      </c>
      <c r="C13" s="116"/>
      <c r="D13" s="113"/>
      <c r="E13" s="114"/>
      <c r="F13" s="48"/>
      <c r="G13" s="100" t="s">
        <v>434</v>
      </c>
      <c r="H13" s="98"/>
      <c r="I13" s="48"/>
    </row>
    <row r="14" spans="1:9" ht="15">
      <c r="A14" s="96"/>
      <c r="B14" s="117"/>
      <c r="C14" s="118"/>
      <c r="D14" s="113"/>
      <c r="E14" s="114"/>
      <c r="F14" s="48"/>
      <c r="G14" s="100" t="s">
        <v>435</v>
      </c>
      <c r="H14" s="98"/>
      <c r="I14" s="48"/>
    </row>
    <row r="15" spans="1:9" ht="15">
      <c r="A15" s="97" t="s">
        <v>436</v>
      </c>
      <c r="B15" s="98"/>
      <c r="C15" s="38">
        <f>SUM('Stavební rozpočet'!X8:X222)</f>
        <v>0</v>
      </c>
      <c r="D15" s="100"/>
      <c r="E15" s="98"/>
      <c r="F15" s="38"/>
      <c r="G15" s="36"/>
      <c r="H15" s="37"/>
      <c r="I15" s="38"/>
    </row>
    <row r="16" spans="1:9" ht="15">
      <c r="A16" s="97" t="s">
        <v>437</v>
      </c>
      <c r="B16" s="98"/>
      <c r="C16" s="38">
        <f>'Rozpočet - vybrané sloupce'!H189+'Rozpočet - vybrané sloupce'!H161</f>
        <v>0</v>
      </c>
      <c r="D16" s="100"/>
      <c r="E16" s="98"/>
      <c r="F16" s="38"/>
      <c r="G16" s="36"/>
      <c r="H16" s="37"/>
      <c r="I16" s="38"/>
    </row>
    <row r="17" spans="1:9" ht="15">
      <c r="A17" s="97" t="s">
        <v>438</v>
      </c>
      <c r="B17" s="98"/>
      <c r="C17" s="38">
        <f>SUM(B9:C16)</f>
        <v>0</v>
      </c>
      <c r="D17" s="97" t="s">
        <v>439</v>
      </c>
      <c r="E17" s="99"/>
      <c r="F17" s="38">
        <f>SUM(F9:F16)</f>
        <v>0</v>
      </c>
      <c r="G17" s="97" t="s">
        <v>440</v>
      </c>
      <c r="H17" s="99"/>
      <c r="I17" s="38">
        <f>SUM(I9:I16)</f>
        <v>0</v>
      </c>
    </row>
    <row r="18" spans="1:9" ht="15">
      <c r="A18" s="28"/>
      <c r="B18" s="28"/>
      <c r="C18" s="28"/>
      <c r="D18" s="97" t="s">
        <v>441</v>
      </c>
      <c r="E18" s="99"/>
      <c r="F18" s="38"/>
      <c r="G18" s="97" t="s">
        <v>442</v>
      </c>
      <c r="H18" s="99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101" t="s">
        <v>443</v>
      </c>
      <c r="B22" s="102"/>
      <c r="C22" s="39">
        <f>SUM('Stavební rozpočet'!Z9:Z222)*(1-C18/100)</f>
        <v>0</v>
      </c>
      <c r="D22" s="28"/>
      <c r="E22" s="28"/>
      <c r="F22" s="28"/>
      <c r="G22" s="28"/>
      <c r="H22" s="28"/>
      <c r="I22" s="28"/>
    </row>
    <row r="23" spans="1:9" ht="15">
      <c r="A23" s="101" t="s">
        <v>444</v>
      </c>
      <c r="B23" s="102"/>
      <c r="C23" s="39">
        <f>C17+F17+I17</f>
        <v>0</v>
      </c>
      <c r="D23" s="101" t="s">
        <v>445</v>
      </c>
      <c r="E23" s="102"/>
      <c r="F23" s="39">
        <f>ROUND(C23*(12/100),2)</f>
        <v>0</v>
      </c>
      <c r="G23" s="101" t="s">
        <v>446</v>
      </c>
      <c r="H23" s="102"/>
      <c r="I23" s="39">
        <f>SUM(C22:C24)</f>
        <v>0</v>
      </c>
    </row>
    <row r="24" spans="1:9" ht="15">
      <c r="A24" s="101" t="s">
        <v>447</v>
      </c>
      <c r="B24" s="102"/>
      <c r="C24" s="39">
        <f>SUM('Stavební rozpočet'!AB9:AB222)*(1-C18/100)</f>
        <v>0</v>
      </c>
      <c r="D24" s="101" t="s">
        <v>448</v>
      </c>
      <c r="E24" s="102"/>
      <c r="F24" s="39">
        <f>ROUND(C24*(21/100),2)</f>
        <v>0</v>
      </c>
      <c r="G24" s="101" t="s">
        <v>449</v>
      </c>
      <c r="H24" s="102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106" t="s">
        <v>10</v>
      </c>
      <c r="B26" s="107"/>
      <c r="C26" s="108"/>
      <c r="D26" s="106" t="s">
        <v>5</v>
      </c>
      <c r="E26" s="107"/>
      <c r="F26" s="108"/>
      <c r="G26" s="106" t="s">
        <v>15</v>
      </c>
      <c r="H26" s="107"/>
      <c r="I26" s="108"/>
    </row>
    <row r="27" spans="1:9">
      <c r="A27" s="109"/>
      <c r="B27" s="110"/>
      <c r="C27" s="111"/>
      <c r="D27" s="109"/>
      <c r="E27" s="110"/>
      <c r="F27" s="111"/>
      <c r="G27" s="109"/>
      <c r="H27" s="110"/>
      <c r="I27" s="111"/>
    </row>
    <row r="28" spans="1:9">
      <c r="A28" s="109"/>
      <c r="B28" s="110"/>
      <c r="C28" s="111"/>
      <c r="D28" s="109"/>
      <c r="E28" s="110"/>
      <c r="F28" s="111"/>
      <c r="G28" s="109"/>
      <c r="H28" s="110"/>
      <c r="I28" s="111"/>
    </row>
    <row r="29" spans="1:9">
      <c r="A29" s="109"/>
      <c r="B29" s="110"/>
      <c r="C29" s="111"/>
      <c r="D29" s="109"/>
      <c r="E29" s="110"/>
      <c r="F29" s="111"/>
      <c r="G29" s="109"/>
      <c r="H29" s="110"/>
      <c r="I29" s="111"/>
    </row>
    <row r="30" spans="1:9" ht="15">
      <c r="A30" s="103" t="s">
        <v>450</v>
      </c>
      <c r="B30" s="104"/>
      <c r="C30" s="105"/>
      <c r="D30" s="103" t="s">
        <v>450</v>
      </c>
      <c r="E30" s="104"/>
      <c r="F30" s="105"/>
      <c r="G30" s="103" t="s">
        <v>450</v>
      </c>
      <c r="H30" s="104"/>
      <c r="I30" s="105"/>
    </row>
    <row r="31" spans="1:9" ht="15">
      <c r="A31" s="42" t="s">
        <v>409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112"/>
      <c r="B32" s="110"/>
      <c r="C32" s="110"/>
      <c r="D32" s="110"/>
      <c r="E32" s="110"/>
      <c r="F32" s="110"/>
      <c r="G32" s="110"/>
      <c r="H32" s="110"/>
      <c r="I32" s="110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B_1/WC</dc:title>
  <dc:subject/>
  <dc:creator>Verlag Dashőfer, s.r.o.</dc:creator>
  <cp:keywords/>
  <dc:description/>
  <cp:lastModifiedBy>Daniel Zygula</cp:lastModifiedBy>
  <dcterms:created xsi:type="dcterms:W3CDTF">2024-07-18T13:33:43Z</dcterms:created>
  <dcterms:modified xsi:type="dcterms:W3CDTF">2024-07-19T08:37:22Z</dcterms:modified>
  <cp:category/>
</cp:coreProperties>
</file>