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sloupce'!$G$1:$G$355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01" i="2" l="1"/>
  <c r="W301" i="2"/>
  <c r="X301" i="2"/>
  <c r="H301" i="2"/>
  <c r="H300" i="2"/>
  <c r="G337" i="2"/>
  <c r="W337" i="2"/>
  <c r="X337" i="2"/>
  <c r="H337" i="2"/>
  <c r="G350" i="2"/>
  <c r="W350" i="2"/>
  <c r="X350" i="2"/>
  <c r="H350" i="2"/>
  <c r="G352" i="2"/>
  <c r="W352" i="2"/>
  <c r="X352" i="2"/>
  <c r="H352" i="2"/>
  <c r="H336" i="2"/>
  <c r="C16" i="3"/>
  <c r="G310" i="2"/>
  <c r="W310" i="2"/>
  <c r="X310" i="2"/>
  <c r="H310" i="2"/>
  <c r="G311" i="2"/>
  <c r="W311" i="2"/>
  <c r="X311" i="2"/>
  <c r="H311" i="2"/>
  <c r="G313" i="2"/>
  <c r="W313" i="2"/>
  <c r="X313" i="2"/>
  <c r="H313" i="2"/>
  <c r="G315" i="2"/>
  <c r="W315" i="2"/>
  <c r="X315" i="2"/>
  <c r="H315" i="2"/>
  <c r="G316" i="2"/>
  <c r="W316" i="2"/>
  <c r="X316" i="2"/>
  <c r="H316" i="2"/>
  <c r="G317" i="2"/>
  <c r="W317" i="2"/>
  <c r="X317" i="2"/>
  <c r="H317" i="2"/>
  <c r="G319" i="2"/>
  <c r="W319" i="2"/>
  <c r="X319" i="2"/>
  <c r="H319" i="2"/>
  <c r="G321" i="2"/>
  <c r="W321" i="2"/>
  <c r="X321" i="2"/>
  <c r="H321" i="2"/>
  <c r="G323" i="2"/>
  <c r="W323" i="2"/>
  <c r="X323" i="2"/>
  <c r="H323" i="2"/>
  <c r="G324" i="2"/>
  <c r="W324" i="2"/>
  <c r="X324" i="2"/>
  <c r="H324" i="2"/>
  <c r="G326" i="2"/>
  <c r="W326" i="2"/>
  <c r="X326" i="2"/>
  <c r="H326" i="2"/>
  <c r="G330" i="2"/>
  <c r="W330" i="2"/>
  <c r="X330" i="2"/>
  <c r="H330" i="2"/>
  <c r="G332" i="2"/>
  <c r="W332" i="2"/>
  <c r="X332" i="2"/>
  <c r="H332" i="2"/>
  <c r="G333" i="2"/>
  <c r="W333" i="2"/>
  <c r="X333" i="2"/>
  <c r="H333" i="2"/>
  <c r="G334" i="2"/>
  <c r="W334" i="2"/>
  <c r="X334" i="2"/>
  <c r="H334" i="2"/>
  <c r="G335" i="2"/>
  <c r="W335" i="2"/>
  <c r="X335" i="2"/>
  <c r="H335" i="2"/>
  <c r="H309" i="2"/>
  <c r="B13" i="3"/>
  <c r="W240" i="2"/>
  <c r="X240" i="2"/>
  <c r="H240" i="2"/>
  <c r="G167" i="2"/>
  <c r="W167" i="2"/>
  <c r="X167" i="2"/>
  <c r="H167" i="2"/>
  <c r="G182" i="2"/>
  <c r="W182" i="2"/>
  <c r="X182" i="2"/>
  <c r="H182" i="2"/>
  <c r="G184" i="2"/>
  <c r="W184" i="2"/>
  <c r="X184" i="2"/>
  <c r="H184" i="2"/>
  <c r="G193" i="2"/>
  <c r="W193" i="2"/>
  <c r="X193" i="2"/>
  <c r="H193" i="2"/>
  <c r="G195" i="2"/>
  <c r="W195" i="2"/>
  <c r="X195" i="2"/>
  <c r="H195" i="2"/>
  <c r="G204" i="2"/>
  <c r="W204" i="2"/>
  <c r="X204" i="2"/>
  <c r="H204" i="2"/>
  <c r="G206" i="2"/>
  <c r="W206" i="2"/>
  <c r="X206" i="2"/>
  <c r="H206" i="2"/>
  <c r="G207" i="2"/>
  <c r="W207" i="2"/>
  <c r="X207" i="2"/>
  <c r="H207" i="2"/>
  <c r="G208" i="2"/>
  <c r="W208" i="2"/>
  <c r="X208" i="2"/>
  <c r="H208" i="2"/>
  <c r="G209" i="2"/>
  <c r="W209" i="2"/>
  <c r="X209" i="2"/>
  <c r="H209" i="2"/>
  <c r="G210" i="2"/>
  <c r="W210" i="2"/>
  <c r="X210" i="2"/>
  <c r="H210" i="2"/>
  <c r="G219" i="2"/>
  <c r="W219" i="2"/>
  <c r="X219" i="2"/>
  <c r="H219" i="2"/>
  <c r="G227" i="2"/>
  <c r="W227" i="2"/>
  <c r="X227" i="2"/>
  <c r="H227" i="2"/>
  <c r="H166" i="2"/>
  <c r="G49" i="2"/>
  <c r="W49" i="2"/>
  <c r="X49" i="2"/>
  <c r="H49" i="2"/>
  <c r="G50" i="2"/>
  <c r="W50" i="2"/>
  <c r="X50" i="2"/>
  <c r="H50" i="2"/>
  <c r="G52" i="2"/>
  <c r="W52" i="2"/>
  <c r="X52" i="2"/>
  <c r="H52" i="2"/>
  <c r="G53" i="2"/>
  <c r="W53" i="2"/>
  <c r="X53" i="2"/>
  <c r="H53" i="2"/>
  <c r="G54" i="2"/>
  <c r="W54" i="2"/>
  <c r="X54" i="2"/>
  <c r="H54" i="2"/>
  <c r="G55" i="2"/>
  <c r="W55" i="2"/>
  <c r="X55" i="2"/>
  <c r="H55" i="2"/>
  <c r="H48" i="2"/>
  <c r="G57" i="2"/>
  <c r="W57" i="2"/>
  <c r="X57" i="2"/>
  <c r="H57" i="2"/>
  <c r="G61" i="2"/>
  <c r="W61" i="2"/>
  <c r="X61" i="2"/>
  <c r="H61" i="2"/>
  <c r="G63" i="2"/>
  <c r="W63" i="2"/>
  <c r="X63" i="2"/>
  <c r="H63" i="2"/>
  <c r="G64" i="2"/>
  <c r="W64" i="2"/>
  <c r="X64" i="2"/>
  <c r="H64" i="2"/>
  <c r="G65" i="2"/>
  <c r="W65" i="2"/>
  <c r="X65" i="2"/>
  <c r="H65" i="2"/>
  <c r="G66" i="2"/>
  <c r="W66" i="2"/>
  <c r="X66" i="2"/>
  <c r="H66" i="2"/>
  <c r="H56" i="2"/>
  <c r="G68" i="2"/>
  <c r="W68" i="2"/>
  <c r="X68" i="2"/>
  <c r="H68" i="2"/>
  <c r="G69" i="2"/>
  <c r="W69" i="2"/>
  <c r="X69" i="2"/>
  <c r="H69" i="2"/>
  <c r="G71" i="2"/>
  <c r="W71" i="2"/>
  <c r="X71" i="2"/>
  <c r="H71" i="2"/>
  <c r="G72" i="2"/>
  <c r="W72" i="2"/>
  <c r="X72" i="2"/>
  <c r="H72" i="2"/>
  <c r="G74" i="2"/>
  <c r="W74" i="2"/>
  <c r="X74" i="2"/>
  <c r="H74" i="2"/>
  <c r="G76" i="2"/>
  <c r="W76" i="2"/>
  <c r="X76" i="2"/>
  <c r="H76" i="2"/>
  <c r="G78" i="2"/>
  <c r="W78" i="2"/>
  <c r="X78" i="2"/>
  <c r="H78" i="2"/>
  <c r="G80" i="2"/>
  <c r="W80" i="2"/>
  <c r="X80" i="2"/>
  <c r="H80" i="2"/>
  <c r="G82" i="2"/>
  <c r="W82" i="2"/>
  <c r="X82" i="2"/>
  <c r="H82" i="2"/>
  <c r="G83" i="2"/>
  <c r="W83" i="2"/>
  <c r="X83" i="2"/>
  <c r="H83" i="2"/>
  <c r="G84" i="2"/>
  <c r="W84" i="2"/>
  <c r="X84" i="2"/>
  <c r="H84" i="2"/>
  <c r="G85" i="2"/>
  <c r="W85" i="2"/>
  <c r="X85" i="2"/>
  <c r="H85" i="2"/>
  <c r="G86" i="2"/>
  <c r="W86" i="2"/>
  <c r="X86" i="2"/>
  <c r="H86" i="2"/>
  <c r="G87" i="2"/>
  <c r="W87" i="2"/>
  <c r="X87" i="2"/>
  <c r="H87" i="2"/>
  <c r="G88" i="2"/>
  <c r="W88" i="2"/>
  <c r="X88" i="2"/>
  <c r="H88" i="2"/>
  <c r="G89" i="2"/>
  <c r="W89" i="2"/>
  <c r="X89" i="2"/>
  <c r="H89" i="2"/>
  <c r="H67" i="2"/>
  <c r="G92" i="2"/>
  <c r="W92" i="2"/>
  <c r="X92" i="2"/>
  <c r="H92" i="2"/>
  <c r="G93" i="2"/>
  <c r="W93" i="2"/>
  <c r="X93" i="2"/>
  <c r="H93" i="2"/>
  <c r="G94" i="2"/>
  <c r="W94" i="2"/>
  <c r="X94" i="2"/>
  <c r="H94" i="2"/>
  <c r="G96" i="2"/>
  <c r="W96" i="2"/>
  <c r="X96" i="2"/>
  <c r="H96" i="2"/>
  <c r="H91" i="2"/>
  <c r="G99" i="2"/>
  <c r="W99" i="2"/>
  <c r="X99" i="2"/>
  <c r="H99" i="2"/>
  <c r="G100" i="2"/>
  <c r="W100" i="2"/>
  <c r="X100" i="2"/>
  <c r="H100" i="2"/>
  <c r="G102" i="2"/>
  <c r="W102" i="2"/>
  <c r="X102" i="2"/>
  <c r="H102" i="2"/>
  <c r="G109" i="2"/>
  <c r="W109" i="2"/>
  <c r="X109" i="2"/>
  <c r="H109" i="2"/>
  <c r="G111" i="2"/>
  <c r="W111" i="2"/>
  <c r="X111" i="2"/>
  <c r="H111" i="2"/>
  <c r="G120" i="2"/>
  <c r="W120" i="2"/>
  <c r="X120" i="2"/>
  <c r="H120" i="2"/>
  <c r="G122" i="2"/>
  <c r="W122" i="2"/>
  <c r="X122" i="2"/>
  <c r="H122" i="2"/>
  <c r="G131" i="2"/>
  <c r="W131" i="2"/>
  <c r="X131" i="2"/>
  <c r="H131" i="2"/>
  <c r="G148" i="2"/>
  <c r="W148" i="2"/>
  <c r="X148" i="2"/>
  <c r="H148" i="2"/>
  <c r="G150" i="2"/>
  <c r="W150" i="2"/>
  <c r="X150" i="2"/>
  <c r="H150" i="2"/>
  <c r="G152" i="2"/>
  <c r="W152" i="2"/>
  <c r="X152" i="2"/>
  <c r="H152" i="2"/>
  <c r="G154" i="2"/>
  <c r="W154" i="2"/>
  <c r="X154" i="2"/>
  <c r="H154" i="2"/>
  <c r="G155" i="2"/>
  <c r="W155" i="2"/>
  <c r="X155" i="2"/>
  <c r="H155" i="2"/>
  <c r="G157" i="2"/>
  <c r="W157" i="2"/>
  <c r="X157" i="2"/>
  <c r="H157" i="2"/>
  <c r="H98" i="2"/>
  <c r="G250" i="2"/>
  <c r="W250" i="2"/>
  <c r="X250" i="2"/>
  <c r="H250" i="2"/>
  <c r="G277" i="2"/>
  <c r="W277" i="2"/>
  <c r="X277" i="2"/>
  <c r="H277" i="2"/>
  <c r="G279" i="2"/>
  <c r="W279" i="2"/>
  <c r="X279" i="2"/>
  <c r="H279" i="2"/>
  <c r="G285" i="2"/>
  <c r="W285" i="2"/>
  <c r="X285" i="2"/>
  <c r="H285" i="2"/>
  <c r="G287" i="2"/>
  <c r="W287" i="2"/>
  <c r="X287" i="2"/>
  <c r="H287" i="2"/>
  <c r="H249" i="2"/>
  <c r="B11" i="3"/>
  <c r="G8" i="2"/>
  <c r="W8" i="2"/>
  <c r="X8" i="2"/>
  <c r="H8" i="2"/>
  <c r="H7" i="2"/>
  <c r="G12" i="2"/>
  <c r="W12" i="2"/>
  <c r="X12" i="2"/>
  <c r="H12" i="2"/>
  <c r="G22" i="2"/>
  <c r="W22" i="2"/>
  <c r="X22" i="2"/>
  <c r="H22" i="2"/>
  <c r="G29" i="2"/>
  <c r="W29" i="2"/>
  <c r="X29" i="2"/>
  <c r="H29" i="2"/>
  <c r="G31" i="2"/>
  <c r="W31" i="2"/>
  <c r="X31" i="2"/>
  <c r="H31" i="2"/>
  <c r="G40" i="2"/>
  <c r="W40" i="2"/>
  <c r="X40" i="2"/>
  <c r="H40" i="2"/>
  <c r="G42" i="2"/>
  <c r="W42" i="2"/>
  <c r="X42" i="2"/>
  <c r="H42" i="2"/>
  <c r="G44" i="2"/>
  <c r="W44" i="2"/>
  <c r="X44" i="2"/>
  <c r="H44" i="2"/>
  <c r="H11" i="2"/>
  <c r="G47" i="2"/>
  <c r="W47" i="2"/>
  <c r="X47" i="2"/>
  <c r="H47" i="2"/>
  <c r="H46" i="2"/>
  <c r="G290" i="2"/>
  <c r="W290" i="2"/>
  <c r="X290" i="2"/>
  <c r="H290" i="2"/>
  <c r="G292" i="2"/>
  <c r="W292" i="2"/>
  <c r="X292" i="2"/>
  <c r="H292" i="2"/>
  <c r="G298" i="2"/>
  <c r="W298" i="2"/>
  <c r="X298" i="2"/>
  <c r="H298" i="2"/>
  <c r="H289" i="2"/>
  <c r="B9" i="3"/>
  <c r="X8" i="1"/>
  <c r="X13" i="1"/>
  <c r="X53" i="1"/>
  <c r="X55" i="1"/>
  <c r="X64" i="1"/>
  <c r="X76" i="1"/>
  <c r="X100" i="1"/>
  <c r="X107" i="1"/>
  <c r="X181" i="1"/>
  <c r="X271" i="1"/>
  <c r="X313" i="1"/>
  <c r="X325" i="1"/>
  <c r="X335" i="1"/>
  <c r="X363" i="1"/>
  <c r="C15" i="3"/>
  <c r="C17" i="3"/>
  <c r="F17" i="3"/>
  <c r="I17" i="3"/>
  <c r="C23" i="3"/>
  <c r="F23" i="3"/>
  <c r="AA9" i="1"/>
  <c r="AA14" i="1"/>
  <c r="AA25" i="1"/>
  <c r="AA33" i="1"/>
  <c r="AA36" i="1"/>
  <c r="AA46" i="1"/>
  <c r="AA49" i="1"/>
  <c r="AA51" i="1"/>
  <c r="AA54" i="1"/>
  <c r="AA56" i="1"/>
  <c r="AA57" i="1"/>
  <c r="AA60" i="1"/>
  <c r="AA61" i="1"/>
  <c r="AA62" i="1"/>
  <c r="AA63" i="1"/>
  <c r="AA65" i="1"/>
  <c r="AA70" i="1"/>
  <c r="AA72" i="1"/>
  <c r="AA73" i="1"/>
  <c r="AA74" i="1"/>
  <c r="AA75" i="1"/>
  <c r="AA77" i="1"/>
  <c r="AA78" i="1"/>
  <c r="AA80" i="1"/>
  <c r="AA81" i="1"/>
  <c r="AA83" i="1"/>
  <c r="AA85" i="1"/>
  <c r="AA87" i="1"/>
  <c r="AA89" i="1"/>
  <c r="AA91" i="1"/>
  <c r="AA92" i="1"/>
  <c r="AA93" i="1"/>
  <c r="AA94" i="1"/>
  <c r="AA95" i="1"/>
  <c r="AA96" i="1"/>
  <c r="AA97" i="1"/>
  <c r="AA98" i="1"/>
  <c r="AA101" i="1"/>
  <c r="AA102" i="1"/>
  <c r="AA103" i="1"/>
  <c r="AA105" i="1"/>
  <c r="AA108" i="1"/>
  <c r="AA110" i="1"/>
  <c r="AA112" i="1"/>
  <c r="AA120" i="1"/>
  <c r="AA122" i="1"/>
  <c r="AA132" i="1"/>
  <c r="AA134" i="1"/>
  <c r="AA144" i="1"/>
  <c r="AA162" i="1"/>
  <c r="AA164" i="1"/>
  <c r="AA166" i="1"/>
  <c r="AA168" i="1"/>
  <c r="AA169" i="1"/>
  <c r="AA171" i="1"/>
  <c r="AA182" i="1"/>
  <c r="AA198" i="1"/>
  <c r="AA200" i="1"/>
  <c r="AA210" i="1"/>
  <c r="AA212" i="1"/>
  <c r="AA222" i="1"/>
  <c r="AA224" i="1"/>
  <c r="AA225" i="1"/>
  <c r="AA226" i="1"/>
  <c r="AA227" i="1"/>
  <c r="AA228" i="1"/>
  <c r="AA238" i="1"/>
  <c r="AA247" i="1"/>
  <c r="AA261" i="1"/>
  <c r="AA272" i="1"/>
  <c r="AA300" i="1"/>
  <c r="AA302" i="1"/>
  <c r="AA309" i="1"/>
  <c r="AA311" i="1"/>
  <c r="AA314" i="1"/>
  <c r="AA316" i="1"/>
  <c r="AA323" i="1"/>
  <c r="AA326" i="1"/>
  <c r="AA336" i="1"/>
  <c r="AA337" i="1"/>
  <c r="AA339" i="1"/>
  <c r="AA341" i="1"/>
  <c r="AA342" i="1"/>
  <c r="AA343" i="1"/>
  <c r="AA345" i="1"/>
  <c r="AA347" i="1"/>
  <c r="AA349" i="1"/>
  <c r="AA350" i="1"/>
  <c r="AA352" i="1"/>
  <c r="AA357" i="1"/>
  <c r="AA359" i="1"/>
  <c r="AA360" i="1"/>
  <c r="AA361" i="1"/>
  <c r="AA362" i="1"/>
  <c r="AA364" i="1"/>
  <c r="AA378" i="1"/>
  <c r="AA380" i="1"/>
  <c r="AB9" i="1"/>
  <c r="AB14" i="1"/>
  <c r="AB25" i="1"/>
  <c r="AB33" i="1"/>
  <c r="AB36" i="1"/>
  <c r="AB46" i="1"/>
  <c r="AB49" i="1"/>
  <c r="AB51" i="1"/>
  <c r="AB54" i="1"/>
  <c r="AB56" i="1"/>
  <c r="AB57" i="1"/>
  <c r="AB60" i="1"/>
  <c r="AB61" i="1"/>
  <c r="AB62" i="1"/>
  <c r="AB63" i="1"/>
  <c r="AB65" i="1"/>
  <c r="AB70" i="1"/>
  <c r="AB72" i="1"/>
  <c r="AB73" i="1"/>
  <c r="AB74" i="1"/>
  <c r="AB75" i="1"/>
  <c r="AB77" i="1"/>
  <c r="AB78" i="1"/>
  <c r="AB80" i="1"/>
  <c r="AB81" i="1"/>
  <c r="AB83" i="1"/>
  <c r="AB85" i="1"/>
  <c r="AB87" i="1"/>
  <c r="AB89" i="1"/>
  <c r="AB91" i="1"/>
  <c r="AB92" i="1"/>
  <c r="AB93" i="1"/>
  <c r="AB94" i="1"/>
  <c r="AB95" i="1"/>
  <c r="AB96" i="1"/>
  <c r="AB97" i="1"/>
  <c r="AB98" i="1"/>
  <c r="AB101" i="1"/>
  <c r="AB102" i="1"/>
  <c r="AB103" i="1"/>
  <c r="AB105" i="1"/>
  <c r="AB108" i="1"/>
  <c r="AB110" i="1"/>
  <c r="AB112" i="1"/>
  <c r="AB120" i="1"/>
  <c r="AB122" i="1"/>
  <c r="AB132" i="1"/>
  <c r="AB134" i="1"/>
  <c r="AB144" i="1"/>
  <c r="AB162" i="1"/>
  <c r="AB164" i="1"/>
  <c r="AB166" i="1"/>
  <c r="AB168" i="1"/>
  <c r="AB169" i="1"/>
  <c r="AB171" i="1"/>
  <c r="AB182" i="1"/>
  <c r="AB198" i="1"/>
  <c r="AB200" i="1"/>
  <c r="AB210" i="1"/>
  <c r="AB212" i="1"/>
  <c r="AB222" i="1"/>
  <c r="AB224" i="1"/>
  <c r="AB225" i="1"/>
  <c r="AB226" i="1"/>
  <c r="AB227" i="1"/>
  <c r="AB228" i="1"/>
  <c r="AB238" i="1"/>
  <c r="AB247" i="1"/>
  <c r="AB261" i="1"/>
  <c r="AB272" i="1"/>
  <c r="AB300" i="1"/>
  <c r="AB302" i="1"/>
  <c r="AB309" i="1"/>
  <c r="AB311" i="1"/>
  <c r="AB314" i="1"/>
  <c r="AB316" i="1"/>
  <c r="AB323" i="1"/>
  <c r="AB326" i="1"/>
  <c r="AB336" i="1"/>
  <c r="AB337" i="1"/>
  <c r="AB339" i="1"/>
  <c r="AB341" i="1"/>
  <c r="AB342" i="1"/>
  <c r="AB343" i="1"/>
  <c r="AB345" i="1"/>
  <c r="AB347" i="1"/>
  <c r="AB349" i="1"/>
  <c r="AB350" i="1"/>
  <c r="AB352" i="1"/>
  <c r="AB357" i="1"/>
  <c r="AB359" i="1"/>
  <c r="AB360" i="1"/>
  <c r="AB361" i="1"/>
  <c r="AB362" i="1"/>
  <c r="AB364" i="1"/>
  <c r="AB378" i="1"/>
  <c r="AB380" i="1"/>
  <c r="C24" i="3"/>
  <c r="F24" i="3"/>
  <c r="Z9" i="1"/>
  <c r="Z14" i="1"/>
  <c r="Z25" i="1"/>
  <c r="Z33" i="1"/>
  <c r="Z36" i="1"/>
  <c r="Z46" i="1"/>
  <c r="Z49" i="1"/>
  <c r="Z51" i="1"/>
  <c r="Z54" i="1"/>
  <c r="Z56" i="1"/>
  <c r="Z57" i="1"/>
  <c r="Z60" i="1"/>
  <c r="Z61" i="1"/>
  <c r="Z62" i="1"/>
  <c r="Z63" i="1"/>
  <c r="Z65" i="1"/>
  <c r="Z70" i="1"/>
  <c r="Z72" i="1"/>
  <c r="Z73" i="1"/>
  <c r="Z74" i="1"/>
  <c r="Z75" i="1"/>
  <c r="Z77" i="1"/>
  <c r="Z78" i="1"/>
  <c r="Z80" i="1"/>
  <c r="Z81" i="1"/>
  <c r="Z83" i="1"/>
  <c r="Z85" i="1"/>
  <c r="Z87" i="1"/>
  <c r="Z89" i="1"/>
  <c r="Z91" i="1"/>
  <c r="Z92" i="1"/>
  <c r="Z93" i="1"/>
  <c r="Z94" i="1"/>
  <c r="Z95" i="1"/>
  <c r="Z96" i="1"/>
  <c r="Z97" i="1"/>
  <c r="Z98" i="1"/>
  <c r="Z101" i="1"/>
  <c r="Z102" i="1"/>
  <c r="Z103" i="1"/>
  <c r="Z105" i="1"/>
  <c r="Z108" i="1"/>
  <c r="Z110" i="1"/>
  <c r="Z112" i="1"/>
  <c r="Z120" i="1"/>
  <c r="Z122" i="1"/>
  <c r="Z132" i="1"/>
  <c r="Z134" i="1"/>
  <c r="Z144" i="1"/>
  <c r="Z162" i="1"/>
  <c r="Z164" i="1"/>
  <c r="Z166" i="1"/>
  <c r="Z168" i="1"/>
  <c r="Z169" i="1"/>
  <c r="Z171" i="1"/>
  <c r="Z182" i="1"/>
  <c r="Z198" i="1"/>
  <c r="Z200" i="1"/>
  <c r="Z210" i="1"/>
  <c r="Z212" i="1"/>
  <c r="Z222" i="1"/>
  <c r="Z224" i="1"/>
  <c r="Z225" i="1"/>
  <c r="Z226" i="1"/>
  <c r="Z227" i="1"/>
  <c r="Z228" i="1"/>
  <c r="Z238" i="1"/>
  <c r="Z247" i="1"/>
  <c r="Z261" i="1"/>
  <c r="Z272" i="1"/>
  <c r="Z300" i="1"/>
  <c r="Z302" i="1"/>
  <c r="Z309" i="1"/>
  <c r="Z311" i="1"/>
  <c r="Z314" i="1"/>
  <c r="Z316" i="1"/>
  <c r="Z323" i="1"/>
  <c r="Z326" i="1"/>
  <c r="Z336" i="1"/>
  <c r="Z337" i="1"/>
  <c r="Z339" i="1"/>
  <c r="Z341" i="1"/>
  <c r="Z342" i="1"/>
  <c r="Z343" i="1"/>
  <c r="Z345" i="1"/>
  <c r="Z347" i="1"/>
  <c r="Z349" i="1"/>
  <c r="Z350" i="1"/>
  <c r="Z352" i="1"/>
  <c r="Z357" i="1"/>
  <c r="Z359" i="1"/>
  <c r="Z360" i="1"/>
  <c r="Z361" i="1"/>
  <c r="Z362" i="1"/>
  <c r="Z364" i="1"/>
  <c r="Z378" i="1"/>
  <c r="Z380" i="1"/>
  <c r="C22" i="3"/>
  <c r="I23" i="3"/>
  <c r="I24" i="3"/>
  <c r="AE9" i="1"/>
  <c r="H9" i="1"/>
  <c r="H8" i="1"/>
  <c r="R8" i="1"/>
  <c r="AE14" i="1"/>
  <c r="H14" i="1"/>
  <c r="AE25" i="1"/>
  <c r="H25" i="1"/>
  <c r="AE33" i="1"/>
  <c r="H33" i="1"/>
  <c r="AE36" i="1"/>
  <c r="H36" i="1"/>
  <c r="AE46" i="1"/>
  <c r="H46" i="1"/>
  <c r="AE49" i="1"/>
  <c r="H49" i="1"/>
  <c r="AE51" i="1"/>
  <c r="H51" i="1"/>
  <c r="H13" i="1"/>
  <c r="R13" i="1"/>
  <c r="AE54" i="1"/>
  <c r="H54" i="1"/>
  <c r="H53" i="1"/>
  <c r="R53" i="1"/>
  <c r="R55" i="1"/>
  <c r="R64" i="1"/>
  <c r="R76" i="1"/>
  <c r="R100" i="1"/>
  <c r="R107" i="1"/>
  <c r="R181" i="1"/>
  <c r="R271" i="1"/>
  <c r="AE314" i="1"/>
  <c r="H314" i="1"/>
  <c r="AE316" i="1"/>
  <c r="H316" i="1"/>
  <c r="AE323" i="1"/>
  <c r="H323" i="1"/>
  <c r="H313" i="1"/>
  <c r="R313" i="1"/>
  <c r="R325" i="1"/>
  <c r="R335" i="1"/>
  <c r="R363" i="1"/>
  <c r="J9" i="1"/>
  <c r="I9" i="1"/>
  <c r="I8" i="1"/>
  <c r="O9" i="1"/>
  <c r="P8" i="1"/>
  <c r="S8" i="1"/>
  <c r="J14" i="1"/>
  <c r="I14" i="1"/>
  <c r="J25" i="1"/>
  <c r="I25" i="1"/>
  <c r="J33" i="1"/>
  <c r="I33" i="1"/>
  <c r="J36" i="1"/>
  <c r="I36" i="1"/>
  <c r="J46" i="1"/>
  <c r="I46" i="1"/>
  <c r="J49" i="1"/>
  <c r="I49" i="1"/>
  <c r="J51" i="1"/>
  <c r="I51" i="1"/>
  <c r="I13" i="1"/>
  <c r="O14" i="1"/>
  <c r="O25" i="1"/>
  <c r="O33" i="1"/>
  <c r="O36" i="1"/>
  <c r="O46" i="1"/>
  <c r="O49" i="1"/>
  <c r="O51" i="1"/>
  <c r="P13" i="1"/>
  <c r="S13" i="1"/>
  <c r="J54" i="1"/>
  <c r="I54" i="1"/>
  <c r="I53" i="1"/>
  <c r="O54" i="1"/>
  <c r="P53" i="1"/>
  <c r="S53" i="1"/>
  <c r="S55" i="1"/>
  <c r="S64" i="1"/>
  <c r="S76" i="1"/>
  <c r="S100" i="1"/>
  <c r="S107" i="1"/>
  <c r="S181" i="1"/>
  <c r="S271" i="1"/>
  <c r="J314" i="1"/>
  <c r="I314" i="1"/>
  <c r="J316" i="1"/>
  <c r="I316" i="1"/>
  <c r="J323" i="1"/>
  <c r="I323" i="1"/>
  <c r="I313" i="1"/>
  <c r="O314" i="1"/>
  <c r="O316" i="1"/>
  <c r="O323" i="1"/>
  <c r="P313" i="1"/>
  <c r="S313" i="1"/>
  <c r="S325" i="1"/>
  <c r="S335" i="1"/>
  <c r="S363" i="1"/>
  <c r="T8" i="1"/>
  <c r="T13" i="1"/>
  <c r="T53" i="1"/>
  <c r="AE56" i="1"/>
  <c r="H56" i="1"/>
  <c r="AE57" i="1"/>
  <c r="H57" i="1"/>
  <c r="AE60" i="1"/>
  <c r="H60" i="1"/>
  <c r="AE61" i="1"/>
  <c r="H61" i="1"/>
  <c r="AE62" i="1"/>
  <c r="H62" i="1"/>
  <c r="AE63" i="1"/>
  <c r="H63" i="1"/>
  <c r="H55" i="1"/>
  <c r="T55" i="1"/>
  <c r="AE65" i="1"/>
  <c r="H65" i="1"/>
  <c r="AE70" i="1"/>
  <c r="H70" i="1"/>
  <c r="AE72" i="1"/>
  <c r="H72" i="1"/>
  <c r="AE73" i="1"/>
  <c r="H73" i="1"/>
  <c r="AE74" i="1"/>
  <c r="H74" i="1"/>
  <c r="AE75" i="1"/>
  <c r="H75" i="1"/>
  <c r="H64" i="1"/>
  <c r="T64" i="1"/>
  <c r="AE77" i="1"/>
  <c r="H77" i="1"/>
  <c r="AE78" i="1"/>
  <c r="H78" i="1"/>
  <c r="AE80" i="1"/>
  <c r="H80" i="1"/>
  <c r="AE81" i="1"/>
  <c r="H81" i="1"/>
  <c r="AE83" i="1"/>
  <c r="H83" i="1"/>
  <c r="AE85" i="1"/>
  <c r="H85" i="1"/>
  <c r="AE87" i="1"/>
  <c r="H87" i="1"/>
  <c r="AE89" i="1"/>
  <c r="H89" i="1"/>
  <c r="AE91" i="1"/>
  <c r="H91" i="1"/>
  <c r="AE92" i="1"/>
  <c r="H92" i="1"/>
  <c r="AE93" i="1"/>
  <c r="H93" i="1"/>
  <c r="AE94" i="1"/>
  <c r="H94" i="1"/>
  <c r="AE95" i="1"/>
  <c r="H95" i="1"/>
  <c r="AE96" i="1"/>
  <c r="H96" i="1"/>
  <c r="AE97" i="1"/>
  <c r="H97" i="1"/>
  <c r="AE98" i="1"/>
  <c r="H98" i="1"/>
  <c r="H76" i="1"/>
  <c r="T76" i="1"/>
  <c r="AE101" i="1"/>
  <c r="H101" i="1"/>
  <c r="AE102" i="1"/>
  <c r="H102" i="1"/>
  <c r="AE103" i="1"/>
  <c r="H103" i="1"/>
  <c r="AE105" i="1"/>
  <c r="H105" i="1"/>
  <c r="H100" i="1"/>
  <c r="T100" i="1"/>
  <c r="AE108" i="1"/>
  <c r="H108" i="1"/>
  <c r="AE110" i="1"/>
  <c r="H110" i="1"/>
  <c r="AE112" i="1"/>
  <c r="H112" i="1"/>
  <c r="AE120" i="1"/>
  <c r="H120" i="1"/>
  <c r="AE122" i="1"/>
  <c r="H122" i="1"/>
  <c r="AE132" i="1"/>
  <c r="H132" i="1"/>
  <c r="AE134" i="1"/>
  <c r="H134" i="1"/>
  <c r="AE144" i="1"/>
  <c r="H144" i="1"/>
  <c r="AE162" i="1"/>
  <c r="H162" i="1"/>
  <c r="AE164" i="1"/>
  <c r="H164" i="1"/>
  <c r="AE166" i="1"/>
  <c r="H166" i="1"/>
  <c r="AE168" i="1"/>
  <c r="H168" i="1"/>
  <c r="AE169" i="1"/>
  <c r="H169" i="1"/>
  <c r="AE171" i="1"/>
  <c r="H171" i="1"/>
  <c r="H107" i="1"/>
  <c r="T107" i="1"/>
  <c r="AE182" i="1"/>
  <c r="H182" i="1"/>
  <c r="AE198" i="1"/>
  <c r="H198" i="1"/>
  <c r="AE200" i="1"/>
  <c r="H200" i="1"/>
  <c r="AE210" i="1"/>
  <c r="H210" i="1"/>
  <c r="AE212" i="1"/>
  <c r="H212" i="1"/>
  <c r="AE222" i="1"/>
  <c r="H222" i="1"/>
  <c r="AE224" i="1"/>
  <c r="H224" i="1"/>
  <c r="AE225" i="1"/>
  <c r="H225" i="1"/>
  <c r="AE226" i="1"/>
  <c r="H226" i="1"/>
  <c r="AE227" i="1"/>
  <c r="H227" i="1"/>
  <c r="AE228" i="1"/>
  <c r="H228" i="1"/>
  <c r="AE238" i="1"/>
  <c r="H238" i="1"/>
  <c r="AE247" i="1"/>
  <c r="H247" i="1"/>
  <c r="AE261" i="1"/>
  <c r="H261" i="1"/>
  <c r="H181" i="1"/>
  <c r="T181" i="1"/>
  <c r="AE272" i="1"/>
  <c r="H272" i="1"/>
  <c r="AE300" i="1"/>
  <c r="H300" i="1"/>
  <c r="AE302" i="1"/>
  <c r="H302" i="1"/>
  <c r="AE309" i="1"/>
  <c r="H309" i="1"/>
  <c r="AE311" i="1"/>
  <c r="H311" i="1"/>
  <c r="H271" i="1"/>
  <c r="T271" i="1"/>
  <c r="T313" i="1"/>
  <c r="T325" i="1"/>
  <c r="T335" i="1"/>
  <c r="T363" i="1"/>
  <c r="U8" i="1"/>
  <c r="U13" i="1"/>
  <c r="U53" i="1"/>
  <c r="J56" i="1"/>
  <c r="I56" i="1"/>
  <c r="J57" i="1"/>
  <c r="I57" i="1"/>
  <c r="J60" i="1"/>
  <c r="I60" i="1"/>
  <c r="J61" i="1"/>
  <c r="I61" i="1"/>
  <c r="J62" i="1"/>
  <c r="I62" i="1"/>
  <c r="J63" i="1"/>
  <c r="I63" i="1"/>
  <c r="I55" i="1"/>
  <c r="O56" i="1"/>
  <c r="O57" i="1"/>
  <c r="O60" i="1"/>
  <c r="O61" i="1"/>
  <c r="O62" i="1"/>
  <c r="O63" i="1"/>
  <c r="P55" i="1"/>
  <c r="U55" i="1"/>
  <c r="J65" i="1"/>
  <c r="I65" i="1"/>
  <c r="J70" i="1"/>
  <c r="I70" i="1"/>
  <c r="J72" i="1"/>
  <c r="I72" i="1"/>
  <c r="J73" i="1"/>
  <c r="I73" i="1"/>
  <c r="J74" i="1"/>
  <c r="I74" i="1"/>
  <c r="J75" i="1"/>
  <c r="I75" i="1"/>
  <c r="I64" i="1"/>
  <c r="O65" i="1"/>
  <c r="O70" i="1"/>
  <c r="O72" i="1"/>
  <c r="O73" i="1"/>
  <c r="O74" i="1"/>
  <c r="O75" i="1"/>
  <c r="P64" i="1"/>
  <c r="U64" i="1"/>
  <c r="J77" i="1"/>
  <c r="I77" i="1"/>
  <c r="J78" i="1"/>
  <c r="I78" i="1"/>
  <c r="J80" i="1"/>
  <c r="I80" i="1"/>
  <c r="J81" i="1"/>
  <c r="I81" i="1"/>
  <c r="J83" i="1"/>
  <c r="I83" i="1"/>
  <c r="J85" i="1"/>
  <c r="I85" i="1"/>
  <c r="J87" i="1"/>
  <c r="I87" i="1"/>
  <c r="J89" i="1"/>
  <c r="I89" i="1"/>
  <c r="J91" i="1"/>
  <c r="I91" i="1"/>
  <c r="J92" i="1"/>
  <c r="I92" i="1"/>
  <c r="J93" i="1"/>
  <c r="I93" i="1"/>
  <c r="J94" i="1"/>
  <c r="I94" i="1"/>
  <c r="J95" i="1"/>
  <c r="I95" i="1"/>
  <c r="J96" i="1"/>
  <c r="I96" i="1"/>
  <c r="J97" i="1"/>
  <c r="I97" i="1"/>
  <c r="J98" i="1"/>
  <c r="I98" i="1"/>
  <c r="I76" i="1"/>
  <c r="O77" i="1"/>
  <c r="O78" i="1"/>
  <c r="O80" i="1"/>
  <c r="O81" i="1"/>
  <c r="O83" i="1"/>
  <c r="O85" i="1"/>
  <c r="O87" i="1"/>
  <c r="O89" i="1"/>
  <c r="O91" i="1"/>
  <c r="O92" i="1"/>
  <c r="O93" i="1"/>
  <c r="O94" i="1"/>
  <c r="O95" i="1"/>
  <c r="O96" i="1"/>
  <c r="O97" i="1"/>
  <c r="O98" i="1"/>
  <c r="P76" i="1"/>
  <c r="U76" i="1"/>
  <c r="J101" i="1"/>
  <c r="I101" i="1"/>
  <c r="J102" i="1"/>
  <c r="I102" i="1"/>
  <c r="J103" i="1"/>
  <c r="I103" i="1"/>
  <c r="J105" i="1"/>
  <c r="I105" i="1"/>
  <c r="I100" i="1"/>
  <c r="O101" i="1"/>
  <c r="O102" i="1"/>
  <c r="O103" i="1"/>
  <c r="O105" i="1"/>
  <c r="P100" i="1"/>
  <c r="U100" i="1"/>
  <c r="J108" i="1"/>
  <c r="I108" i="1"/>
  <c r="J110" i="1"/>
  <c r="I110" i="1"/>
  <c r="J112" i="1"/>
  <c r="I112" i="1"/>
  <c r="J120" i="1"/>
  <c r="I120" i="1"/>
  <c r="J122" i="1"/>
  <c r="I122" i="1"/>
  <c r="J132" i="1"/>
  <c r="I132" i="1"/>
  <c r="J134" i="1"/>
  <c r="I134" i="1"/>
  <c r="J144" i="1"/>
  <c r="I144" i="1"/>
  <c r="J162" i="1"/>
  <c r="I162" i="1"/>
  <c r="J164" i="1"/>
  <c r="I164" i="1"/>
  <c r="J166" i="1"/>
  <c r="I166" i="1"/>
  <c r="J168" i="1"/>
  <c r="I168" i="1"/>
  <c r="J169" i="1"/>
  <c r="I169" i="1"/>
  <c r="J171" i="1"/>
  <c r="I171" i="1"/>
  <c r="I107" i="1"/>
  <c r="O108" i="1"/>
  <c r="O110" i="1"/>
  <c r="O112" i="1"/>
  <c r="O120" i="1"/>
  <c r="O122" i="1"/>
  <c r="O132" i="1"/>
  <c r="O134" i="1"/>
  <c r="O144" i="1"/>
  <c r="O162" i="1"/>
  <c r="O164" i="1"/>
  <c r="O166" i="1"/>
  <c r="O168" i="1"/>
  <c r="O169" i="1"/>
  <c r="O171" i="1"/>
  <c r="P107" i="1"/>
  <c r="U107" i="1"/>
  <c r="J182" i="1"/>
  <c r="I182" i="1"/>
  <c r="J198" i="1"/>
  <c r="I198" i="1"/>
  <c r="J200" i="1"/>
  <c r="I200" i="1"/>
  <c r="J210" i="1"/>
  <c r="I210" i="1"/>
  <c r="J212" i="1"/>
  <c r="I212" i="1"/>
  <c r="J222" i="1"/>
  <c r="I222" i="1"/>
  <c r="J224" i="1"/>
  <c r="I224" i="1"/>
  <c r="J225" i="1"/>
  <c r="I225" i="1"/>
  <c r="J226" i="1"/>
  <c r="I226" i="1"/>
  <c r="J227" i="1"/>
  <c r="I227" i="1"/>
  <c r="J228" i="1"/>
  <c r="I228" i="1"/>
  <c r="J238" i="1"/>
  <c r="I238" i="1"/>
  <c r="J247" i="1"/>
  <c r="I247" i="1"/>
  <c r="J261" i="1"/>
  <c r="I261" i="1"/>
  <c r="I181" i="1"/>
  <c r="O182" i="1"/>
  <c r="O198" i="1"/>
  <c r="O200" i="1"/>
  <c r="O210" i="1"/>
  <c r="O212" i="1"/>
  <c r="O222" i="1"/>
  <c r="O224" i="1"/>
  <c r="O225" i="1"/>
  <c r="O226" i="1"/>
  <c r="O227" i="1"/>
  <c r="O228" i="1"/>
  <c r="O238" i="1"/>
  <c r="O247" i="1"/>
  <c r="O261" i="1"/>
  <c r="P181" i="1"/>
  <c r="U181" i="1"/>
  <c r="J272" i="1"/>
  <c r="I272" i="1"/>
  <c r="J300" i="1"/>
  <c r="I300" i="1"/>
  <c r="J302" i="1"/>
  <c r="I302" i="1"/>
  <c r="J309" i="1"/>
  <c r="I309" i="1"/>
  <c r="J311" i="1"/>
  <c r="I311" i="1"/>
  <c r="I271" i="1"/>
  <c r="O272" i="1"/>
  <c r="O300" i="1"/>
  <c r="O302" i="1"/>
  <c r="O309" i="1"/>
  <c r="O311" i="1"/>
  <c r="P271" i="1"/>
  <c r="U271" i="1"/>
  <c r="U313" i="1"/>
  <c r="U325" i="1"/>
  <c r="U335" i="1"/>
  <c r="U363" i="1"/>
  <c r="V8" i="1"/>
  <c r="V13" i="1"/>
  <c r="V53" i="1"/>
  <c r="V55" i="1"/>
  <c r="V64" i="1"/>
  <c r="V76" i="1"/>
  <c r="V100" i="1"/>
  <c r="V107" i="1"/>
  <c r="V181" i="1"/>
  <c r="V271" i="1"/>
  <c r="V313" i="1"/>
  <c r="V325" i="1"/>
  <c r="AE336" i="1"/>
  <c r="H336" i="1"/>
  <c r="AE337" i="1"/>
  <c r="H337" i="1"/>
  <c r="AE339" i="1"/>
  <c r="H339" i="1"/>
  <c r="AE341" i="1"/>
  <c r="H341" i="1"/>
  <c r="AE342" i="1"/>
  <c r="H342" i="1"/>
  <c r="AE343" i="1"/>
  <c r="H343" i="1"/>
  <c r="AE345" i="1"/>
  <c r="H345" i="1"/>
  <c r="AE347" i="1"/>
  <c r="H347" i="1"/>
  <c r="AE349" i="1"/>
  <c r="H349" i="1"/>
  <c r="AE350" i="1"/>
  <c r="H350" i="1"/>
  <c r="AE352" i="1"/>
  <c r="H352" i="1"/>
  <c r="AE357" i="1"/>
  <c r="H357" i="1"/>
  <c r="AE359" i="1"/>
  <c r="H359" i="1"/>
  <c r="AE360" i="1"/>
  <c r="H360" i="1"/>
  <c r="AE361" i="1"/>
  <c r="H361" i="1"/>
  <c r="AE362" i="1"/>
  <c r="H362" i="1"/>
  <c r="H335" i="1"/>
  <c r="V335" i="1"/>
  <c r="V363" i="1"/>
  <c r="W8" i="1"/>
  <c r="W13" i="1"/>
  <c r="W53" i="1"/>
  <c r="W55" i="1"/>
  <c r="W64" i="1"/>
  <c r="W76" i="1"/>
  <c r="W100" i="1"/>
  <c r="W107" i="1"/>
  <c r="W181" i="1"/>
  <c r="W271" i="1"/>
  <c r="W313" i="1"/>
  <c r="W325" i="1"/>
  <c r="J336" i="1"/>
  <c r="I336" i="1"/>
  <c r="J337" i="1"/>
  <c r="I337" i="1"/>
  <c r="J339" i="1"/>
  <c r="I339" i="1"/>
  <c r="J341" i="1"/>
  <c r="I341" i="1"/>
  <c r="J342" i="1"/>
  <c r="I342" i="1"/>
  <c r="J343" i="1"/>
  <c r="I343" i="1"/>
  <c r="J345" i="1"/>
  <c r="I345" i="1"/>
  <c r="J347" i="1"/>
  <c r="I347" i="1"/>
  <c r="J349" i="1"/>
  <c r="I349" i="1"/>
  <c r="J350" i="1"/>
  <c r="I350" i="1"/>
  <c r="J352" i="1"/>
  <c r="I352" i="1"/>
  <c r="J357" i="1"/>
  <c r="I357" i="1"/>
  <c r="J359" i="1"/>
  <c r="I359" i="1"/>
  <c r="J360" i="1"/>
  <c r="I360" i="1"/>
  <c r="J361" i="1"/>
  <c r="I361" i="1"/>
  <c r="J362" i="1"/>
  <c r="I362" i="1"/>
  <c r="I335" i="1"/>
  <c r="O336" i="1"/>
  <c r="O337" i="1"/>
  <c r="O339" i="1"/>
  <c r="O341" i="1"/>
  <c r="O342" i="1"/>
  <c r="O343" i="1"/>
  <c r="O345" i="1"/>
  <c r="O347" i="1"/>
  <c r="O349" i="1"/>
  <c r="O350" i="1"/>
  <c r="O352" i="1"/>
  <c r="O357" i="1"/>
  <c r="O359" i="1"/>
  <c r="O360" i="1"/>
  <c r="O361" i="1"/>
  <c r="O362" i="1"/>
  <c r="P335" i="1"/>
  <c r="W335" i="1"/>
  <c r="W363" i="1"/>
  <c r="J326" i="1"/>
  <c r="AE326" i="1"/>
  <c r="H326" i="1"/>
  <c r="I326" i="1"/>
  <c r="O326" i="1"/>
  <c r="P325" i="1"/>
  <c r="J364" i="1"/>
  <c r="AE364" i="1"/>
  <c r="H364" i="1"/>
  <c r="I364" i="1"/>
  <c r="O364" i="1"/>
  <c r="J378" i="1"/>
  <c r="AE378" i="1"/>
  <c r="H378" i="1"/>
  <c r="I378" i="1"/>
  <c r="O378" i="1"/>
  <c r="J380" i="1"/>
  <c r="AE380" i="1"/>
  <c r="H380" i="1"/>
  <c r="I380" i="1"/>
  <c r="O380" i="1"/>
  <c r="P363" i="1"/>
  <c r="H353" i="2"/>
  <c r="J8" i="1"/>
  <c r="J13" i="1"/>
  <c r="J53" i="1"/>
  <c r="J55" i="1"/>
  <c r="J64" i="1"/>
  <c r="J76" i="1"/>
  <c r="J100" i="1"/>
  <c r="J107" i="1"/>
  <c r="J181" i="1"/>
  <c r="J271" i="1"/>
  <c r="J313" i="1"/>
  <c r="H325" i="1"/>
  <c r="I325" i="1"/>
  <c r="J325" i="1"/>
  <c r="J335" i="1"/>
  <c r="H363" i="1"/>
  <c r="I363" i="1"/>
  <c r="J363" i="1"/>
  <c r="J381" i="1"/>
  <c r="AF380" i="1"/>
  <c r="AN380" i="1"/>
  <c r="AM380" i="1"/>
  <c r="L380" i="1"/>
  <c r="AF378" i="1"/>
  <c r="AN378" i="1"/>
  <c r="AM378" i="1"/>
  <c r="L378" i="1"/>
  <c r="AF364" i="1"/>
  <c r="AN364" i="1"/>
  <c r="AM364" i="1"/>
  <c r="L364" i="1"/>
  <c r="AK363" i="1"/>
  <c r="AJ363" i="1"/>
  <c r="AI363" i="1"/>
  <c r="L363" i="1"/>
  <c r="AF362" i="1"/>
  <c r="AN362" i="1"/>
  <c r="AM362" i="1"/>
  <c r="L362" i="1"/>
  <c r="AF361" i="1"/>
  <c r="AN361" i="1"/>
  <c r="AM361" i="1"/>
  <c r="L361" i="1"/>
  <c r="AF360" i="1"/>
  <c r="AN360" i="1"/>
  <c r="AM360" i="1"/>
  <c r="L360" i="1"/>
  <c r="AF359" i="1"/>
  <c r="AN359" i="1"/>
  <c r="AM359" i="1"/>
  <c r="L359" i="1"/>
  <c r="AF357" i="1"/>
  <c r="AN357" i="1"/>
  <c r="AM357" i="1"/>
  <c r="L357" i="1"/>
  <c r="AF352" i="1"/>
  <c r="AN352" i="1"/>
  <c r="AM352" i="1"/>
  <c r="L352" i="1"/>
  <c r="AF350" i="1"/>
  <c r="AN350" i="1"/>
  <c r="AM350" i="1"/>
  <c r="L350" i="1"/>
  <c r="AF349" i="1"/>
  <c r="AN349" i="1"/>
  <c r="AM349" i="1"/>
  <c r="L349" i="1"/>
  <c r="AF347" i="1"/>
  <c r="AN347" i="1"/>
  <c r="AM347" i="1"/>
  <c r="L347" i="1"/>
  <c r="AF345" i="1"/>
  <c r="AN345" i="1"/>
  <c r="AM345" i="1"/>
  <c r="L345" i="1"/>
  <c r="AF343" i="1"/>
  <c r="AN343" i="1"/>
  <c r="AM343" i="1"/>
  <c r="L343" i="1"/>
  <c r="AF342" i="1"/>
  <c r="AN342" i="1"/>
  <c r="AM342" i="1"/>
  <c r="L342" i="1"/>
  <c r="AF341" i="1"/>
  <c r="AN341" i="1"/>
  <c r="AM341" i="1"/>
  <c r="L341" i="1"/>
  <c r="AF339" i="1"/>
  <c r="AN339" i="1"/>
  <c r="AM339" i="1"/>
  <c r="L339" i="1"/>
  <c r="AF337" i="1"/>
  <c r="AN337" i="1"/>
  <c r="AM337" i="1"/>
  <c r="L337" i="1"/>
  <c r="AF336" i="1"/>
  <c r="AN336" i="1"/>
  <c r="AM336" i="1"/>
  <c r="L336" i="1"/>
  <c r="AK335" i="1"/>
  <c r="AJ335" i="1"/>
  <c r="AI335" i="1"/>
  <c r="L335" i="1"/>
  <c r="AF326" i="1"/>
  <c r="AN326" i="1"/>
  <c r="AM326" i="1"/>
  <c r="L326" i="1"/>
  <c r="AK325" i="1"/>
  <c r="AJ325" i="1"/>
  <c r="AI325" i="1"/>
  <c r="L325" i="1"/>
  <c r="AF323" i="1"/>
  <c r="AN323" i="1"/>
  <c r="AM323" i="1"/>
  <c r="L323" i="1"/>
  <c r="AF316" i="1"/>
  <c r="AN316" i="1"/>
  <c r="AM316" i="1"/>
  <c r="L316" i="1"/>
  <c r="AF314" i="1"/>
  <c r="AN314" i="1"/>
  <c r="AM314" i="1"/>
  <c r="L314" i="1"/>
  <c r="AK313" i="1"/>
  <c r="AJ313" i="1"/>
  <c r="AI313" i="1"/>
  <c r="L313" i="1"/>
  <c r="AF311" i="1"/>
  <c r="AN311" i="1"/>
  <c r="AM311" i="1"/>
  <c r="L311" i="1"/>
  <c r="AF309" i="1"/>
  <c r="AN309" i="1"/>
  <c r="AM309" i="1"/>
  <c r="L309" i="1"/>
  <c r="AF302" i="1"/>
  <c r="AN302" i="1"/>
  <c r="AM302" i="1"/>
  <c r="L302" i="1"/>
  <c r="AF300" i="1"/>
  <c r="AN300" i="1"/>
  <c r="AM300" i="1"/>
  <c r="L300" i="1"/>
  <c r="AF272" i="1"/>
  <c r="AN272" i="1"/>
  <c r="AM272" i="1"/>
  <c r="L272" i="1"/>
  <c r="AK271" i="1"/>
  <c r="AJ271" i="1"/>
  <c r="AI271" i="1"/>
  <c r="L271" i="1"/>
  <c r="AF261" i="1"/>
  <c r="AN261" i="1"/>
  <c r="AM261" i="1"/>
  <c r="L261" i="1"/>
  <c r="AF247" i="1"/>
  <c r="AN247" i="1"/>
  <c r="AM247" i="1"/>
  <c r="L247" i="1"/>
  <c r="AF238" i="1"/>
  <c r="AN238" i="1"/>
  <c r="AM238" i="1"/>
  <c r="L238" i="1"/>
  <c r="AF228" i="1"/>
  <c r="AN228" i="1"/>
  <c r="AM228" i="1"/>
  <c r="L228" i="1"/>
  <c r="AF227" i="1"/>
  <c r="AN227" i="1"/>
  <c r="AM227" i="1"/>
  <c r="L227" i="1"/>
  <c r="AF226" i="1"/>
  <c r="AN226" i="1"/>
  <c r="AM226" i="1"/>
  <c r="L226" i="1"/>
  <c r="AF225" i="1"/>
  <c r="AN225" i="1"/>
  <c r="AM225" i="1"/>
  <c r="L225" i="1"/>
  <c r="AF224" i="1"/>
  <c r="AN224" i="1"/>
  <c r="AM224" i="1"/>
  <c r="L224" i="1"/>
  <c r="AF222" i="1"/>
  <c r="AN222" i="1"/>
  <c r="AM222" i="1"/>
  <c r="L222" i="1"/>
  <c r="AF212" i="1"/>
  <c r="AN212" i="1"/>
  <c r="AM212" i="1"/>
  <c r="L212" i="1"/>
  <c r="AF210" i="1"/>
  <c r="AN210" i="1"/>
  <c r="AM210" i="1"/>
  <c r="L210" i="1"/>
  <c r="AF200" i="1"/>
  <c r="AN200" i="1"/>
  <c r="AM200" i="1"/>
  <c r="L200" i="1"/>
  <c r="AF198" i="1"/>
  <c r="AN198" i="1"/>
  <c r="AM198" i="1"/>
  <c r="L198" i="1"/>
  <c r="AF182" i="1"/>
  <c r="AN182" i="1"/>
  <c r="AM182" i="1"/>
  <c r="L182" i="1"/>
  <c r="AK181" i="1"/>
  <c r="AJ181" i="1"/>
  <c r="AI181" i="1"/>
  <c r="L181" i="1"/>
  <c r="AF171" i="1"/>
  <c r="AN171" i="1"/>
  <c r="AM171" i="1"/>
  <c r="L171" i="1"/>
  <c r="AF169" i="1"/>
  <c r="AN169" i="1"/>
  <c r="AM169" i="1"/>
  <c r="L169" i="1"/>
  <c r="AF168" i="1"/>
  <c r="AN168" i="1"/>
  <c r="AM168" i="1"/>
  <c r="L168" i="1"/>
  <c r="AF166" i="1"/>
  <c r="AN166" i="1"/>
  <c r="AM166" i="1"/>
  <c r="L166" i="1"/>
  <c r="AF164" i="1"/>
  <c r="AN164" i="1"/>
  <c r="AM164" i="1"/>
  <c r="L164" i="1"/>
  <c r="AF162" i="1"/>
  <c r="AN162" i="1"/>
  <c r="AM162" i="1"/>
  <c r="L162" i="1"/>
  <c r="AF144" i="1"/>
  <c r="AN144" i="1"/>
  <c r="AM144" i="1"/>
  <c r="L144" i="1"/>
  <c r="AF134" i="1"/>
  <c r="AN134" i="1"/>
  <c r="AM134" i="1"/>
  <c r="L134" i="1"/>
  <c r="AF132" i="1"/>
  <c r="AN132" i="1"/>
  <c r="AM132" i="1"/>
  <c r="L132" i="1"/>
  <c r="AF122" i="1"/>
  <c r="AN122" i="1"/>
  <c r="AM122" i="1"/>
  <c r="L122" i="1"/>
  <c r="AF120" i="1"/>
  <c r="AN120" i="1"/>
  <c r="AM120" i="1"/>
  <c r="L120" i="1"/>
  <c r="AF112" i="1"/>
  <c r="AN112" i="1"/>
  <c r="AM112" i="1"/>
  <c r="L112" i="1"/>
  <c r="AF110" i="1"/>
  <c r="AN110" i="1"/>
  <c r="AM110" i="1"/>
  <c r="L110" i="1"/>
  <c r="AF108" i="1"/>
  <c r="AN108" i="1"/>
  <c r="AM108" i="1"/>
  <c r="L108" i="1"/>
  <c r="AK107" i="1"/>
  <c r="AJ107" i="1"/>
  <c r="AI107" i="1"/>
  <c r="L107" i="1"/>
  <c r="AF105" i="1"/>
  <c r="AN105" i="1"/>
  <c r="AM105" i="1"/>
  <c r="L105" i="1"/>
  <c r="AF103" i="1"/>
  <c r="AN103" i="1"/>
  <c r="AM103" i="1"/>
  <c r="L103" i="1"/>
  <c r="AF102" i="1"/>
  <c r="AN102" i="1"/>
  <c r="AM102" i="1"/>
  <c r="L102" i="1"/>
  <c r="AF101" i="1"/>
  <c r="AN101" i="1"/>
  <c r="AM101" i="1"/>
  <c r="L101" i="1"/>
  <c r="AK100" i="1"/>
  <c r="AJ100" i="1"/>
  <c r="AI100" i="1"/>
  <c r="L100" i="1"/>
  <c r="AF98" i="1"/>
  <c r="AN98" i="1"/>
  <c r="AM98" i="1"/>
  <c r="L98" i="1"/>
  <c r="AF97" i="1"/>
  <c r="AN97" i="1"/>
  <c r="AM97" i="1"/>
  <c r="L97" i="1"/>
  <c r="AF96" i="1"/>
  <c r="AN96" i="1"/>
  <c r="AM96" i="1"/>
  <c r="L96" i="1"/>
  <c r="AF95" i="1"/>
  <c r="AN95" i="1"/>
  <c r="AM95" i="1"/>
  <c r="L95" i="1"/>
  <c r="AF94" i="1"/>
  <c r="AN94" i="1"/>
  <c r="AM94" i="1"/>
  <c r="L94" i="1"/>
  <c r="AF93" i="1"/>
  <c r="AN93" i="1"/>
  <c r="AM93" i="1"/>
  <c r="L93" i="1"/>
  <c r="AF92" i="1"/>
  <c r="AN92" i="1"/>
  <c r="AM92" i="1"/>
  <c r="L92" i="1"/>
  <c r="AF91" i="1"/>
  <c r="AN91" i="1"/>
  <c r="AM91" i="1"/>
  <c r="L91" i="1"/>
  <c r="AF89" i="1"/>
  <c r="AN89" i="1"/>
  <c r="AM89" i="1"/>
  <c r="L89" i="1"/>
  <c r="AF87" i="1"/>
  <c r="AN87" i="1"/>
  <c r="AM87" i="1"/>
  <c r="L87" i="1"/>
  <c r="AF85" i="1"/>
  <c r="AN85" i="1"/>
  <c r="AM85" i="1"/>
  <c r="L85" i="1"/>
  <c r="AF83" i="1"/>
  <c r="AN83" i="1"/>
  <c r="AM83" i="1"/>
  <c r="L83" i="1"/>
  <c r="AF81" i="1"/>
  <c r="AN81" i="1"/>
  <c r="AM81" i="1"/>
  <c r="L81" i="1"/>
  <c r="AF80" i="1"/>
  <c r="AN80" i="1"/>
  <c r="AM80" i="1"/>
  <c r="L80" i="1"/>
  <c r="AF78" i="1"/>
  <c r="AN78" i="1"/>
  <c r="AM78" i="1"/>
  <c r="L78" i="1"/>
  <c r="AF77" i="1"/>
  <c r="AN77" i="1"/>
  <c r="AM77" i="1"/>
  <c r="L77" i="1"/>
  <c r="AK76" i="1"/>
  <c r="AJ76" i="1"/>
  <c r="AI76" i="1"/>
  <c r="L76" i="1"/>
  <c r="AF75" i="1"/>
  <c r="AN75" i="1"/>
  <c r="AM75" i="1"/>
  <c r="L75" i="1"/>
  <c r="AF74" i="1"/>
  <c r="AN74" i="1"/>
  <c r="AM74" i="1"/>
  <c r="L74" i="1"/>
  <c r="AF73" i="1"/>
  <c r="AN73" i="1"/>
  <c r="AM73" i="1"/>
  <c r="L73" i="1"/>
  <c r="AF72" i="1"/>
  <c r="AN72" i="1"/>
  <c r="AM72" i="1"/>
  <c r="L72" i="1"/>
  <c r="AF70" i="1"/>
  <c r="AN70" i="1"/>
  <c r="AM70" i="1"/>
  <c r="L70" i="1"/>
  <c r="AF65" i="1"/>
  <c r="AN65" i="1"/>
  <c r="AM65" i="1"/>
  <c r="L65" i="1"/>
  <c r="AK64" i="1"/>
  <c r="AJ64" i="1"/>
  <c r="AI64" i="1"/>
  <c r="L64" i="1"/>
  <c r="AF63" i="1"/>
  <c r="AN63" i="1"/>
  <c r="AM63" i="1"/>
  <c r="L63" i="1"/>
  <c r="AF62" i="1"/>
  <c r="AN62" i="1"/>
  <c r="AM62" i="1"/>
  <c r="L62" i="1"/>
  <c r="AF61" i="1"/>
  <c r="AN61" i="1"/>
  <c r="AM61" i="1"/>
  <c r="L61" i="1"/>
  <c r="AF60" i="1"/>
  <c r="AN60" i="1"/>
  <c r="AM60" i="1"/>
  <c r="L60" i="1"/>
  <c r="AF57" i="1"/>
  <c r="AN57" i="1"/>
  <c r="AM57" i="1"/>
  <c r="L57" i="1"/>
  <c r="AF56" i="1"/>
  <c r="AN56" i="1"/>
  <c r="AM56" i="1"/>
  <c r="L56" i="1"/>
  <c r="AK55" i="1"/>
  <c r="AJ55" i="1"/>
  <c r="AI55" i="1"/>
  <c r="L55" i="1"/>
  <c r="AF54" i="1"/>
  <c r="AN54" i="1"/>
  <c r="AM54" i="1"/>
  <c r="L54" i="1"/>
  <c r="AK53" i="1"/>
  <c r="AJ53" i="1"/>
  <c r="AI53" i="1"/>
  <c r="L53" i="1"/>
  <c r="AF51" i="1"/>
  <c r="AN51" i="1"/>
  <c r="AM51" i="1"/>
  <c r="L51" i="1"/>
  <c r="AF49" i="1"/>
  <c r="AN49" i="1"/>
  <c r="AM49" i="1"/>
  <c r="L49" i="1"/>
  <c r="AF46" i="1"/>
  <c r="AN46" i="1"/>
  <c r="AM46" i="1"/>
  <c r="L46" i="1"/>
  <c r="AF36" i="1"/>
  <c r="AN36" i="1"/>
  <c r="AM36" i="1"/>
  <c r="L36" i="1"/>
  <c r="AF33" i="1"/>
  <c r="AN33" i="1"/>
  <c r="AM33" i="1"/>
  <c r="L33" i="1"/>
  <c r="AF25" i="1"/>
  <c r="AN25" i="1"/>
  <c r="AM25" i="1"/>
  <c r="L25" i="1"/>
  <c r="AF14" i="1"/>
  <c r="AN14" i="1"/>
  <c r="AM14" i="1"/>
  <c r="L14" i="1"/>
  <c r="AK13" i="1"/>
  <c r="AJ13" i="1"/>
  <c r="AI13" i="1"/>
  <c r="L13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<sst xmlns="http://schemas.openxmlformats.org/spreadsheetml/2006/main" count="1999" uniqueCount="664">
  <si>
    <t>Stavební rozpočet</t>
  </si>
  <si>
    <t>Název stavby:</t>
  </si>
  <si>
    <t>Oprava koupelny C_3/11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</si>
  <si>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</si>
  <si>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</si>
  <si>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</si>
  <si>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</si>
  <si>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</si>
  <si>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</si>
  <si>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</si>
  <si>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</si>
  <si>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</si>
  <si>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</si>
  <si>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C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</si>
  <si>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</si>
  <si>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</si>
  <si>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</si>
  <si>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</si>
  <si>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</si>
  <si>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</si>
  <si>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</si>
  <si>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</si>
  <si>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</si>
  <si>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</si>
  <si>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</si>
  <si>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</si>
  <si>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</si>
  <si>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</si>
  <si>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</si>
  <si>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</si>
  <si>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</si>
  <si>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</si>
  <si>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</si>
  <si>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</si>
  <si>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</si>
  <si>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</si>
  <si>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</si>
  <si>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</si>
  <si>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</si>
  <si>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</si>
  <si>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</si>
  <si>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</si>
  <si>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</si>
  <si>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</si>
  <si>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34</t>
  </si>
  <si>
    <t>Stěny a příčky</t>
  </si>
  <si>
    <t>HS</t>
  </si>
  <si>
    <t>1</t>
  </si>
  <si>
    <t>347051524R00</t>
  </si>
  <si>
    <t>Stěna šachty tl.80 mm,2xCW,2xopl.,deska RFI 15mm</t>
  </si>
  <si>
    <t>m2</t>
  </si>
  <si>
    <t>RTS I / 2024</t>
  </si>
  <si>
    <t>34_</t>
  </si>
  <si>
    <t>3_</t>
  </si>
  <si>
    <t>_</t>
  </si>
  <si>
    <t xml:space="preserve">1,73*2,6   </t>
  </si>
  <si>
    <t xml:space="preserve">2,9*2,6   </t>
  </si>
  <si>
    <t>RTS komentář:</t>
  </si>
  <si>
    <t>Stěna šachty Rigips, systém OK12 odpovídá W629, ocelová konstrukce 2 x CW 50, 2x opláštěná, tl. 80 mm, s minerální izolací tl. 50 mm, desky protipožární RFI (DFH2) tl. 15 mm. Požární odolnost EI 60. 3.80.5
V CENĚ VÝZTUHY UA PROFILY PRO KOTVENÍ MADEL</t>
  </si>
  <si>
    <t>61</t>
  </si>
  <si>
    <t>Úprava povrchů vnitřní</t>
  </si>
  <si>
    <t>2</t>
  </si>
  <si>
    <t>612481211RT2</t>
  </si>
  <si>
    <t>Montáž výztužné sítě(perlinky)do stěrky-vnit.stěny</t>
  </si>
  <si>
    <t>61_</t>
  </si>
  <si>
    <t>6_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</si>
  <si>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</si>
  <si>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</si>
  <si>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</si>
  <si>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</si>
  <si>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</si>
  <si>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</si>
  <si>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 xml:space="preserve">0,6*(2,295+1,64)*2   </t>
  </si>
  <si>
    <t xml:space="preserve">0,6*(2,28+1,835+2,125+2,24)   </t>
  </si>
  <si>
    <t xml:space="preserve">0,6*(3,3+1,73)*2   </t>
  </si>
  <si>
    <t>Položka obsahuje natažení stěrkového tmelu, vtlačení výztužné sítě a rozetření tmelu.</t>
  </si>
  <si>
    <t>3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</si>
  <si>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</si>
  <si>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</si>
  <si>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</si>
  <si>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</si>
  <si>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</si>
  <si>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</si>
  <si>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</si>
  <si>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 xml:space="preserve">2,2+2,2+3+2+2   </t>
  </si>
  <si>
    <t xml:space="preserve">12,5+9,4   </t>
  </si>
  <si>
    <t>V položce nejsou zakalkulovány náklady na omítku rýh. Tyto práce se oceňují samostatně položkami souboru 612 44.</t>
  </si>
  <si>
    <t>4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</si>
  <si>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</si>
  <si>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</si>
  <si>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</si>
  <si>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</si>
  <si>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5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</si>
  <si>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</si>
  <si>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</si>
  <si>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</si>
  <si>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</si>
  <si>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</si>
  <si>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</si>
  <si>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6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</si>
  <si>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</si>
  <si>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</si>
  <si>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</si>
  <si>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</si>
  <si>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7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</si>
  <si>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</si>
  <si>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</si>
  <si>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</si>
  <si>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8</t>
  </si>
  <si>
    <t>64</t>
  </si>
  <si>
    <t>Výplně otvorů</t>
  </si>
  <si>
    <t>9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</si>
  <si>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</si>
  <si>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</si>
  <si>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</si>
  <si>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</si>
  <si>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</si>
  <si>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</si>
  <si>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</si>
  <si>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10</t>
  </si>
  <si>
    <t>721223426R00</t>
  </si>
  <si>
    <t>Vpusť podlahová se zápachovou uzávěrkou HL80.1H</t>
  </si>
  <si>
    <t>721_</t>
  </si>
  <si>
    <t>72_</t>
  </si>
  <si>
    <t>11</t>
  </si>
  <si>
    <t>721176103R00</t>
  </si>
  <si>
    <t>Potrubí HT připojovací, D 50 x 1,8 mm</t>
  </si>
  <si>
    <t xml:space="preserve">2,1+0,8+0,5+0,3+0,6   </t>
  </si>
  <si>
    <t>12</t>
  </si>
  <si>
    <t>721176105R00</t>
  </si>
  <si>
    <t>Potrubí HT připojovací, D 110 x 2,7 mm</t>
  </si>
  <si>
    <t>13</t>
  </si>
  <si>
    <t>721194104R00</t>
  </si>
  <si>
    <t>Vyvedení odpadních výpustek, D 40 x 1,8 mm</t>
  </si>
  <si>
    <t>14</t>
  </si>
  <si>
    <t>721290111R00</t>
  </si>
  <si>
    <t>Zkouška těsnosti kanalizace vodou</t>
  </si>
  <si>
    <t>15</t>
  </si>
  <si>
    <t>998721103R00</t>
  </si>
  <si>
    <t>Přesun hmot pro vnitřní kanalizaci, výšky do 24 m</t>
  </si>
  <si>
    <t>722</t>
  </si>
  <si>
    <t>Vnitřní vodovod</t>
  </si>
  <si>
    <t>16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</si>
  <si>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</si>
  <si>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</si>
  <si>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</si>
  <si>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</si>
  <si>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</si>
  <si>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</si>
  <si>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 xml:space="preserve">6,3*2   </t>
  </si>
  <si>
    <t>17</t>
  </si>
  <si>
    <t>722181212R00</t>
  </si>
  <si>
    <t>Izolace návleková MIRELON PRO tl. stěny 9 mm</t>
  </si>
  <si>
    <t>V položce je kalkulována dodávka izolační trubice, spon a lepicí pásky</t>
  </si>
  <si>
    <t>18</t>
  </si>
  <si>
    <t>722202213R00</t>
  </si>
  <si>
    <t>Nástěnka MZD PP-R INSTAPLAST, D 20 mm x R 1/2"</t>
  </si>
  <si>
    <t>19</t>
  </si>
  <si>
    <t>722202413R00</t>
  </si>
  <si>
    <t>Kohout kulový nerozebíratelný PP-R INSTAPLAST, D 25 mm</t>
  </si>
  <si>
    <t>20</t>
  </si>
  <si>
    <t>722280106R00</t>
  </si>
  <si>
    <t>Tlaková zkouška vodovodního potrubí</t>
  </si>
  <si>
    <t>21</t>
  </si>
  <si>
    <t>998722103R00</t>
  </si>
  <si>
    <t>Přesun hmot pro vnitřní vodovod, výšky do 24 m</t>
  </si>
  <si>
    <t>725</t>
  </si>
  <si>
    <t>Zařizovací předměty</t>
  </si>
  <si>
    <t>22</t>
  </si>
  <si>
    <t>725860251R00</t>
  </si>
  <si>
    <t>Sifon umyvadlový chromovaný</t>
  </si>
  <si>
    <t>725_</t>
  </si>
  <si>
    <t>23</t>
  </si>
  <si>
    <t>725017153R00</t>
  </si>
  <si>
    <t>Umyvadlo invalidní 640 x 550 mm, bílé</t>
  </si>
  <si>
    <t>soubor</t>
  </si>
  <si>
    <t>Forma byla změněna, umyvadlo se nyní upevňuje na šrouby.</t>
  </si>
  <si>
    <t>24</t>
  </si>
  <si>
    <t>725200050RA0</t>
  </si>
  <si>
    <t>Montáž zařizovacích předmětů - sprcha</t>
  </si>
  <si>
    <t>25</t>
  </si>
  <si>
    <t>55144231</t>
  </si>
  <si>
    <t>Baterie termostatická vana/sprcha Chrome CR 063.00, podomítková</t>
  </si>
  <si>
    <t>Termostatická podomítková baterie sprchová Chrome s přepínačem</t>
  </si>
  <si>
    <t>26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</si>
  <si>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</si>
  <si>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</si>
  <si>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</si>
  <si>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27</t>
  </si>
  <si>
    <t>55440004</t>
  </si>
  <si>
    <t>Madlo rovné s krytkami 600 mm bílé</t>
  </si>
  <si>
    <t>R6660,11  průměr 28 m</t>
  </si>
  <si>
    <t>28</t>
  </si>
  <si>
    <t>55440003</t>
  </si>
  <si>
    <t>Madlo rovné s krytkami 500 mm bílé</t>
  </si>
  <si>
    <t>R6650,11  průměr 28 m</t>
  </si>
  <si>
    <t>29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</si>
  <si>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</si>
  <si>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</si>
  <si>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</si>
  <si>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30</t>
  </si>
  <si>
    <t>55430012</t>
  </si>
  <si>
    <t>Sprchový závěs, vč. vodící konstrukce</t>
  </si>
  <si>
    <t>31</t>
  </si>
  <si>
    <t>725291132R00</t>
  </si>
  <si>
    <t>Madlo dvojité pevné bílé, dl. 900 mm</t>
  </si>
  <si>
    <t>32</t>
  </si>
  <si>
    <t>725291136R00</t>
  </si>
  <si>
    <t>Madlo dvojité sklopné bílé, dl. 800 mm</t>
  </si>
  <si>
    <t>33</t>
  </si>
  <si>
    <t>998725103R00</t>
  </si>
  <si>
    <t>Přesun hmot pro zařizovací předměty, výšky do 24 m</t>
  </si>
  <si>
    <t>725814101R00</t>
  </si>
  <si>
    <t>Ventil rohový s filtrem IVAR.KING DN 15 mm x DN 10 mm</t>
  </si>
  <si>
    <t>35</t>
  </si>
  <si>
    <t>725823111RT1</t>
  </si>
  <si>
    <t>Baterie umyvadlová stojánková, ruční, bez otvírání odpadu</t>
  </si>
  <si>
    <t>36</t>
  </si>
  <si>
    <t>725119305R00</t>
  </si>
  <si>
    <t>Montáž klozetových mís kombinovaných</t>
  </si>
  <si>
    <t>37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</si>
  <si>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</si>
  <si>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</si>
  <si>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</si>
  <si>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</si>
  <si>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</si>
  <si>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38</t>
  </si>
  <si>
    <t>766661122R00</t>
  </si>
  <si>
    <t>Montáž dveří do zárubně,otevíravých 1kř.nad 0,8 m</t>
  </si>
  <si>
    <t>766_</t>
  </si>
  <si>
    <t>76_</t>
  </si>
  <si>
    <t>39</t>
  </si>
  <si>
    <t>998766103R00</t>
  </si>
  <si>
    <t>Přesun hmot pro truhlářské konstr., výšky do 24 m</t>
  </si>
  <si>
    <t>40</t>
  </si>
  <si>
    <t>61165003</t>
  </si>
  <si>
    <t>Dveře vnitřní hladké plné CPL STANDARD 1-křídlé 800 x 1970 mm</t>
  </si>
  <si>
    <t xml:space="preserve"> rám z MDF  vnitřní výplň - vytlačovaná dřevotříska  povrchová úprava - laminát CPL</t>
  </si>
  <si>
    <t>41</t>
  </si>
  <si>
    <t>54914629</t>
  </si>
  <si>
    <t>Kování dveřní</t>
  </si>
  <si>
    <t>interiérové kování  klika - klika</t>
  </si>
  <si>
    <t>771</t>
  </si>
  <si>
    <t>Podlahy z dlaždic</t>
  </si>
  <si>
    <t>42</t>
  </si>
  <si>
    <t>771101101R00</t>
  </si>
  <si>
    <t>Vysávání podlah prům.vysavačem pro pokládku dlažby</t>
  </si>
  <si>
    <t>771_</t>
  </si>
  <si>
    <t>77_</t>
  </si>
  <si>
    <t>43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</si>
  <si>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</si>
  <si>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</si>
  <si>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</si>
  <si>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44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</si>
  <si>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</si>
  <si>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</si>
  <si>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</si>
  <si>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</si>
  <si>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</si>
  <si>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</si>
  <si>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 xml:space="preserve">3,79*1,5*30   </t>
  </si>
  <si>
    <t xml:space="preserve">4,68*1,5*30   </t>
  </si>
  <si>
    <t xml:space="preserve">4,83*1,5*30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</si>
  <si>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</si>
  <si>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45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</si>
  <si>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</si>
  <si>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</si>
  <si>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</si>
  <si>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46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</si>
  <si>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</si>
  <si>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</si>
  <si>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</si>
  <si>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</si>
  <si>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</si>
  <si>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</si>
  <si>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</si>
  <si>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</si>
  <si>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 xml:space="preserve">3,79*0,25   </t>
  </si>
  <si>
    <t xml:space="preserve">4,68*0,25   </t>
  </si>
  <si>
    <t xml:space="preserve">4,83*0,25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</si>
  <si>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</si>
  <si>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47</t>
  </si>
  <si>
    <t>771101142R00</t>
  </si>
  <si>
    <t>Provedení hydroizol. stěrky pod dlažby dvouvrstvé</t>
  </si>
  <si>
    <t>48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</si>
  <si>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</si>
  <si>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</si>
  <si>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</si>
  <si>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</si>
  <si>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</si>
  <si>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</si>
  <si>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</si>
  <si>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 xml:space="preserve">3,79*1,6   </t>
  </si>
  <si>
    <t xml:space="preserve">4,68*1,6   </t>
  </si>
  <si>
    <t xml:space="preserve">4,83*1,6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</si>
  <si>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</si>
  <si>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49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</si>
  <si>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</si>
  <si>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</si>
  <si>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</si>
  <si>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</si>
  <si>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</si>
  <si>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</si>
  <si>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</si>
  <si>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</si>
  <si>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</si>
  <si>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</si>
  <si>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</si>
  <si>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0,61+2,295+1,64+2,295+0,13   stěna - podlaha</t>
  </si>
  <si>
    <t>0,355+2,28+2,24+2,125+0,58   stěna - podlaha</t>
  </si>
  <si>
    <t>0,7+1,73+2,9+1,73+1,3   stěna - podlaha</t>
  </si>
  <si>
    <t>50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</si>
  <si>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</si>
  <si>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</si>
  <si>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</si>
  <si>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51</t>
  </si>
  <si>
    <t>771101210R00</t>
  </si>
  <si>
    <t>Penetrace podkladu pod dlažby</t>
  </si>
  <si>
    <t>Položka obsahuje montáž a dodávku penetračního nátěru pro zlepšení kontaktu s lepicím tmelem.</t>
  </si>
  <si>
    <t>52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</si>
  <si>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</si>
  <si>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</si>
  <si>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</si>
  <si>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53</t>
  </si>
  <si>
    <t>998771103R00</t>
  </si>
  <si>
    <t>Přesun hmot pro podlahy z dlaždic, výšky do 24 m</t>
  </si>
  <si>
    <t>54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</si>
  <si>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</si>
  <si>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</si>
  <si>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</si>
  <si>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55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</si>
  <si>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</si>
  <si>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</si>
  <si>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</si>
  <si>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</si>
  <si>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</si>
  <si>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</si>
  <si>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</si>
  <si>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 xml:space="preserve">3,79*1,2   </t>
  </si>
  <si>
    <t xml:space="preserve">4,68*1,2   </t>
  </si>
  <si>
    <t xml:space="preserve">4,83*1,2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</si>
  <si>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</si>
  <si>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</si>
  <si>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</si>
  <si>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56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</si>
  <si>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</si>
  <si>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</si>
  <si>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</si>
  <si>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</si>
  <si>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</si>
  <si>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</si>
  <si>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</si>
  <si>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</si>
  <si>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</si>
  <si>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</si>
  <si>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</si>
  <si>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</si>
  <si>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</si>
  <si>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</si>
  <si>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 xml:space="preserve">(0,61+2,295+1,64+2,295+0,13)*2   </t>
  </si>
  <si>
    <t xml:space="preserve">(0,355+2,28+2,24+2,125+0,58)*2   </t>
  </si>
  <si>
    <t xml:space="preserve">(0,7+1,73+2,9+1,73+1,3)*2   </t>
  </si>
  <si>
    <t>Položka obsahuje očištění podkladu od nepřídržných částic, rozmíchání suché směsi s vodou, nanesení na stěnu a vyhlazení, uklizení odpadu. Položka neobsahuje žádný materiál.</t>
  </si>
  <si>
    <t>57</t>
  </si>
  <si>
    <t>781101121R00</t>
  </si>
  <si>
    <t>Provedení penetrace podkladu - práce</t>
  </si>
  <si>
    <t>Položka obsahuje provedení penetračního nátěru. Položka neobsahuje žádný materiál.</t>
  </si>
  <si>
    <t>58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</si>
  <si>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</si>
  <si>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</si>
  <si>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</si>
  <si>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</si>
  <si>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</si>
  <si>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 xml:space="preserve">13,94*0,25   </t>
  </si>
  <si>
    <t xml:space="preserve">15,16*0,25   </t>
  </si>
  <si>
    <t xml:space="preserve">16,72*0,25   </t>
  </si>
  <si>
    <t>59</t>
  </si>
  <si>
    <t>781101142R00</t>
  </si>
  <si>
    <t>Hydroizolační stěrka dvouvrstvá pod obklady</t>
  </si>
  <si>
    <t>60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</si>
  <si>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</si>
  <si>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</si>
  <si>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</si>
  <si>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</si>
  <si>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</si>
  <si>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 xml:space="preserve">13,94*1,65   </t>
  </si>
  <si>
    <t xml:space="preserve">15,16*1,65   </t>
  </si>
  <si>
    <t xml:space="preserve">16,72*1,65   </t>
  </si>
  <si>
    <t>781101210RT1</t>
  </si>
  <si>
    <t>Penetrace podkladu pod obklady</t>
  </si>
  <si>
    <t>Položka obsahuje provedení penetračního nátěru včetně dodávky materiálu.</t>
  </si>
  <si>
    <t>62</t>
  </si>
  <si>
    <t>781111115R00</t>
  </si>
  <si>
    <t>Otvor v obkladačce diamant.korunkou prům.do 30 mm</t>
  </si>
  <si>
    <t>63</t>
  </si>
  <si>
    <t>781111116R00</t>
  </si>
  <si>
    <t>Otvor v obkladačce diamant.korunkou prům.do 90 mm</t>
  </si>
  <si>
    <t>781111121R00</t>
  </si>
  <si>
    <t>Otvor v obkladačce diamant.korunkou prům.do 140mm</t>
  </si>
  <si>
    <t>65</t>
  </si>
  <si>
    <t>998781103R00</t>
  </si>
  <si>
    <t>Přesun hmot pro obklady keramické, výšky do 24 m</t>
  </si>
  <si>
    <t>66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</si>
  <si>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</si>
  <si>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</si>
  <si>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</si>
  <si>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</si>
  <si>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</si>
  <si>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</si>
  <si>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</si>
  <si>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 xml:space="preserve">13,94-2,091   </t>
  </si>
  <si>
    <t xml:space="preserve">15,16-2,274   </t>
  </si>
  <si>
    <t xml:space="preserve">16,72-2,508   </t>
  </si>
  <si>
    <t>(spára 2 mm)</t>
  </si>
  <si>
    <t>67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</si>
  <si>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</si>
  <si>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</si>
  <si>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</si>
  <si>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</si>
  <si>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</si>
  <si>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</si>
  <si>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</si>
  <si>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 xml:space="preserve">11,849*1,15   </t>
  </si>
  <si>
    <t xml:space="preserve">12,886*1,15   </t>
  </si>
  <si>
    <t xml:space="preserve">14,212*1,15   </t>
  </si>
  <si>
    <t>68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</si>
  <si>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</si>
  <si>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</si>
  <si>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</si>
  <si>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</si>
  <si>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</si>
  <si>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</si>
  <si>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</si>
  <si>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</si>
  <si>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</si>
  <si>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</si>
  <si>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</si>
  <si>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</si>
  <si>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 xml:space="preserve">0,3*(0,61+2,295+1,64+2,295+0,13)   </t>
  </si>
  <si>
    <t xml:space="preserve">0,3*(0,355+2,28+2,24+2,125+0,58)   </t>
  </si>
  <si>
    <t xml:space="preserve">0,3*(0,7+1,73+2,9+1,73+1,3)   </t>
  </si>
  <si>
    <t>69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</si>
  <si>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</si>
  <si>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</si>
  <si>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</si>
  <si>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</si>
  <si>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</si>
  <si>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</si>
  <si>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</si>
  <si>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</si>
  <si>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 xml:space="preserve">2,091*1,2   </t>
  </si>
  <si>
    <t xml:space="preserve">2,274*1,2   </t>
  </si>
  <si>
    <t xml:space="preserve">2,508*1,2   </t>
  </si>
  <si>
    <t>dovoz Polsk</t>
  </si>
  <si>
    <t>784</t>
  </si>
  <si>
    <t>Malby</t>
  </si>
  <si>
    <t>70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</si>
  <si>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</si>
  <si>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</si>
  <si>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</si>
  <si>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</si>
  <si>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</si>
  <si>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</si>
  <si>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</si>
  <si>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</si>
  <si>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</si>
  <si>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</si>
  <si>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</si>
  <si>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</si>
  <si>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</si>
  <si>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</si>
  <si>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</si>
  <si>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</si>
  <si>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</si>
  <si>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3,79   strop koupelna</t>
  </si>
  <si>
    <t>0,6*(2,295+1,64)*2   stěna koupelna</t>
  </si>
  <si>
    <t>6,26   strop chodba</t>
  </si>
  <si>
    <t>(2,3+2,8)*2,6   stěna chodba</t>
  </si>
  <si>
    <t>4,68   strop koupelna</t>
  </si>
  <si>
    <t>5,088   stěna koupelna</t>
  </si>
  <si>
    <t>4,45   strop chodba</t>
  </si>
  <si>
    <t>2*(2,6+1,72)*2,6   stěna chodba</t>
  </si>
  <si>
    <t>4,83   strop koupelna</t>
  </si>
  <si>
    <t>6,036   stěna koupelna</t>
  </si>
  <si>
    <t>6,18   strop chodba</t>
  </si>
  <si>
    <t>2*(3,7+1,7)*2,6   stěna chodba</t>
  </si>
  <si>
    <t>Provádí se za účelem odstranění veškerých drobných nepřilnavých částic a nečistot, které by mohly narušit přilnavost nanášeného materiálu k podkladu</t>
  </si>
  <si>
    <t>71</t>
  </si>
  <si>
    <t>784011121R00</t>
  </si>
  <si>
    <t>Broušení štuků a nových omítek</t>
  </si>
  <si>
    <t>Provádí se za účelem odstranění veškerých nepřilnavých povrchových zrn a shluků zrn písku</t>
  </si>
  <si>
    <t>72</t>
  </si>
  <si>
    <t>784011222RT2</t>
  </si>
  <si>
    <t>Zakrytí podlah, včetně odstranění</t>
  </si>
  <si>
    <t xml:space="preserve">6,09+6,43   </t>
  </si>
  <si>
    <t xml:space="preserve">5,23+5,43   </t>
  </si>
  <si>
    <t xml:space="preserve">3,79+6,26   </t>
  </si>
  <si>
    <t xml:space="preserve">4,68+4,45   </t>
  </si>
  <si>
    <t xml:space="preserve">4,83+6,18   </t>
  </si>
  <si>
    <t>73</t>
  </si>
  <si>
    <t>784111202R00</t>
  </si>
  <si>
    <t>Penetrace podkladu nátěrem 2 x</t>
  </si>
  <si>
    <t>Akrylátový základní nátěr na savé podklady s hloubkovou účinností.</t>
  </si>
  <si>
    <t>74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</si>
  <si>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</si>
  <si>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</si>
  <si>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</si>
  <si>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</si>
  <si>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</si>
  <si>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75</t>
  </si>
  <si>
    <t>965048515R00</t>
  </si>
  <si>
    <t>Broušení betonových povrchů do tl. 5 mm</t>
  </si>
  <si>
    <t>96_</t>
  </si>
  <si>
    <t>9_</t>
  </si>
  <si>
    <t>Položka je určena pro broušení lokálních nerovností nebo zbroušení celistvých ploch. V položce není kalkulována manipulace se sutí, která se oceňuje samostatně položkami souboru 979.</t>
  </si>
  <si>
    <t>76</t>
  </si>
  <si>
    <t>968072455R00</t>
  </si>
  <si>
    <t>Vybourání kovových dveřních zárubní pl. do 2 m2, rozšíření otvoru vč, vložení nového překladu</t>
  </si>
  <si>
    <t xml:space="preserve">1,2*2,05   </t>
  </si>
  <si>
    <t xml:space="preserve">0,9*2,05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</si>
  <si>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</si>
  <si>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77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</si>
  <si>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</si>
  <si>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</si>
  <si>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</si>
  <si>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</si>
  <si>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</si>
  <si>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78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</si>
  <si>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</si>
  <si>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</si>
  <si>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</si>
  <si>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</si>
  <si>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</si>
  <si>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</si>
  <si>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</si>
  <si>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</si>
  <si>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 xml:space="preserve">0,5949+0,0296   </t>
  </si>
  <si>
    <t xml:space="preserve">0,6793+0,0296   </t>
  </si>
  <si>
    <t xml:space="preserve">0,4234+0,713+0,0296   </t>
  </si>
  <si>
    <t>M65</t>
  </si>
  <si>
    <t>Elektroinstalace</t>
  </si>
  <si>
    <t>MP</t>
  </si>
  <si>
    <t>79</t>
  </si>
  <si>
    <t>650051311R00</t>
  </si>
  <si>
    <t>Montáž spínače zapuštěného</t>
  </si>
  <si>
    <t>M65_</t>
  </si>
  <si>
    <t>80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</si>
  <si>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</si>
  <si>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</si>
  <si>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</si>
  <si>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81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</si>
  <si>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</si>
  <si>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</si>
  <si>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</si>
  <si>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82</t>
  </si>
  <si>
    <t>34535406</t>
  </si>
  <si>
    <t>Přístroj pro nouzové volání</t>
  </si>
  <si>
    <t>83</t>
  </si>
  <si>
    <t>650052711R00</t>
  </si>
  <si>
    <t>Montáž zásuvky zapuštěné 2P+PE</t>
  </si>
  <si>
    <t>84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</si>
  <si>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</si>
  <si>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</si>
  <si>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</si>
  <si>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85</t>
  </si>
  <si>
    <t>34536700</t>
  </si>
  <si>
    <t>Rámeček jednonásobný 3901A-B10</t>
  </si>
  <si>
    <t>3901A-B10 B Rámeček pro elektroinstalační přístroje, jednonásobný  Design: Tango®</t>
  </si>
  <si>
    <t>86</t>
  </si>
  <si>
    <t>34536705</t>
  </si>
  <si>
    <t>Rámeček dvojnásobný, vodorovný 3901A-B20</t>
  </si>
  <si>
    <t>3901A-B20 B Rámeček pro elektroinstalační přístroje, dvojnásobný vodorovný, bílý  Pro vodorovnou montáž  Design: Tango</t>
  </si>
  <si>
    <t>87</t>
  </si>
  <si>
    <t>650124641R00</t>
  </si>
  <si>
    <t>Uložení kabelu Cu 3 x 1,5 mm2 pod omítku</t>
  </si>
  <si>
    <t>88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</si>
  <si>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</si>
  <si>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</si>
  <si>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</si>
  <si>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89</t>
  </si>
  <si>
    <t>650124643R00</t>
  </si>
  <si>
    <t>Uložení kabelu Cu 3 x 2,5 mm2 pod omítku</t>
  </si>
  <si>
    <t xml:space="preserve">3   </t>
  </si>
  <si>
    <t xml:space="preserve">4,2   </t>
  </si>
  <si>
    <t xml:space="preserve">6,7   </t>
  </si>
  <si>
    <t>90</t>
  </si>
  <si>
    <t>34111036</t>
  </si>
  <si>
    <t>Kabel silový s Cu jádrem 750 V CYKY 3 x 2,5 mm2</t>
  </si>
  <si>
    <t>91</t>
  </si>
  <si>
    <t>650146129R00</t>
  </si>
  <si>
    <t>Přepojení stávajících a nových rozvodů do nového bytového rozvaděče, vč. jističů na stávající i nové okruhy</t>
  </si>
  <si>
    <t>92</t>
  </si>
  <si>
    <t>650101511R00</t>
  </si>
  <si>
    <t>Dodávka a montáž LED svítidla stropního přisazeného 18W denní bílá</t>
  </si>
  <si>
    <t>93</t>
  </si>
  <si>
    <t>650516811R00</t>
  </si>
  <si>
    <t>Revize elektroinstalace</t>
  </si>
  <si>
    <t>94</t>
  </si>
  <si>
    <t>650101121R00</t>
  </si>
  <si>
    <t>Dodávka a montáž ventilátoru</t>
  </si>
  <si>
    <t>S</t>
  </si>
  <si>
    <t>Přesuny sutí</t>
  </si>
  <si>
    <t>95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</si>
  <si>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</si>
  <si>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</si>
  <si>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</si>
  <si>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</si>
  <si>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</si>
  <si>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</si>
  <si>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</si>
  <si>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</si>
  <si>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</si>
  <si>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0,8496   suť</t>
  </si>
  <si>
    <t>1,0157   suť</t>
  </si>
  <si>
    <t>Položka zahrnuje přistavení kontejneru a odvoz stavební suti automobilem Liaz kapacity 9 t nákladu.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</si>
  <si>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</si>
  <si>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</si>
  <si>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</si>
  <si>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97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</si>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</sst>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32" xfId="0" applyNumberFormat="1" applyBorder="1" applyAlignment="1">
      <alignment horizontal="left" vertical="center"/>
    </xf>
    <xf numFmtId="49" fontId="0" fillId="3" borderId="14" xfId="0" applyNumberFormat="1" applyFill="1" applyBorder="1" applyAlignment="1" applyProtection="1">
      <alignment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3" fillId="0" borderId="0" xfId="0" applyNumberFormat="1" applyFont="1" applyAlignment="1">
      <alignment vertical="top"/>
    </xf>
    <xf numFmtId="49" fontId="0" fillId="0" borderId="0" xfId="0" applyNumberForma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83"/>
  <sheetViews>
    <sheetView workbookViewId="0">
      <selection activeCell="A383" sqref="A383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72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43" ht="25.5" customHeight="1">
      <c r="A2" s="73" t="s">
        <v>1</v>
      </c>
      <c r="B2" s="74"/>
      <c r="C2" s="74"/>
      <c r="D2" s="5" t="s">
        <v>2</v>
      </c>
      <c r="E2" s="74" t="s">
        <v>3</v>
      </c>
      <c r="F2" s="74"/>
      <c r="G2" s="74" t="s">
        <v>4</v>
      </c>
      <c r="H2" s="74"/>
      <c r="I2" s="4" t="s">
        <v>5</v>
      </c>
      <c r="J2" s="74" t="s">
        <v>6</v>
      </c>
      <c r="K2" s="74"/>
      <c r="L2" s="74"/>
      <c r="M2" s="78"/>
    </row>
    <row r="3" spans="1:43" ht="25.5" customHeight="1">
      <c r="A3" s="75" t="s">
        <v>7</v>
      </c>
      <c r="B3" s="76"/>
      <c r="C3" s="76"/>
      <c r="D3" s="6" t="s">
        <v>8</v>
      </c>
      <c r="E3" s="76" t="s">
        <v>9</v>
      </c>
      <c r="F3" s="76"/>
      <c r="G3" s="76"/>
      <c r="H3" s="76"/>
      <c r="I3" s="6" t="s">
        <v>10</v>
      </c>
      <c r="J3" s="76" t="s">
        <v>11</v>
      </c>
      <c r="K3" s="76"/>
      <c r="L3" s="76"/>
      <c r="M3" s="79"/>
    </row>
    <row r="4" spans="1:43" ht="25.5" customHeight="1">
      <c r="A4" s="75" t="s">
        <v>12</v>
      </c>
      <c r="B4" s="76"/>
      <c r="C4" s="76"/>
      <c r="D4" s="6" t="s">
        <v>13</v>
      </c>
      <c r="E4" s="76" t="s">
        <v>14</v>
      </c>
      <c r="F4" s="76"/>
      <c r="G4" s="76"/>
      <c r="H4" s="76"/>
      <c r="I4" s="6" t="s">
        <v>15</v>
      </c>
      <c r="J4" s="76"/>
      <c r="K4" s="76"/>
      <c r="L4" s="76"/>
      <c r="M4" s="79"/>
    </row>
    <row r="5" spans="1:43" ht="25.5" customHeight="1">
      <c r="A5" s="77" t="s">
        <v>16</v>
      </c>
      <c r="B5" s="58"/>
      <c r="C5" s="58"/>
      <c r="D5" s="7"/>
      <c r="E5" s="58" t="s">
        <v>17</v>
      </c>
      <c r="F5" s="58"/>
      <c r="G5" s="58" t="s">
        <v>18</v>
      </c>
      <c r="H5" s="58"/>
      <c r="I5" s="7" t="s">
        <v>19</v>
      </c>
      <c r="J5" s="58"/>
      <c r="K5" s="58"/>
      <c r="L5" s="58"/>
      <c r="M5" s="59"/>
    </row>
    <row r="6" spans="1:43">
      <c r="A6" s="60" t="s">
        <v>20</v>
      </c>
      <c r="B6" s="62" t="s">
        <v>21</v>
      </c>
      <c r="C6" s="62" t="s">
        <v>22</v>
      </c>
      <c r="D6" s="8" t="s">
        <v>23</v>
      </c>
      <c r="E6" s="64" t="s">
        <v>24</v>
      </c>
      <c r="F6" s="64" t="s">
        <v>25</v>
      </c>
      <c r="G6" s="66" t="s">
        <v>26</v>
      </c>
      <c r="H6" s="68" t="s">
        <v>27</v>
      </c>
      <c r="I6" s="66"/>
      <c r="J6" s="69"/>
      <c r="K6" s="68" t="s">
        <v>28</v>
      </c>
      <c r="L6" s="69"/>
      <c r="M6" s="70" t="s">
        <v>29</v>
      </c>
    </row>
    <row r="7" spans="1:43">
      <c r="A7" s="61"/>
      <c r="B7" s="63"/>
      <c r="C7" s="63"/>
      <c r="D7" s="9" t="s">
        <v>30</v>
      </c>
      <c r="E7" s="65"/>
      <c r="F7" s="65"/>
      <c r="G7" s="67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71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SUM(H9:H9)</f>
        <v>0</v>
      </c>
      <c r="I8" s="13">
        <f>SUM(I9:I9)</f>
        <v>0</v>
      </c>
      <c r="J8" s="13">
        <f>H8+I8</f>
        <v>0</v>
      </c>
      <c r="K8" s="13"/>
      <c r="L8" s="13">
        <f>SUM(L9:L9)</f>
        <v>0.42337646000000001</v>
      </c>
      <c r="M8" s="13"/>
      <c r="P8" s="13">
        <f>IF(Q8="PR",J8,SUM(O9:O9))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34</v>
      </c>
      <c r="AI8">
        <f>SUM(Z9:Z9)</f>
        <v>0</v>
      </c>
      <c r="AJ8">
        <f>SUM(AA9:AA9)</f>
        <v>0</v>
      </c>
      <c r="AK8">
        <f>SUM(AB9:AB9)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12.038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3.517E-2</v>
      </c>
      <c r="L9">
        <f>F9*K9</f>
        <v>0.42337646000000001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0.5715753846153846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4.4980000000000002</v>
      </c>
    </row>
    <row r="11" spans="1:43">
      <c r="D11" s="14" t="s">
        <v>56</v>
      </c>
      <c r="E11" s="14"/>
      <c r="F11" s="14">
        <v>7.54</v>
      </c>
    </row>
    <row r="12" spans="1:43" ht="38.25" customHeight="1">
      <c r="C12" s="17" t="s">
        <v>57</v>
      </c>
      <c r="D12" s="56" t="s">
        <v>58</v>
      </c>
      <c r="E12" s="56"/>
      <c r="F12" s="56"/>
      <c r="G12" s="56"/>
      <c r="H12" s="56"/>
      <c r="I12" s="56"/>
      <c r="J12" s="56"/>
      <c r="K12" s="56"/>
      <c r="L12" s="56"/>
      <c r="M12" s="56"/>
    </row>
    <row r="13" spans="1:43">
      <c r="A13" s="18"/>
      <c r="B13" s="19"/>
      <c r="C13" s="19" t="s">
        <v>59</v>
      </c>
      <c r="D13" s="13" t="s">
        <v>60</v>
      </c>
      <c r="E13" s="13"/>
      <c r="F13" s="13"/>
      <c r="G13" s="13"/>
      <c r="H13" s="13">
        <f>SUM(H14:H51)</f>
        <v>0</v>
      </c>
      <c r="I13" s="13">
        <f>SUM(I14:I51)</f>
        <v>0</v>
      </c>
      <c r="J13" s="13">
        <f>H13+I13</f>
        <v>0</v>
      </c>
      <c r="K13" s="13"/>
      <c r="L13" s="13">
        <f>SUM(L14:L51)</f>
        <v>0.71304008000000008</v>
      </c>
      <c r="M13" s="13"/>
      <c r="P13" s="13">
        <f>IF(Q13="PR",J13,SUM(O14:O51))</f>
        <v>0</v>
      </c>
      <c r="Q13" s="13" t="s">
        <v>46</v>
      </c>
      <c r="R13" s="13">
        <f>IF(Q13="HS",H13,0)</f>
        <v>0</v>
      </c>
      <c r="S13" s="13">
        <f>IF(Q13="HS",I13-P13,0)</f>
        <v>0</v>
      </c>
      <c r="T13" s="13">
        <f>IF(Q13="PS",H13,0)</f>
        <v>0</v>
      </c>
      <c r="U13" s="13">
        <f>IF(Q13="PS",I13-P13,0)</f>
        <v>0</v>
      </c>
      <c r="V13" s="13">
        <f>IF(Q13="MP",H13,0)</f>
        <v>0</v>
      </c>
      <c r="W13" s="13">
        <f>IF(Q13="MP",I13-P13,0)</f>
        <v>0</v>
      </c>
      <c r="X13" s="13">
        <f>IF(Q13="OM",H13,0)</f>
        <v>0</v>
      </c>
      <c r="Y13" s="13">
        <v>61</v>
      </c>
      <c r="AI13">
        <f>SUM(Z14:Z51)</f>
        <v>0</v>
      </c>
      <c r="AJ13">
        <f>SUM(AA14:AA51)</f>
        <v>0</v>
      </c>
      <c r="AK13">
        <f>SUM(AB14:AB51)</f>
        <v>0</v>
      </c>
    </row>
    <row r="14" spans="1:43">
      <c r="A14" s="2" t="s">
        <v>61</v>
      </c>
      <c r="C14" s="1" t="s">
        <v>62</v>
      </c>
      <c r="D14" t="s">
        <v>63</v>
      </c>
      <c r="E14" t="s">
        <v>50</v>
      </c>
      <c r="F14">
        <v>6.0359999999999996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3.6700000000000001E-3</v>
      </c>
      <c r="L14">
        <f>F14*K14</f>
        <v>2.2152119999999997E-2</v>
      </c>
      <c r="M14" t="s">
        <v>51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12</v>
      </c>
      <c r="AE14">
        <f>G14*AG14</f>
        <v>0</v>
      </c>
      <c r="AF14">
        <f>G14*(1-AG14)</f>
        <v>0</v>
      </c>
      <c r="AG14">
        <v>0.29290215588723051</v>
      </c>
      <c r="AM14">
        <f>F14*AE14</f>
        <v>0</v>
      </c>
      <c r="AN14">
        <f>F14*AF14</f>
        <v>0</v>
      </c>
      <c r="AO14" t="s">
        <v>64</v>
      </c>
      <c r="AP14" t="s">
        <v>65</v>
      </c>
      <c r="AQ14" s="13" t="s">
        <v>54</v>
      </c>
    </row>
    <row r="15" spans="1:43">
      <c r="D15" s="14" t="s">
        <v>66</v>
      </c>
      <c r="E15" s="14"/>
      <c r="F15" s="14">
        <v>9.7379999999999995</v>
      </c>
    </row>
    <row r="16" spans="1:43">
      <c r="D16" s="14" t="s">
        <v>67</v>
      </c>
      <c r="E16" s="14"/>
      <c r="F16" s="14">
        <v>6.2640000000000002</v>
      </c>
    </row>
    <row r="17" spans="1:43">
      <c r="D17" s="14" t="s">
        <v>68</v>
      </c>
      <c r="E17" s="14"/>
      <c r="F17" s="14">
        <v>12.24</v>
      </c>
    </row>
    <row r="18" spans="1:43">
      <c r="D18" s="14" t="s">
        <v>69</v>
      </c>
      <c r="E18" s="14"/>
      <c r="F18" s="14">
        <v>6.0107999999999997</v>
      </c>
    </row>
    <row r="19" spans="1:43">
      <c r="D19" s="14" t="s">
        <v>70</v>
      </c>
      <c r="E19" s="14"/>
      <c r="F19" s="14">
        <v>6.09</v>
      </c>
    </row>
    <row r="20" spans="1:43">
      <c r="D20" s="14" t="s">
        <v>71</v>
      </c>
      <c r="E20" s="14"/>
      <c r="F20" s="14">
        <v>5.5056000000000003</v>
      </c>
    </row>
    <row r="21" spans="1:43">
      <c r="D21" s="14" t="s">
        <v>72</v>
      </c>
      <c r="E21" s="14"/>
      <c r="F21" s="14">
        <v>4.7220000000000004</v>
      </c>
    </row>
    <row r="22" spans="1:43">
      <c r="D22" s="14" t="s">
        <v>73</v>
      </c>
      <c r="E22" s="14"/>
      <c r="F22" s="14">
        <v>5.0880000000000001</v>
      </c>
    </row>
    <row r="23" spans="1:43">
      <c r="D23" s="14" t="s">
        <v>74</v>
      </c>
      <c r="E23" s="14"/>
      <c r="F23" s="14">
        <v>6.0359999999999996</v>
      </c>
    </row>
    <row r="24" spans="1:43" ht="12.75" customHeight="1">
      <c r="C24" s="17" t="s">
        <v>57</v>
      </c>
      <c r="D24" s="56" t="s">
        <v>75</v>
      </c>
      <c r="E24" s="56"/>
      <c r="F24" s="56"/>
      <c r="G24" s="56"/>
      <c r="H24" s="56"/>
      <c r="I24" s="56"/>
      <c r="J24" s="56"/>
      <c r="K24" s="56"/>
      <c r="L24" s="56"/>
      <c r="M24" s="56"/>
    </row>
    <row r="25" spans="1:43">
      <c r="A25" s="2" t="s">
        <v>76</v>
      </c>
      <c r="C25" s="1" t="s">
        <v>77</v>
      </c>
      <c r="D25" t="s">
        <v>78</v>
      </c>
      <c r="E25" t="s">
        <v>79</v>
      </c>
      <c r="F25">
        <v>7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1.56E-3</v>
      </c>
      <c r="L25">
        <f>F25*K25</f>
        <v>1.0919999999999999E-2</v>
      </c>
      <c r="M25" t="s">
        <v>51</v>
      </c>
      <c r="N25">
        <v>1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12</v>
      </c>
      <c r="AE25">
        <f>G25*AG25</f>
        <v>0</v>
      </c>
      <c r="AF25">
        <f>G25*(1-AG25)</f>
        <v>0</v>
      </c>
      <c r="AG25">
        <v>0.12809798270893369</v>
      </c>
      <c r="AM25">
        <f>F25*AE25</f>
        <v>0</v>
      </c>
      <c r="AN25">
        <f>F25*AF25</f>
        <v>0</v>
      </c>
      <c r="AO25" t="s">
        <v>64</v>
      </c>
      <c r="AP25" t="s">
        <v>65</v>
      </c>
      <c r="AQ25" s="13" t="s">
        <v>54</v>
      </c>
    </row>
    <row r="26" spans="1:43">
      <c r="D26" s="14" t="s">
        <v>80</v>
      </c>
      <c r="E26" s="14"/>
      <c r="F26" s="14">
        <v>21.45</v>
      </c>
    </row>
    <row r="27" spans="1:43">
      <c r="D27" s="14" t="s">
        <v>81</v>
      </c>
      <c r="E27" s="14"/>
      <c r="F27" s="14">
        <v>3.6</v>
      </c>
    </row>
    <row r="28" spans="1:43">
      <c r="D28" s="14" t="s">
        <v>82</v>
      </c>
      <c r="E28" s="14"/>
      <c r="F28" s="14">
        <v>10.8</v>
      </c>
    </row>
    <row r="29" spans="1:43">
      <c r="D29" s="14" t="s">
        <v>83</v>
      </c>
      <c r="E29" s="14"/>
      <c r="F29" s="14">
        <v>9.3800000000000008</v>
      </c>
    </row>
    <row r="30" spans="1:43">
      <c r="D30" s="14" t="s">
        <v>84</v>
      </c>
      <c r="E30" s="14"/>
      <c r="F30" s="14">
        <v>11.4</v>
      </c>
    </row>
    <row r="31" spans="1:43">
      <c r="D31" s="14" t="s">
        <v>85</v>
      </c>
      <c r="E31" s="14"/>
      <c r="F31" s="14">
        <v>21.9</v>
      </c>
    </row>
    <row r="32" spans="1:43" ht="12.75" customHeight="1">
      <c r="C32" s="17" t="s">
        <v>57</v>
      </c>
      <c r="D32" s="56" t="s">
        <v>86</v>
      </c>
      <c r="E32" s="56"/>
      <c r="F32" s="56"/>
      <c r="G32" s="56"/>
      <c r="H32" s="56"/>
      <c r="I32" s="56"/>
      <c r="J32" s="56"/>
      <c r="K32" s="56"/>
      <c r="L32" s="56"/>
      <c r="M32" s="56"/>
    </row>
    <row r="33" spans="1:43">
      <c r="A33" s="2" t="s">
        <v>87</v>
      </c>
      <c r="C33" s="1" t="s">
        <v>88</v>
      </c>
      <c r="D33" t="s">
        <v>89</v>
      </c>
      <c r="E33" t="s">
        <v>50</v>
      </c>
      <c r="F33">
        <v>6.0359999999999996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4.7660000000000001E-2</v>
      </c>
      <c r="L33">
        <f>F33*K33</f>
        <v>0.28767576</v>
      </c>
      <c r="M33" t="s">
        <v>51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12</v>
      </c>
      <c r="AE33">
        <f>G33*AG33</f>
        <v>0</v>
      </c>
      <c r="AF33">
        <f>G33*(1-AG33)</f>
        <v>0</v>
      </c>
      <c r="AG33">
        <v>0.11891428571428569</v>
      </c>
      <c r="AM33">
        <f>F33*AE33</f>
        <v>0</v>
      </c>
      <c r="AN33">
        <f>F33*AF33</f>
        <v>0</v>
      </c>
      <c r="AO33" t="s">
        <v>64</v>
      </c>
      <c r="AP33" t="s">
        <v>65</v>
      </c>
      <c r="AQ33" s="13" t="s">
        <v>54</v>
      </c>
    </row>
    <row r="34" spans="1:43">
      <c r="D34" s="14" t="s">
        <v>90</v>
      </c>
      <c r="E34" s="14"/>
      <c r="F34" s="14">
        <v>6.0107999999999997</v>
      </c>
    </row>
    <row r="35" spans="1:43" ht="12.75" customHeight="1">
      <c r="C35" s="17" t="s">
        <v>57</v>
      </c>
      <c r="D35" s="56" t="s">
        <v>91</v>
      </c>
      <c r="E35" s="56"/>
      <c r="F35" s="56"/>
      <c r="G35" s="56"/>
      <c r="H35" s="56"/>
      <c r="I35" s="56"/>
      <c r="J35" s="56"/>
      <c r="K35" s="56"/>
      <c r="L35" s="56"/>
      <c r="M35" s="56"/>
    </row>
    <row r="36" spans="1:43">
      <c r="A36" s="2" t="s">
        <v>92</v>
      </c>
      <c r="C36" s="1" t="s">
        <v>93</v>
      </c>
      <c r="D36" t="s">
        <v>94</v>
      </c>
      <c r="E36" t="s">
        <v>95</v>
      </c>
      <c r="F36">
        <v>7.4999999999999997E-2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1</v>
      </c>
      <c r="L36">
        <f>F36*K36</f>
        <v>7.4999999999999997E-2</v>
      </c>
      <c r="M36" t="s">
        <v>51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12</v>
      </c>
      <c r="AE36">
        <f>G36*AG36</f>
        <v>0</v>
      </c>
      <c r="AF36">
        <f>G36*(1-AG36)</f>
        <v>0</v>
      </c>
      <c r="AG36">
        <v>1</v>
      </c>
      <c r="AM36">
        <f>F36*AE36</f>
        <v>0</v>
      </c>
      <c r="AN36">
        <f>F36*AF36</f>
        <v>0</v>
      </c>
      <c r="AO36" t="s">
        <v>64</v>
      </c>
      <c r="AP36" t="s">
        <v>65</v>
      </c>
      <c r="AQ36" s="13" t="s">
        <v>54</v>
      </c>
    </row>
    <row r="37" spans="1:43">
      <c r="D37" s="14" t="s">
        <v>96</v>
      </c>
      <c r="E37" s="14"/>
      <c r="F37" s="14">
        <v>7.4999999999999997E-2</v>
      </c>
    </row>
    <row r="38" spans="1:43">
      <c r="D38" s="14" t="s">
        <v>97</v>
      </c>
      <c r="E38" s="14"/>
      <c r="F38" s="14">
        <v>2.5000000000000001E-2</v>
      </c>
    </row>
    <row r="39" spans="1:43">
      <c r="D39" s="14" t="s">
        <v>96</v>
      </c>
      <c r="E39" s="14"/>
      <c r="F39" s="14">
        <v>7.4999999999999997E-2</v>
      </c>
    </row>
    <row r="40" spans="1:43">
      <c r="D40" s="14" t="s">
        <v>96</v>
      </c>
      <c r="E40" s="14"/>
      <c r="F40" s="14">
        <v>7.4999999999999997E-2</v>
      </c>
    </row>
    <row r="41" spans="1:43">
      <c r="D41" s="14" t="s">
        <v>96</v>
      </c>
      <c r="E41" s="14"/>
      <c r="F41" s="14">
        <v>7.4999999999999997E-2</v>
      </c>
    </row>
    <row r="42" spans="1:43">
      <c r="D42" s="14" t="s">
        <v>96</v>
      </c>
      <c r="E42" s="14"/>
      <c r="F42" s="14">
        <v>7.4999999999999997E-2</v>
      </c>
    </row>
    <row r="43" spans="1:43">
      <c r="D43" s="14" t="s">
        <v>96</v>
      </c>
      <c r="E43" s="14"/>
      <c r="F43" s="14">
        <v>7.4999999999999997E-2</v>
      </c>
    </row>
    <row r="44" spans="1:43">
      <c r="D44" s="14" t="s">
        <v>96</v>
      </c>
      <c r="E44" s="14"/>
      <c r="F44" s="14">
        <v>7.4999999999999997E-2</v>
      </c>
    </row>
    <row r="45" spans="1:43" ht="25.5" customHeight="1">
      <c r="C45" s="17" t="s">
        <v>57</v>
      </c>
      <c r="D45" s="56" t="s">
        <v>98</v>
      </c>
      <c r="E45" s="56"/>
      <c r="F45" s="56"/>
      <c r="G45" s="56"/>
      <c r="H45" s="56"/>
      <c r="I45" s="56"/>
      <c r="J45" s="56"/>
      <c r="K45" s="56"/>
      <c r="L45" s="56"/>
      <c r="M45" s="56"/>
    </row>
    <row r="46" spans="1:43">
      <c r="A46" s="2" t="s">
        <v>99</v>
      </c>
      <c r="C46" s="1" t="s">
        <v>100</v>
      </c>
      <c r="D46" t="s">
        <v>101</v>
      </c>
      <c r="E46" t="s">
        <v>50</v>
      </c>
      <c r="F46">
        <v>4.83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4.1099999999999999E-3</v>
      </c>
      <c r="L46">
        <f>F46*K46</f>
        <v>1.9851299999999999E-2</v>
      </c>
      <c r="M46" t="s">
        <v>51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12</v>
      </c>
      <c r="AE46">
        <f>G46*AG46</f>
        <v>0</v>
      </c>
      <c r="AF46">
        <f>G46*(1-AG46)</f>
        <v>0</v>
      </c>
      <c r="AG46">
        <v>0.26393229166666671</v>
      </c>
      <c r="AM46">
        <f>F46*AE46</f>
        <v>0</v>
      </c>
      <c r="AN46">
        <f>F46*AF46</f>
        <v>0</v>
      </c>
      <c r="AO46" t="s">
        <v>64</v>
      </c>
      <c r="AP46" t="s">
        <v>65</v>
      </c>
      <c r="AQ46" s="13" t="s">
        <v>54</v>
      </c>
    </row>
    <row r="47" spans="1:43">
      <c r="D47" s="14" t="s">
        <v>102</v>
      </c>
      <c r="E47" s="14"/>
      <c r="F47" s="14">
        <v>6.98</v>
      </c>
    </row>
    <row r="48" spans="1:43" ht="12.75" customHeight="1">
      <c r="C48" s="17" t="s">
        <v>57</v>
      </c>
      <c r="D48" s="56" t="s">
        <v>103</v>
      </c>
      <c r="E48" s="56"/>
      <c r="F48" s="56"/>
      <c r="G48" s="56"/>
      <c r="H48" s="56"/>
      <c r="I48" s="56"/>
      <c r="J48" s="56"/>
      <c r="K48" s="56"/>
      <c r="L48" s="56"/>
      <c r="M48" s="56"/>
    </row>
    <row r="49" spans="1:43">
      <c r="A49" s="2" t="s">
        <v>104</v>
      </c>
      <c r="C49" s="1" t="s">
        <v>105</v>
      </c>
      <c r="D49" t="s">
        <v>106</v>
      </c>
      <c r="E49" t="s">
        <v>50</v>
      </c>
      <c r="F49">
        <v>4.83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5.1229999999999998E-2</v>
      </c>
      <c r="L49">
        <f>F49*K49</f>
        <v>0.24744089999999999</v>
      </c>
      <c r="M49" t="s">
        <v>51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12</v>
      </c>
      <c r="AE49">
        <f>G49*AG49</f>
        <v>0</v>
      </c>
      <c r="AF49">
        <f>G49*(1-AG49)</f>
        <v>0</v>
      </c>
      <c r="AG49">
        <v>0.1741541038525963</v>
      </c>
      <c r="AM49">
        <f>F49*AE49</f>
        <v>0</v>
      </c>
      <c r="AN49">
        <f>F49*AF49</f>
        <v>0</v>
      </c>
      <c r="AO49" t="s">
        <v>64</v>
      </c>
      <c r="AP49" t="s">
        <v>65</v>
      </c>
      <c r="AQ49" s="13" t="s">
        <v>54</v>
      </c>
    </row>
    <row r="50" spans="1:43" ht="12.75" customHeight="1">
      <c r="C50" s="17" t="s">
        <v>57</v>
      </c>
      <c r="D50" s="56" t="s">
        <v>107</v>
      </c>
      <c r="E50" s="56"/>
      <c r="F50" s="56"/>
      <c r="G50" s="56"/>
      <c r="H50" s="56"/>
      <c r="I50" s="56"/>
      <c r="J50" s="56"/>
      <c r="K50" s="56"/>
      <c r="L50" s="56"/>
      <c r="M50" s="56"/>
    </row>
    <row r="51" spans="1:43">
      <c r="A51" s="2" t="s">
        <v>108</v>
      </c>
      <c r="C51" s="1" t="s">
        <v>93</v>
      </c>
      <c r="D51" t="s">
        <v>94</v>
      </c>
      <c r="E51" t="s">
        <v>95</v>
      </c>
      <c r="F51">
        <v>0.05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1</v>
      </c>
      <c r="L51">
        <f>F51*K51</f>
        <v>0.05</v>
      </c>
      <c r="M51" t="s">
        <v>51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12</v>
      </c>
      <c r="AE51">
        <f>G51*AG51</f>
        <v>0</v>
      </c>
      <c r="AF51">
        <f>G51*(1-AG51)</f>
        <v>0</v>
      </c>
      <c r="AG51">
        <v>1</v>
      </c>
      <c r="AM51">
        <f>F51*AE51</f>
        <v>0</v>
      </c>
      <c r="AN51">
        <f>F51*AF51</f>
        <v>0</v>
      </c>
      <c r="AO51" t="s">
        <v>64</v>
      </c>
      <c r="AP51" t="s">
        <v>65</v>
      </c>
      <c r="AQ51" s="13" t="s">
        <v>54</v>
      </c>
    </row>
    <row r="52" spans="1:43" ht="25.5" customHeight="1">
      <c r="C52" s="17" t="s">
        <v>57</v>
      </c>
      <c r="D52" s="56" t="s">
        <v>98</v>
      </c>
      <c r="E52" s="56"/>
      <c r="F52" s="56"/>
      <c r="G52" s="56"/>
      <c r="H52" s="56"/>
      <c r="I52" s="56"/>
      <c r="J52" s="56"/>
      <c r="K52" s="56"/>
      <c r="L52" s="56"/>
      <c r="M52" s="56"/>
    </row>
    <row r="53" spans="1:43">
      <c r="A53" s="18"/>
      <c r="B53" s="19"/>
      <c r="C53" s="19" t="s">
        <v>109</v>
      </c>
      <c r="D53" s="13" t="s">
        <v>110</v>
      </c>
      <c r="E53" s="13"/>
      <c r="F53" s="13"/>
      <c r="G53" s="13"/>
      <c r="H53" s="13">
        <f>SUM(H54:H54)</f>
        <v>0</v>
      </c>
      <c r="I53" s="13">
        <f>SUM(I54:I54)</f>
        <v>0</v>
      </c>
      <c r="J53" s="13">
        <f>H53+I53</f>
        <v>0</v>
      </c>
      <c r="K53" s="13"/>
      <c r="L53" s="13">
        <f>SUM(L54:L54)</f>
        <v>2.9569999999999999E-2</v>
      </c>
      <c r="M53" s="13"/>
      <c r="P53" s="13">
        <f>IF(Q53="PR",J53,SUM(O54:O54))</f>
        <v>0</v>
      </c>
      <c r="Q53" s="13" t="s">
        <v>46</v>
      </c>
      <c r="R53" s="13">
        <f>IF(Q53="HS",H53,0)</f>
        <v>0</v>
      </c>
      <c r="S53" s="13">
        <f>IF(Q53="HS",I53-P53,0)</f>
        <v>0</v>
      </c>
      <c r="T53" s="13">
        <f>IF(Q53="PS",H53,0)</f>
        <v>0</v>
      </c>
      <c r="U53" s="13">
        <f>IF(Q53="PS",I53-P53,0)</f>
        <v>0</v>
      </c>
      <c r="V53" s="13">
        <f>IF(Q53="MP",H53,0)</f>
        <v>0</v>
      </c>
      <c r="W53" s="13">
        <f>IF(Q53="MP",I53-P53,0)</f>
        <v>0</v>
      </c>
      <c r="X53" s="13">
        <f>IF(Q53="OM",H53,0)</f>
        <v>0</v>
      </c>
      <c r="Y53" s="13">
        <v>64</v>
      </c>
      <c r="AI53">
        <f>SUM(Z54:Z54)</f>
        <v>0</v>
      </c>
      <c r="AJ53">
        <f>SUM(AA54:AA54)</f>
        <v>0</v>
      </c>
      <c r="AK53">
        <f>SUM(AB54:AB54)</f>
        <v>0</v>
      </c>
    </row>
    <row r="54" spans="1:43">
      <c r="A54" s="2" t="s">
        <v>111</v>
      </c>
      <c r="C54" s="1" t="s">
        <v>112</v>
      </c>
      <c r="D54" t="s">
        <v>113</v>
      </c>
      <c r="E54" t="s">
        <v>114</v>
      </c>
      <c r="F54">
        <v>1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2.9569999999999999E-2</v>
      </c>
      <c r="L54">
        <f>F54*K54</f>
        <v>2.9569999999999999E-2</v>
      </c>
      <c r="M54" t="s">
        <v>51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12</v>
      </c>
      <c r="AE54">
        <f>G54*AG54</f>
        <v>0</v>
      </c>
      <c r="AF54">
        <f>G54*(1-AG54)</f>
        <v>0</v>
      </c>
      <c r="AG54">
        <v>0.64451468048359239</v>
      </c>
      <c r="AM54">
        <f>F54*AE54</f>
        <v>0</v>
      </c>
      <c r="AN54">
        <f>F54*AF54</f>
        <v>0</v>
      </c>
      <c r="AO54" t="s">
        <v>115</v>
      </c>
      <c r="AP54" t="s">
        <v>65</v>
      </c>
      <c r="AQ54" s="13" t="s">
        <v>54</v>
      </c>
    </row>
    <row r="55" spans="1:43">
      <c r="A55" s="18"/>
      <c r="B55" s="19"/>
      <c r="C55" s="19" t="s">
        <v>116</v>
      </c>
      <c r="D55" s="13" t="s">
        <v>117</v>
      </c>
      <c r="E55" s="13"/>
      <c r="F55" s="13"/>
      <c r="G55" s="13"/>
      <c r="H55" s="13">
        <f>SUM(H56:H63)</f>
        <v>0</v>
      </c>
      <c r="I55" s="13">
        <f>SUM(I56:I63)</f>
        <v>0</v>
      </c>
      <c r="J55" s="13">
        <f>H55+I55</f>
        <v>0</v>
      </c>
      <c r="K55" s="13"/>
      <c r="L55" s="13">
        <f>SUM(L56:L63)</f>
        <v>6.875E-3</v>
      </c>
      <c r="M55" s="13"/>
      <c r="P55" s="13">
        <f>IF(Q55="PR",J55,SUM(O56:O63))</f>
        <v>0</v>
      </c>
      <c r="Q55" s="13" t="s">
        <v>118</v>
      </c>
      <c r="R55" s="13">
        <f>IF(Q55="HS",H55,0)</f>
        <v>0</v>
      </c>
      <c r="S55" s="13">
        <f>IF(Q55="HS",I55-P55,0)</f>
        <v>0</v>
      </c>
      <c r="T55" s="13">
        <f>IF(Q55="PS",H55,0)</f>
        <v>0</v>
      </c>
      <c r="U55" s="13">
        <f>IF(Q55="PS",I55-P55,0)</f>
        <v>0</v>
      </c>
      <c r="V55" s="13">
        <f>IF(Q55="MP",H55,0)</f>
        <v>0</v>
      </c>
      <c r="W55" s="13">
        <f>IF(Q55="MP",I55-P55,0)</f>
        <v>0</v>
      </c>
      <c r="X55" s="13">
        <f>IF(Q55="OM",H55,0)</f>
        <v>0</v>
      </c>
      <c r="Y55" s="13">
        <v>721</v>
      </c>
      <c r="AI55">
        <f>SUM(Z56:Z63)</f>
        <v>0</v>
      </c>
      <c r="AJ55">
        <f>SUM(AA56:AA63)</f>
        <v>0</v>
      </c>
      <c r="AK55">
        <f>SUM(AB56:AB63)</f>
        <v>0</v>
      </c>
    </row>
    <row r="56" spans="1:43">
      <c r="A56" s="2" t="s">
        <v>119</v>
      </c>
      <c r="C56" s="1" t="s">
        <v>120</v>
      </c>
      <c r="D56" t="s">
        <v>121</v>
      </c>
      <c r="E56" t="s">
        <v>114</v>
      </c>
      <c r="F56">
        <v>1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1.2700000000000001E-3</v>
      </c>
      <c r="L56">
        <f>F56*K56</f>
        <v>1.2700000000000001E-3</v>
      </c>
      <c r="M56" t="s">
        <v>51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0.96824343015214376</v>
      </c>
      <c r="AM56">
        <f>F56*AE56</f>
        <v>0</v>
      </c>
      <c r="AN56">
        <f>F56*AF56</f>
        <v>0</v>
      </c>
      <c r="AO56" t="s">
        <v>122</v>
      </c>
      <c r="AP56" t="s">
        <v>123</v>
      </c>
      <c r="AQ56" s="13" t="s">
        <v>54</v>
      </c>
    </row>
    <row r="57" spans="1:43">
      <c r="A57" s="2" t="s">
        <v>124</v>
      </c>
      <c r="C57" s="1" t="s">
        <v>125</v>
      </c>
      <c r="D57" t="s">
        <v>126</v>
      </c>
      <c r="E57" t="s">
        <v>79</v>
      </c>
      <c r="F57">
        <v>1.9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4.6999999999999999E-4</v>
      </c>
      <c r="L57">
        <f>F57*K57</f>
        <v>8.9299999999999991E-4</v>
      </c>
      <c r="M57" t="s">
        <v>51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12</v>
      </c>
      <c r="AE57">
        <f>G57*AG57</f>
        <v>0</v>
      </c>
      <c r="AF57">
        <f>G57*(1-AG57)</f>
        <v>0</v>
      </c>
      <c r="AG57">
        <v>0.34058689878076098</v>
      </c>
      <c r="AM57">
        <f>F57*AE57</f>
        <v>0</v>
      </c>
      <c r="AN57">
        <f>F57*AF57</f>
        <v>0</v>
      </c>
      <c r="AO57" t="s">
        <v>122</v>
      </c>
      <c r="AP57" t="s">
        <v>123</v>
      </c>
      <c r="AQ57" s="13" t="s">
        <v>54</v>
      </c>
    </row>
    <row r="58" spans="1:43">
      <c r="D58" s="14" t="s">
        <v>127</v>
      </c>
      <c r="E58" s="14"/>
      <c r="F58" s="14">
        <v>4.3</v>
      </c>
    </row>
    <row r="59" spans="1:43">
      <c r="D59" s="14" t="s">
        <v>127</v>
      </c>
      <c r="E59" s="14"/>
      <c r="F59" s="14">
        <v>4.3</v>
      </c>
    </row>
    <row r="60" spans="1:43">
      <c r="A60" s="2" t="s">
        <v>128</v>
      </c>
      <c r="C60" s="1" t="s">
        <v>129</v>
      </c>
      <c r="D60" t="s">
        <v>130</v>
      </c>
      <c r="E60" t="s">
        <v>79</v>
      </c>
      <c r="F60">
        <v>3.1</v>
      </c>
      <c r="G60">
        <v>0</v>
      </c>
      <c r="H60">
        <f>F60*AE60</f>
        <v>0</v>
      </c>
      <c r="I60">
        <f>J60-H60</f>
        <v>0</v>
      </c>
      <c r="J60">
        <f>F60*G60</f>
        <v>0</v>
      </c>
      <c r="K60">
        <v>1.5200000000000001E-3</v>
      </c>
      <c r="L60">
        <f>F60*K60</f>
        <v>4.712E-3</v>
      </c>
      <c r="M60" t="s">
        <v>51</v>
      </c>
      <c r="N60">
        <v>1</v>
      </c>
      <c r="O60">
        <f>IF(N60=5,I60,0)</f>
        <v>0</v>
      </c>
      <c r="Z60">
        <f>IF(AD60=0,J60,0)</f>
        <v>0</v>
      </c>
      <c r="AA60">
        <f>IF(AD60=15,J60,0)</f>
        <v>0</v>
      </c>
      <c r="AB60">
        <f>IF(AD60=21,J60,0)</f>
        <v>0</v>
      </c>
      <c r="AD60">
        <v>12</v>
      </c>
      <c r="AE60">
        <f>G60*AG60</f>
        <v>0</v>
      </c>
      <c r="AF60">
        <f>G60*(1-AG60)</f>
        <v>0</v>
      </c>
      <c r="AG60">
        <v>0.31743667679837889</v>
      </c>
      <c r="AM60">
        <f>F60*AE60</f>
        <v>0</v>
      </c>
      <c r="AN60">
        <f>F60*AF60</f>
        <v>0</v>
      </c>
      <c r="AO60" t="s">
        <v>122</v>
      </c>
      <c r="AP60" t="s">
        <v>123</v>
      </c>
      <c r="AQ60" s="13" t="s">
        <v>54</v>
      </c>
    </row>
    <row r="61" spans="1:43">
      <c r="A61" s="2" t="s">
        <v>131</v>
      </c>
      <c r="C61" s="1" t="s">
        <v>132</v>
      </c>
      <c r="D61" t="s">
        <v>133</v>
      </c>
      <c r="E61" t="s">
        <v>114</v>
      </c>
      <c r="F61">
        <v>2</v>
      </c>
      <c r="G61">
        <v>0</v>
      </c>
      <c r="H61">
        <f>F61*AE61</f>
        <v>0</v>
      </c>
      <c r="I61">
        <f>J61-H61</f>
        <v>0</v>
      </c>
      <c r="J61">
        <f>F61*G61</f>
        <v>0</v>
      </c>
      <c r="K61">
        <v>0</v>
      </c>
      <c r="L61">
        <f>F61*K61</f>
        <v>0</v>
      </c>
      <c r="M61" t="s">
        <v>51</v>
      </c>
      <c r="N61">
        <v>1</v>
      </c>
      <c r="O61">
        <f>IF(N61=5,I61,0)</f>
        <v>0</v>
      </c>
      <c r="Z61">
        <f>IF(AD61=0,J61,0)</f>
        <v>0</v>
      </c>
      <c r="AA61">
        <f>IF(AD61=15,J61,0)</f>
        <v>0</v>
      </c>
      <c r="AB61">
        <f>IF(AD61=21,J61,0)</f>
        <v>0</v>
      </c>
      <c r="AD61">
        <v>12</v>
      </c>
      <c r="AE61">
        <f>G61*AG61</f>
        <v>0</v>
      </c>
      <c r="AF61">
        <f>G61*(1-AG61)</f>
        <v>0</v>
      </c>
      <c r="AG61">
        <v>0</v>
      </c>
      <c r="AM61">
        <f>F61*AE61</f>
        <v>0</v>
      </c>
      <c r="AN61">
        <f>F61*AF61</f>
        <v>0</v>
      </c>
      <c r="AO61" t="s">
        <v>122</v>
      </c>
      <c r="AP61" t="s">
        <v>123</v>
      </c>
      <c r="AQ61" s="13" t="s">
        <v>54</v>
      </c>
    </row>
    <row r="62" spans="1:43">
      <c r="A62" s="2" t="s">
        <v>134</v>
      </c>
      <c r="C62" s="1" t="s">
        <v>135</v>
      </c>
      <c r="D62" t="s">
        <v>136</v>
      </c>
      <c r="E62" t="s">
        <v>79</v>
      </c>
      <c r="F62">
        <v>5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0</v>
      </c>
      <c r="L62">
        <f>F62*K62</f>
        <v>0</v>
      </c>
      <c r="M62" t="s">
        <v>51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12</v>
      </c>
      <c r="AE62">
        <f>G62*AG62</f>
        <v>0</v>
      </c>
      <c r="AF62">
        <f>G62*(1-AG62)</f>
        <v>0</v>
      </c>
      <c r="AG62">
        <v>2.9225352112676049E-2</v>
      </c>
      <c r="AM62">
        <f>F62*AE62</f>
        <v>0</v>
      </c>
      <c r="AN62">
        <f>F62*AF62</f>
        <v>0</v>
      </c>
      <c r="AO62" t="s">
        <v>122</v>
      </c>
      <c r="AP62" t="s">
        <v>123</v>
      </c>
      <c r="AQ62" s="13" t="s">
        <v>54</v>
      </c>
    </row>
    <row r="63" spans="1:43">
      <c r="A63" s="2" t="s">
        <v>137</v>
      </c>
      <c r="C63" s="1" t="s">
        <v>138</v>
      </c>
      <c r="D63" t="s">
        <v>139</v>
      </c>
      <c r="E63" t="s">
        <v>95</v>
      </c>
      <c r="F63">
        <v>6.8999999999999999E-3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0</v>
      </c>
      <c r="L63">
        <f>F63*K63</f>
        <v>0</v>
      </c>
      <c r="M63" t="s">
        <v>51</v>
      </c>
      <c r="N63">
        <v>5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12</v>
      </c>
      <c r="AE63">
        <f>G63*AG63</f>
        <v>0</v>
      </c>
      <c r="AF63">
        <f>G63*(1-AG63)</f>
        <v>0</v>
      </c>
      <c r="AG63">
        <v>0</v>
      </c>
      <c r="AM63">
        <f>F63*AE63</f>
        <v>0</v>
      </c>
      <c r="AN63">
        <f>F63*AF63</f>
        <v>0</v>
      </c>
      <c r="AO63" t="s">
        <v>122</v>
      </c>
      <c r="AP63" t="s">
        <v>123</v>
      </c>
      <c r="AQ63" s="13" t="s">
        <v>54</v>
      </c>
    </row>
    <row r="64" spans="1:43">
      <c r="A64" s="18"/>
      <c r="B64" s="19"/>
      <c r="C64" s="19" t="s">
        <v>140</v>
      </c>
      <c r="D64" s="13" t="s">
        <v>141</v>
      </c>
      <c r="E64" s="13"/>
      <c r="F64" s="13"/>
      <c r="G64" s="13"/>
      <c r="H64" s="13">
        <f>SUM(H65:H75)</f>
        <v>0</v>
      </c>
      <c r="I64" s="13">
        <f>SUM(I65:I75)</f>
        <v>0</v>
      </c>
      <c r="J64" s="13">
        <f>H64+I64</f>
        <v>0</v>
      </c>
      <c r="K64" s="13"/>
      <c r="L64" s="13">
        <f>SUM(L65:L75)</f>
        <v>2.7691999999999998E-2</v>
      </c>
      <c r="M64" s="13"/>
      <c r="P64" s="13">
        <f>IF(Q64="PR",J64,SUM(O65:O75))</f>
        <v>0</v>
      </c>
      <c r="Q64" s="13" t="s">
        <v>118</v>
      </c>
      <c r="R64" s="13">
        <f>IF(Q64="HS",H64,0)</f>
        <v>0</v>
      </c>
      <c r="S64" s="13">
        <f>IF(Q64="HS",I64-P64,0)</f>
        <v>0</v>
      </c>
      <c r="T64" s="13">
        <f>IF(Q64="PS",H64,0)</f>
        <v>0</v>
      </c>
      <c r="U64" s="13">
        <f>IF(Q64="PS",I64-P64,0)</f>
        <v>0</v>
      </c>
      <c r="V64" s="13">
        <f>IF(Q64="MP",H64,0)</f>
        <v>0</v>
      </c>
      <c r="W64" s="13">
        <f>IF(Q64="MP",I64-P64,0)</f>
        <v>0</v>
      </c>
      <c r="X64" s="13">
        <f>IF(Q64="OM",H64,0)</f>
        <v>0</v>
      </c>
      <c r="Y64" s="13">
        <v>722</v>
      </c>
      <c r="AI64">
        <f>SUM(Z65:Z75)</f>
        <v>0</v>
      </c>
      <c r="AJ64">
        <f>SUM(AA65:AA75)</f>
        <v>0</v>
      </c>
      <c r="AK64">
        <f>SUM(AB65:AB75)</f>
        <v>0</v>
      </c>
    </row>
    <row r="65" spans="1:43">
      <c r="A65" s="2" t="s">
        <v>142</v>
      </c>
      <c r="C65" s="1" t="s">
        <v>143</v>
      </c>
      <c r="D65" t="s">
        <v>144</v>
      </c>
      <c r="E65" t="s">
        <v>79</v>
      </c>
      <c r="F65">
        <v>6.6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4.0099999999999997E-3</v>
      </c>
      <c r="L65">
        <f>F65*K65</f>
        <v>2.6465999999999996E-2</v>
      </c>
      <c r="M65" t="s">
        <v>51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12</v>
      </c>
      <c r="AE65">
        <f>G65*AG65</f>
        <v>0</v>
      </c>
      <c r="AF65">
        <f>G65*(1-AG65)</f>
        <v>0</v>
      </c>
      <c r="AG65">
        <v>0.24177377892030849</v>
      </c>
      <c r="AM65">
        <f>F65*AE65</f>
        <v>0</v>
      </c>
      <c r="AN65">
        <f>F65*AF65</f>
        <v>0</v>
      </c>
      <c r="AO65" t="s">
        <v>145</v>
      </c>
      <c r="AP65" t="s">
        <v>123</v>
      </c>
      <c r="AQ65" s="13" t="s">
        <v>54</v>
      </c>
    </row>
    <row r="66" spans="1:43">
      <c r="D66" s="14" t="s">
        <v>146</v>
      </c>
      <c r="E66" s="14"/>
      <c r="F66" s="14">
        <v>6.4</v>
      </c>
    </row>
    <row r="67" spans="1:43">
      <c r="D67" s="14" t="s">
        <v>147</v>
      </c>
      <c r="E67" s="14"/>
      <c r="F67" s="14">
        <v>5.9</v>
      </c>
    </row>
    <row r="68" spans="1:43">
      <c r="D68" s="14" t="s">
        <v>148</v>
      </c>
      <c r="E68" s="14"/>
      <c r="F68" s="14">
        <v>9.4</v>
      </c>
    </row>
    <row r="69" spans="1:43">
      <c r="D69" s="14" t="s">
        <v>149</v>
      </c>
      <c r="E69" s="14"/>
      <c r="F69" s="14">
        <v>12.6</v>
      </c>
    </row>
    <row r="70" spans="1:43">
      <c r="A70" s="2" t="s">
        <v>150</v>
      </c>
      <c r="C70" s="1" t="s">
        <v>151</v>
      </c>
      <c r="D70" t="s">
        <v>152</v>
      </c>
      <c r="E70" t="s">
        <v>79</v>
      </c>
      <c r="F70">
        <v>6.6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1.0000000000000001E-5</v>
      </c>
      <c r="L70">
        <f>F70*K70</f>
        <v>6.6000000000000005E-5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0.17068343229712421</v>
      </c>
      <c r="AM70">
        <f>F70*AE70</f>
        <v>0</v>
      </c>
      <c r="AN70">
        <f>F70*AF70</f>
        <v>0</v>
      </c>
      <c r="AO70" t="s">
        <v>145</v>
      </c>
      <c r="AP70" t="s">
        <v>123</v>
      </c>
      <c r="AQ70" s="13" t="s">
        <v>54</v>
      </c>
    </row>
    <row r="71" spans="1:43" ht="12.75" customHeight="1">
      <c r="C71" s="17" t="s">
        <v>57</v>
      </c>
      <c r="D71" s="56" t="s">
        <v>153</v>
      </c>
      <c r="E71" s="56"/>
      <c r="F71" s="56"/>
      <c r="G71" s="56"/>
      <c r="H71" s="56"/>
      <c r="I71" s="56"/>
      <c r="J71" s="56"/>
      <c r="K71" s="56"/>
      <c r="L71" s="56"/>
      <c r="M71" s="56"/>
    </row>
    <row r="72" spans="1:43">
      <c r="A72" s="2" t="s">
        <v>154</v>
      </c>
      <c r="C72" s="1" t="s">
        <v>155</v>
      </c>
      <c r="D72" t="s">
        <v>156</v>
      </c>
      <c r="E72" t="s">
        <v>114</v>
      </c>
      <c r="F72">
        <v>5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1.8000000000000001E-4</v>
      </c>
      <c r="L72">
        <f>F72*K72</f>
        <v>9.0000000000000008E-4</v>
      </c>
      <c r="M72" t="s">
        <v>51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12</v>
      </c>
      <c r="AE72">
        <f>G72*AG72</f>
        <v>0</v>
      </c>
      <c r="AF72">
        <f>G72*(1-AG72)</f>
        <v>0</v>
      </c>
      <c r="AG72">
        <v>0.37733720879788302</v>
      </c>
      <c r="AM72">
        <f>F72*AE72</f>
        <v>0</v>
      </c>
      <c r="AN72">
        <f>F72*AF72</f>
        <v>0</v>
      </c>
      <c r="AO72" t="s">
        <v>145</v>
      </c>
      <c r="AP72" t="s">
        <v>123</v>
      </c>
      <c r="AQ72" s="13" t="s">
        <v>54</v>
      </c>
    </row>
    <row r="73" spans="1:43">
      <c r="A73" s="2" t="s">
        <v>157</v>
      </c>
      <c r="C73" s="1" t="s">
        <v>158</v>
      </c>
      <c r="D73" t="s">
        <v>159</v>
      </c>
      <c r="E73" t="s">
        <v>114</v>
      </c>
      <c r="F73">
        <v>2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1.2999999999999999E-4</v>
      </c>
      <c r="L73">
        <f>F73*K73</f>
        <v>2.5999999999999998E-4</v>
      </c>
      <c r="M73" t="s">
        <v>51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12</v>
      </c>
      <c r="AE73">
        <f>G73*AG73</f>
        <v>0</v>
      </c>
      <c r="AF73">
        <f>G73*(1-AG73)</f>
        <v>0</v>
      </c>
      <c r="AG73">
        <v>0.71827496149467618</v>
      </c>
      <c r="AM73">
        <f>F73*AE73</f>
        <v>0</v>
      </c>
      <c r="AN73">
        <f>F73*AF73</f>
        <v>0</v>
      </c>
      <c r="AO73" t="s">
        <v>145</v>
      </c>
      <c r="AP73" t="s">
        <v>123</v>
      </c>
      <c r="AQ73" s="13" t="s">
        <v>54</v>
      </c>
    </row>
    <row r="74" spans="1:43">
      <c r="A74" s="2" t="s">
        <v>160</v>
      </c>
      <c r="C74" s="1" t="s">
        <v>161</v>
      </c>
      <c r="D74" t="s">
        <v>162</v>
      </c>
      <c r="E74" t="s">
        <v>79</v>
      </c>
      <c r="F74">
        <v>6.6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0</v>
      </c>
      <c r="L74">
        <f>F74*K74</f>
        <v>0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1.5294117647058819E-2</v>
      </c>
      <c r="AM74">
        <f>F74*AE74</f>
        <v>0</v>
      </c>
      <c r="AN74">
        <f>F74*AF74</f>
        <v>0</v>
      </c>
      <c r="AO74" t="s">
        <v>145</v>
      </c>
      <c r="AP74" t="s">
        <v>123</v>
      </c>
      <c r="AQ74" s="13" t="s">
        <v>54</v>
      </c>
    </row>
    <row r="75" spans="1:43">
      <c r="A75" s="2" t="s">
        <v>163</v>
      </c>
      <c r="C75" s="1" t="s">
        <v>164</v>
      </c>
      <c r="D75" t="s">
        <v>165</v>
      </c>
      <c r="E75" t="s">
        <v>95</v>
      </c>
      <c r="F75">
        <v>2.7699999999999999E-2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0</v>
      </c>
      <c r="L75">
        <f>F75*K75</f>
        <v>0</v>
      </c>
      <c r="M75" t="s">
        <v>51</v>
      </c>
      <c r="N75">
        <v>5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0</v>
      </c>
      <c r="AM75">
        <f>F75*AE75</f>
        <v>0</v>
      </c>
      <c r="AN75">
        <f>F75*AF75</f>
        <v>0</v>
      </c>
      <c r="AO75" t="s">
        <v>145</v>
      </c>
      <c r="AP75" t="s">
        <v>123</v>
      </c>
      <c r="AQ75" s="13" t="s">
        <v>54</v>
      </c>
    </row>
    <row r="76" spans="1:43">
      <c r="A76" s="18"/>
      <c r="B76" s="19"/>
      <c r="C76" s="19" t="s">
        <v>166</v>
      </c>
      <c r="D76" s="13" t="s">
        <v>167</v>
      </c>
      <c r="E76" s="13"/>
      <c r="F76" s="13"/>
      <c r="G76" s="13"/>
      <c r="H76" s="13">
        <f>SUM(H77:H98)</f>
        <v>0</v>
      </c>
      <c r="I76" s="13">
        <f>SUM(I77:I98)</f>
        <v>0</v>
      </c>
      <c r="J76" s="13">
        <f>H76+I76</f>
        <v>0</v>
      </c>
      <c r="K76" s="13"/>
      <c r="L76" s="13">
        <f>SUM(L77:L98)</f>
        <v>4.7190000000000003E-2</v>
      </c>
      <c r="M76" s="13"/>
      <c r="P76" s="13">
        <f>IF(Q76="PR",J76,SUM(O77:O98))</f>
        <v>0</v>
      </c>
      <c r="Q76" s="13" t="s">
        <v>118</v>
      </c>
      <c r="R76" s="13">
        <f>IF(Q76="HS",H76,0)</f>
        <v>0</v>
      </c>
      <c r="S76" s="13">
        <f>IF(Q76="HS",I76-P76,0)</f>
        <v>0</v>
      </c>
      <c r="T76" s="13">
        <f>IF(Q76="PS",H76,0)</f>
        <v>0</v>
      </c>
      <c r="U76" s="13">
        <f>IF(Q76="PS",I76-P76,0)</f>
        <v>0</v>
      </c>
      <c r="V76" s="13">
        <f>IF(Q76="MP",H76,0)</f>
        <v>0</v>
      </c>
      <c r="W76" s="13">
        <f>IF(Q76="MP",I76-P76,0)</f>
        <v>0</v>
      </c>
      <c r="X76" s="13">
        <f>IF(Q76="OM",H76,0)</f>
        <v>0</v>
      </c>
      <c r="Y76" s="13">
        <v>725</v>
      </c>
      <c r="AI76">
        <f>SUM(Z77:Z98)</f>
        <v>0</v>
      </c>
      <c r="AJ76">
        <f>SUM(AA77:AA98)</f>
        <v>0</v>
      </c>
      <c r="AK76">
        <f>SUM(AB77:AB98)</f>
        <v>0</v>
      </c>
    </row>
    <row r="77" spans="1:43">
      <c r="A77" s="2" t="s">
        <v>168</v>
      </c>
      <c r="C77" s="1" t="s">
        <v>169</v>
      </c>
      <c r="D77" t="s">
        <v>170</v>
      </c>
      <c r="E77" t="s">
        <v>114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0</v>
      </c>
      <c r="L77">
        <f>F77*K77</f>
        <v>0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0.86802803738317758</v>
      </c>
      <c r="AM77">
        <f>F77*AE77</f>
        <v>0</v>
      </c>
      <c r="AN77">
        <f>F77*AF77</f>
        <v>0</v>
      </c>
      <c r="AO77" t="s">
        <v>171</v>
      </c>
      <c r="AP77" t="s">
        <v>123</v>
      </c>
      <c r="AQ77" s="13" t="s">
        <v>54</v>
      </c>
    </row>
    <row r="78" spans="1:43">
      <c r="A78" s="2" t="s">
        <v>172</v>
      </c>
      <c r="C78" s="1" t="s">
        <v>173</v>
      </c>
      <c r="D78" t="s">
        <v>174</v>
      </c>
      <c r="E78" t="s">
        <v>175</v>
      </c>
      <c r="F78">
        <v>1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1.7010000000000001E-2</v>
      </c>
      <c r="L78">
        <f>F78*K78</f>
        <v>1.7010000000000001E-2</v>
      </c>
      <c r="M78" t="s">
        <v>51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12</v>
      </c>
      <c r="AE78">
        <f>G78*AG78</f>
        <v>0</v>
      </c>
      <c r="AF78">
        <f>G78*(1-AG78)</f>
        <v>0</v>
      </c>
      <c r="AG78">
        <v>0.78475862068965518</v>
      </c>
      <c r="AM78">
        <f>F78*AE78</f>
        <v>0</v>
      </c>
      <c r="AN78">
        <f>F78*AF78</f>
        <v>0</v>
      </c>
      <c r="AO78" t="s">
        <v>171</v>
      </c>
      <c r="AP78" t="s">
        <v>123</v>
      </c>
      <c r="AQ78" s="13" t="s">
        <v>54</v>
      </c>
    </row>
    <row r="79" spans="1:43" ht="12.75" customHeight="1">
      <c r="C79" s="17" t="s">
        <v>57</v>
      </c>
      <c r="D79" s="56" t="s">
        <v>176</v>
      </c>
      <c r="E79" s="56"/>
      <c r="F79" s="56"/>
      <c r="G79" s="56"/>
      <c r="H79" s="56"/>
      <c r="I79" s="56"/>
      <c r="J79" s="56"/>
      <c r="K79" s="56"/>
      <c r="L79" s="56"/>
      <c r="M79" s="56"/>
    </row>
    <row r="80" spans="1:43">
      <c r="A80" s="2" t="s">
        <v>177</v>
      </c>
      <c r="C80" s="1" t="s">
        <v>178</v>
      </c>
      <c r="D80" t="s">
        <v>179</v>
      </c>
      <c r="E80" t="s">
        <v>114</v>
      </c>
      <c r="F80">
        <v>1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1.57E-3</v>
      </c>
      <c r="L80">
        <f>F80*K80</f>
        <v>1.57E-3</v>
      </c>
      <c r="M80" t="s">
        <v>51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12</v>
      </c>
      <c r="AE80">
        <f>G80*AG80</f>
        <v>0</v>
      </c>
      <c r="AF80">
        <f>G80*(1-AG80)</f>
        <v>0</v>
      </c>
      <c r="AG80">
        <v>0.1783447251742083</v>
      </c>
      <c r="AM80">
        <f>F80*AE80</f>
        <v>0</v>
      </c>
      <c r="AN80">
        <f>F80*AF80</f>
        <v>0</v>
      </c>
      <c r="AO80" t="s">
        <v>171</v>
      </c>
      <c r="AP80" t="s">
        <v>123</v>
      </c>
      <c r="AQ80" s="13" t="s">
        <v>54</v>
      </c>
    </row>
    <row r="81" spans="1:43">
      <c r="A81" s="2" t="s">
        <v>180</v>
      </c>
      <c r="C81" s="1" t="s">
        <v>181</v>
      </c>
      <c r="D81" t="s">
        <v>182</v>
      </c>
      <c r="E81" t="s">
        <v>114</v>
      </c>
      <c r="F81">
        <v>1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1.5E-3</v>
      </c>
      <c r="L81">
        <f>F81*K81</f>
        <v>1.5E-3</v>
      </c>
      <c r="M81" t="s">
        <v>51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12</v>
      </c>
      <c r="AE81">
        <f>G81*AG81</f>
        <v>0</v>
      </c>
      <c r="AF81">
        <f>G81*(1-AG81)</f>
        <v>0</v>
      </c>
      <c r="AG81">
        <v>1</v>
      </c>
      <c r="AM81">
        <f>F81*AE81</f>
        <v>0</v>
      </c>
      <c r="AN81">
        <f>F81*AF81</f>
        <v>0</v>
      </c>
      <c r="AO81" t="s">
        <v>171</v>
      </c>
      <c r="AP81" t="s">
        <v>123</v>
      </c>
      <c r="AQ81" s="13" t="s">
        <v>54</v>
      </c>
    </row>
    <row r="82" spans="1:43" ht="12.75" customHeight="1">
      <c r="C82" s="17" t="s">
        <v>57</v>
      </c>
      <c r="D82" s="56" t="s">
        <v>183</v>
      </c>
      <c r="E82" s="56"/>
      <c r="F82" s="56"/>
      <c r="G82" s="56"/>
      <c r="H82" s="56"/>
      <c r="I82" s="56"/>
      <c r="J82" s="56"/>
      <c r="K82" s="56"/>
      <c r="L82" s="56"/>
      <c r="M82" s="56"/>
    </row>
    <row r="83" spans="1:43">
      <c r="A83" s="2" t="s">
        <v>184</v>
      </c>
      <c r="C83" s="1" t="s">
        <v>185</v>
      </c>
      <c r="D83" t="s">
        <v>186</v>
      </c>
      <c r="E83" t="s">
        <v>114</v>
      </c>
      <c r="F83">
        <v>1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8.0000000000000004E-4</v>
      </c>
      <c r="L83">
        <f>F83*K83</f>
        <v>8.0000000000000004E-4</v>
      </c>
      <c r="M83" t="s">
        <v>51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12</v>
      </c>
      <c r="AE83">
        <f>G83*AG83</f>
        <v>0</v>
      </c>
      <c r="AF83">
        <f>G83*(1-AG83)</f>
        <v>0</v>
      </c>
      <c r="AG83">
        <v>1</v>
      </c>
      <c r="AM83">
        <f>F83*AE83</f>
        <v>0</v>
      </c>
      <c r="AN83">
        <f>F83*AF83</f>
        <v>0</v>
      </c>
      <c r="AO83" t="s">
        <v>171</v>
      </c>
      <c r="AP83" t="s">
        <v>123</v>
      </c>
      <c r="AQ83" s="13" t="s">
        <v>54</v>
      </c>
    </row>
    <row r="84" spans="1:43" ht="25.5" customHeight="1">
      <c r="C84" s="17" t="s">
        <v>57</v>
      </c>
      <c r="D84" s="56" t="s">
        <v>187</v>
      </c>
      <c r="E84" s="56"/>
      <c r="F84" s="56"/>
      <c r="G84" s="56"/>
      <c r="H84" s="56"/>
      <c r="I84" s="56"/>
      <c r="J84" s="56"/>
      <c r="K84" s="56"/>
      <c r="L84" s="56"/>
      <c r="M84" s="56"/>
    </row>
    <row r="85" spans="1:43">
      <c r="A85" s="2" t="s">
        <v>188</v>
      </c>
      <c r="C85" s="1" t="s">
        <v>189</v>
      </c>
      <c r="D85" t="s">
        <v>190</v>
      </c>
      <c r="E85" t="s">
        <v>114</v>
      </c>
      <c r="F85">
        <v>2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1.2999999999999999E-3</v>
      </c>
      <c r="L85">
        <f>F85*K85</f>
        <v>2.5999999999999999E-3</v>
      </c>
      <c r="M85" t="s">
        <v>51</v>
      </c>
      <c r="N85">
        <v>1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12</v>
      </c>
      <c r="AE85">
        <f>G85*AG85</f>
        <v>0</v>
      </c>
      <c r="AF85">
        <f>G85*(1-AG85)</f>
        <v>0</v>
      </c>
      <c r="AG85">
        <v>1</v>
      </c>
      <c r="AM85">
        <f>F85*AE85</f>
        <v>0</v>
      </c>
      <c r="AN85">
        <f>F85*AF85</f>
        <v>0</v>
      </c>
      <c r="AO85" t="s">
        <v>171</v>
      </c>
      <c r="AP85" t="s">
        <v>123</v>
      </c>
      <c r="AQ85" s="13" t="s">
        <v>54</v>
      </c>
    </row>
    <row r="86" spans="1:43" ht="12.75" customHeight="1">
      <c r="C86" s="17" t="s">
        <v>57</v>
      </c>
      <c r="D86" s="56" t="s">
        <v>191</v>
      </c>
      <c r="E86" s="56"/>
      <c r="F86" s="56"/>
      <c r="G86" s="56"/>
      <c r="H86" s="56"/>
      <c r="I86" s="56"/>
      <c r="J86" s="56"/>
      <c r="K86" s="56"/>
      <c r="L86" s="56"/>
      <c r="M86" s="56"/>
    </row>
    <row r="87" spans="1:43">
      <c r="A87" s="2" t="s">
        <v>192</v>
      </c>
      <c r="C87" s="1" t="s">
        <v>193</v>
      </c>
      <c r="D87" t="s">
        <v>194</v>
      </c>
      <c r="E87" t="s">
        <v>114</v>
      </c>
      <c r="F87">
        <v>3</v>
      </c>
      <c r="G87">
        <v>0</v>
      </c>
      <c r="H87">
        <f>F87*AE87</f>
        <v>0</v>
      </c>
      <c r="I87">
        <f>J87-H87</f>
        <v>0</v>
      </c>
      <c r="J87">
        <f>F87*G87</f>
        <v>0</v>
      </c>
      <c r="K87">
        <v>1.1000000000000001E-3</v>
      </c>
      <c r="L87">
        <f>F87*K87</f>
        <v>3.3E-3</v>
      </c>
      <c r="M87" t="s">
        <v>51</v>
      </c>
      <c r="N87">
        <v>1</v>
      </c>
      <c r="O87">
        <f>IF(N87=5,I87,0)</f>
        <v>0</v>
      </c>
      <c r="Z87">
        <f>IF(AD87=0,J87,0)</f>
        <v>0</v>
      </c>
      <c r="AA87">
        <f>IF(AD87=15,J87,0)</f>
        <v>0</v>
      </c>
      <c r="AB87">
        <f>IF(AD87=21,J87,0)</f>
        <v>0</v>
      </c>
      <c r="AD87">
        <v>12</v>
      </c>
      <c r="AE87">
        <f>G87*AG87</f>
        <v>0</v>
      </c>
      <c r="AF87">
        <f>G87*(1-AG87)</f>
        <v>0</v>
      </c>
      <c r="AG87">
        <v>1</v>
      </c>
      <c r="AM87">
        <f>F87*AE87</f>
        <v>0</v>
      </c>
      <c r="AN87">
        <f>F87*AF87</f>
        <v>0</v>
      </c>
      <c r="AO87" t="s">
        <v>171</v>
      </c>
      <c r="AP87" t="s">
        <v>123</v>
      </c>
      <c r="AQ87" s="13" t="s">
        <v>54</v>
      </c>
    </row>
    <row r="88" spans="1:43" ht="12.75" customHeight="1">
      <c r="C88" s="17" t="s">
        <v>57</v>
      </c>
      <c r="D88" s="56" t="s">
        <v>195</v>
      </c>
      <c r="E88" s="56"/>
      <c r="F88" s="56"/>
      <c r="G88" s="56"/>
      <c r="H88" s="56"/>
      <c r="I88" s="56"/>
      <c r="J88" s="56"/>
      <c r="K88" s="56"/>
      <c r="L88" s="56"/>
      <c r="M88" s="56"/>
    </row>
    <row r="89" spans="1:43">
      <c r="A89" s="2" t="s">
        <v>196</v>
      </c>
      <c r="C89" s="1" t="s">
        <v>197</v>
      </c>
      <c r="D89" t="s">
        <v>198</v>
      </c>
      <c r="E89" t="s">
        <v>114</v>
      </c>
      <c r="F89">
        <v>1</v>
      </c>
      <c r="G89">
        <v>0</v>
      </c>
      <c r="H89">
        <f>F89*AE89</f>
        <v>0</v>
      </c>
      <c r="I89">
        <f>J89-H89</f>
        <v>0</v>
      </c>
      <c r="J89">
        <f>F89*G89</f>
        <v>0</v>
      </c>
      <c r="K89">
        <v>2.0999999999999999E-3</v>
      </c>
      <c r="L89">
        <f>F89*K89</f>
        <v>2.0999999999999999E-3</v>
      </c>
      <c r="M89" t="s">
        <v>51</v>
      </c>
      <c r="N89">
        <v>1</v>
      </c>
      <c r="O89">
        <f>IF(N89=5,I89,0)</f>
        <v>0</v>
      </c>
      <c r="Z89">
        <f>IF(AD89=0,J89,0)</f>
        <v>0</v>
      </c>
      <c r="AA89">
        <f>IF(AD89=15,J89,0)</f>
        <v>0</v>
      </c>
      <c r="AB89">
        <f>IF(AD89=21,J89,0)</f>
        <v>0</v>
      </c>
      <c r="AD89">
        <v>12</v>
      </c>
      <c r="AE89">
        <f>G89*AG89</f>
        <v>0</v>
      </c>
      <c r="AF89">
        <f>G89*(1-AG89)</f>
        <v>0</v>
      </c>
      <c r="AG89">
        <v>1</v>
      </c>
      <c r="AM89">
        <f>F89*AE89</f>
        <v>0</v>
      </c>
      <c r="AN89">
        <f>F89*AF89</f>
        <v>0</v>
      </c>
      <c r="AO89" t="s">
        <v>171</v>
      </c>
      <c r="AP89" t="s">
        <v>123</v>
      </c>
      <c r="AQ89" s="13" t="s">
        <v>54</v>
      </c>
    </row>
    <row r="90" spans="1:43" ht="25.5" customHeight="1">
      <c r="C90" s="17" t="s">
        <v>57</v>
      </c>
      <c r="D90" s="56" t="s">
        <v>199</v>
      </c>
      <c r="E90" s="56"/>
      <c r="F90" s="56"/>
      <c r="G90" s="56"/>
      <c r="H90" s="56"/>
      <c r="I90" s="56"/>
      <c r="J90" s="56"/>
      <c r="K90" s="56"/>
      <c r="L90" s="56"/>
      <c r="M90" s="56"/>
    </row>
    <row r="91" spans="1:43">
      <c r="A91" s="2" t="s">
        <v>200</v>
      </c>
      <c r="C91" s="1" t="s">
        <v>201</v>
      </c>
      <c r="D91" t="s">
        <v>202</v>
      </c>
      <c r="E91" t="s">
        <v>114</v>
      </c>
      <c r="F91">
        <v>1</v>
      </c>
      <c r="G91">
        <v>0</v>
      </c>
      <c r="H91">
        <f t="shared" ref="H91:H98" si="0">F91*AE91</f>
        <v>0</v>
      </c>
      <c r="I91">
        <f t="shared" ref="I91:I98" si="1">J91-H91</f>
        <v>0</v>
      </c>
      <c r="J91">
        <f t="shared" ref="J91:J98" si="2">F91*G91</f>
        <v>0</v>
      </c>
      <c r="K91">
        <v>8.0000000000000002E-3</v>
      </c>
      <c r="L91">
        <f t="shared" ref="L91:L98" si="3">F91*K91</f>
        <v>8.0000000000000002E-3</v>
      </c>
      <c r="M91" t="s">
        <v>51</v>
      </c>
      <c r="N91">
        <v>1</v>
      </c>
      <c r="O91">
        <f t="shared" ref="O91:O98" si="4">IF(N91=5,I91,0)</f>
        <v>0</v>
      </c>
      <c r="Z91">
        <f t="shared" ref="Z91:Z98" si="5">IF(AD91=0,J91,0)</f>
        <v>0</v>
      </c>
      <c r="AA91">
        <f t="shared" ref="AA91:AA98" si="6">IF(AD91=15,J91,0)</f>
        <v>0</v>
      </c>
      <c r="AB91">
        <f t="shared" ref="AB91:AB98" si="7">IF(AD91=21,J91,0)</f>
        <v>0</v>
      </c>
      <c r="AD91">
        <v>12</v>
      </c>
      <c r="AE91">
        <f t="shared" ref="AE91:AE98" si="8">G91*AG91</f>
        <v>0</v>
      </c>
      <c r="AF91">
        <f t="shared" ref="AF91:AF98" si="9">G91*(1-AG91)</f>
        <v>0</v>
      </c>
      <c r="AG91">
        <v>1</v>
      </c>
      <c r="AM91">
        <f t="shared" ref="AM91:AM98" si="10">F91*AE91</f>
        <v>0</v>
      </c>
      <c r="AN91">
        <f t="shared" ref="AN91:AN98" si="11">F91*AF91</f>
        <v>0</v>
      </c>
      <c r="AO91" t="s">
        <v>171</v>
      </c>
      <c r="AP91" t="s">
        <v>123</v>
      </c>
      <c r="AQ91" s="13" t="s">
        <v>54</v>
      </c>
    </row>
    <row r="92" spans="1:43">
      <c r="A92" s="2" t="s">
        <v>203</v>
      </c>
      <c r="C92" s="1" t="s">
        <v>204</v>
      </c>
      <c r="D92" t="s">
        <v>205</v>
      </c>
      <c r="E92" t="s">
        <v>175</v>
      </c>
      <c r="F92">
        <v>1</v>
      </c>
      <c r="G92">
        <v>0</v>
      </c>
      <c r="H92">
        <f t="shared" si="0"/>
        <v>0</v>
      </c>
      <c r="I92">
        <f t="shared" si="1"/>
        <v>0</v>
      </c>
      <c r="J92">
        <f t="shared" si="2"/>
        <v>0</v>
      </c>
      <c r="K92">
        <v>2.3E-3</v>
      </c>
      <c r="L92">
        <f t="shared" si="3"/>
        <v>2.3E-3</v>
      </c>
      <c r="M92" t="s">
        <v>51</v>
      </c>
      <c r="N92">
        <v>1</v>
      </c>
      <c r="O92">
        <f t="shared" si="4"/>
        <v>0</v>
      </c>
      <c r="Z92">
        <f t="shared" si="5"/>
        <v>0</v>
      </c>
      <c r="AA92">
        <f t="shared" si="6"/>
        <v>0</v>
      </c>
      <c r="AB92">
        <f t="shared" si="7"/>
        <v>0</v>
      </c>
      <c r="AD92">
        <v>12</v>
      </c>
      <c r="AE92">
        <f t="shared" si="8"/>
        <v>0</v>
      </c>
      <c r="AF92">
        <f t="shared" si="9"/>
        <v>0</v>
      </c>
      <c r="AG92">
        <v>0.88471458773784362</v>
      </c>
      <c r="AM92">
        <f t="shared" si="10"/>
        <v>0</v>
      </c>
      <c r="AN92">
        <f t="shared" si="11"/>
        <v>0</v>
      </c>
      <c r="AO92" t="s">
        <v>171</v>
      </c>
      <c r="AP92" t="s">
        <v>123</v>
      </c>
      <c r="AQ92" s="13" t="s">
        <v>54</v>
      </c>
    </row>
    <row r="93" spans="1:43">
      <c r="A93" s="2" t="s">
        <v>206</v>
      </c>
      <c r="C93" s="1" t="s">
        <v>207</v>
      </c>
      <c r="D93" t="s">
        <v>208</v>
      </c>
      <c r="E93" t="s">
        <v>175</v>
      </c>
      <c r="F93">
        <v>2</v>
      </c>
      <c r="G93">
        <v>0</v>
      </c>
      <c r="H93">
        <f t="shared" si="0"/>
        <v>0</v>
      </c>
      <c r="I93">
        <f t="shared" si="1"/>
        <v>0</v>
      </c>
      <c r="J93">
        <f t="shared" si="2"/>
        <v>0</v>
      </c>
      <c r="K93">
        <v>2.3E-3</v>
      </c>
      <c r="L93">
        <f t="shared" si="3"/>
        <v>4.5999999999999999E-3</v>
      </c>
      <c r="M93" t="s">
        <v>51</v>
      </c>
      <c r="N93">
        <v>1</v>
      </c>
      <c r="O93">
        <f t="shared" si="4"/>
        <v>0</v>
      </c>
      <c r="Z93">
        <f t="shared" si="5"/>
        <v>0</v>
      </c>
      <c r="AA93">
        <f t="shared" si="6"/>
        <v>0</v>
      </c>
      <c r="AB93">
        <f t="shared" si="7"/>
        <v>0</v>
      </c>
      <c r="AD93">
        <v>12</v>
      </c>
      <c r="AE93">
        <f t="shared" si="8"/>
        <v>0</v>
      </c>
      <c r="AF93">
        <f t="shared" si="9"/>
        <v>0</v>
      </c>
      <c r="AG93">
        <v>0.89831235431235434</v>
      </c>
      <c r="AM93">
        <f t="shared" si="10"/>
        <v>0</v>
      </c>
      <c r="AN93">
        <f t="shared" si="11"/>
        <v>0</v>
      </c>
      <c r="AO93" t="s">
        <v>171</v>
      </c>
      <c r="AP93" t="s">
        <v>123</v>
      </c>
      <c r="AQ93" s="13" t="s">
        <v>54</v>
      </c>
    </row>
    <row r="94" spans="1:43">
      <c r="A94" s="2" t="s">
        <v>209</v>
      </c>
      <c r="C94" s="1" t="s">
        <v>210</v>
      </c>
      <c r="D94" t="s">
        <v>211</v>
      </c>
      <c r="E94" t="s">
        <v>95</v>
      </c>
      <c r="F94">
        <v>0.48430000000000001</v>
      </c>
      <c r="G94">
        <v>0</v>
      </c>
      <c r="H94">
        <f t="shared" si="0"/>
        <v>0</v>
      </c>
      <c r="I94">
        <f t="shared" si="1"/>
        <v>0</v>
      </c>
      <c r="J94">
        <f t="shared" si="2"/>
        <v>0</v>
      </c>
      <c r="K94">
        <v>0</v>
      </c>
      <c r="L94">
        <f t="shared" si="3"/>
        <v>0</v>
      </c>
      <c r="M94" t="s">
        <v>51</v>
      </c>
      <c r="N94">
        <v>5</v>
      </c>
      <c r="O94">
        <f t="shared" si="4"/>
        <v>0</v>
      </c>
      <c r="Z94">
        <f t="shared" si="5"/>
        <v>0</v>
      </c>
      <c r="AA94">
        <f t="shared" si="6"/>
        <v>0</v>
      </c>
      <c r="AB94">
        <f t="shared" si="7"/>
        <v>0</v>
      </c>
      <c r="AD94">
        <v>12</v>
      </c>
      <c r="AE94">
        <f t="shared" si="8"/>
        <v>0</v>
      </c>
      <c r="AF94">
        <f t="shared" si="9"/>
        <v>0</v>
      </c>
      <c r="AG94">
        <v>0</v>
      </c>
      <c r="AM94">
        <f t="shared" si="10"/>
        <v>0</v>
      </c>
      <c r="AN94">
        <f t="shared" si="11"/>
        <v>0</v>
      </c>
      <c r="AO94" t="s">
        <v>171</v>
      </c>
      <c r="AP94" t="s">
        <v>123</v>
      </c>
      <c r="AQ94" s="13" t="s">
        <v>54</v>
      </c>
    </row>
    <row r="95" spans="1:43">
      <c r="A95" s="2" t="s">
        <v>44</v>
      </c>
      <c r="C95" s="1" t="s">
        <v>212</v>
      </c>
      <c r="D95" t="s">
        <v>213</v>
      </c>
      <c r="E95" t="s">
        <v>175</v>
      </c>
      <c r="F95">
        <v>3</v>
      </c>
      <c r="G95">
        <v>0</v>
      </c>
      <c r="H95">
        <f t="shared" si="0"/>
        <v>0</v>
      </c>
      <c r="I95">
        <f t="shared" si="1"/>
        <v>0</v>
      </c>
      <c r="J95">
        <f t="shared" si="2"/>
        <v>0</v>
      </c>
      <c r="K95">
        <v>2.4000000000000001E-4</v>
      </c>
      <c r="L95">
        <f t="shared" si="3"/>
        <v>7.2000000000000005E-4</v>
      </c>
      <c r="M95" t="s">
        <v>51</v>
      </c>
      <c r="N95">
        <v>1</v>
      </c>
      <c r="O95">
        <f t="shared" si="4"/>
        <v>0</v>
      </c>
      <c r="Z95">
        <f t="shared" si="5"/>
        <v>0</v>
      </c>
      <c r="AA95">
        <f t="shared" si="6"/>
        <v>0</v>
      </c>
      <c r="AB95">
        <f t="shared" si="7"/>
        <v>0</v>
      </c>
      <c r="AD95">
        <v>12</v>
      </c>
      <c r="AE95">
        <f t="shared" si="8"/>
        <v>0</v>
      </c>
      <c r="AF95">
        <f t="shared" si="9"/>
        <v>0</v>
      </c>
      <c r="AG95">
        <v>0.76627257799671589</v>
      </c>
      <c r="AM95">
        <f t="shared" si="10"/>
        <v>0</v>
      </c>
      <c r="AN95">
        <f t="shared" si="11"/>
        <v>0</v>
      </c>
      <c r="AO95" t="s">
        <v>171</v>
      </c>
      <c r="AP95" t="s">
        <v>123</v>
      </c>
      <c r="AQ95" s="13" t="s">
        <v>54</v>
      </c>
    </row>
    <row r="96" spans="1:43">
      <c r="A96" s="2" t="s">
        <v>214</v>
      </c>
      <c r="C96" s="1" t="s">
        <v>215</v>
      </c>
      <c r="D96" t="s">
        <v>216</v>
      </c>
      <c r="E96" t="s">
        <v>114</v>
      </c>
      <c r="F96">
        <v>1</v>
      </c>
      <c r="G96">
        <v>0</v>
      </c>
      <c r="H96">
        <f t="shared" si="0"/>
        <v>0</v>
      </c>
      <c r="I96">
        <f t="shared" si="1"/>
        <v>0</v>
      </c>
      <c r="J96">
        <f t="shared" si="2"/>
        <v>0</v>
      </c>
      <c r="K96">
        <v>8.4999999999999995E-4</v>
      </c>
      <c r="L96">
        <f t="shared" si="3"/>
        <v>8.4999999999999995E-4</v>
      </c>
      <c r="M96" t="s">
        <v>51</v>
      </c>
      <c r="N96">
        <v>1</v>
      </c>
      <c r="O96">
        <f t="shared" si="4"/>
        <v>0</v>
      </c>
      <c r="Z96">
        <f t="shared" si="5"/>
        <v>0</v>
      </c>
      <c r="AA96">
        <f t="shared" si="6"/>
        <v>0</v>
      </c>
      <c r="AB96">
        <f t="shared" si="7"/>
        <v>0</v>
      </c>
      <c r="AD96">
        <v>12</v>
      </c>
      <c r="AE96">
        <f t="shared" si="8"/>
        <v>0</v>
      </c>
      <c r="AF96">
        <f t="shared" si="9"/>
        <v>0</v>
      </c>
      <c r="AG96">
        <v>0.89444997706602103</v>
      </c>
      <c r="AM96">
        <f t="shared" si="10"/>
        <v>0</v>
      </c>
      <c r="AN96">
        <f t="shared" si="11"/>
        <v>0</v>
      </c>
      <c r="AO96" t="s">
        <v>171</v>
      </c>
      <c r="AP96" t="s">
        <v>123</v>
      </c>
      <c r="AQ96" s="13" t="s">
        <v>54</v>
      </c>
    </row>
    <row r="97" spans="1:43">
      <c r="A97" s="2" t="s">
        <v>217</v>
      </c>
      <c r="C97" s="1" t="s">
        <v>218</v>
      </c>
      <c r="D97" t="s">
        <v>219</v>
      </c>
      <c r="E97" t="s">
        <v>175</v>
      </c>
      <c r="F97">
        <v>1</v>
      </c>
      <c r="G97">
        <v>0</v>
      </c>
      <c r="H97">
        <f t="shared" si="0"/>
        <v>0</v>
      </c>
      <c r="I97">
        <f t="shared" si="1"/>
        <v>0</v>
      </c>
      <c r="J97">
        <f t="shared" si="2"/>
        <v>0</v>
      </c>
      <c r="K97">
        <v>1.8400000000000001E-3</v>
      </c>
      <c r="L97">
        <f t="shared" si="3"/>
        <v>1.8400000000000001E-3</v>
      </c>
      <c r="M97" t="s">
        <v>51</v>
      </c>
      <c r="N97">
        <v>1</v>
      </c>
      <c r="O97">
        <f t="shared" si="4"/>
        <v>0</v>
      </c>
      <c r="Z97">
        <f t="shared" si="5"/>
        <v>0</v>
      </c>
      <c r="AA97">
        <f t="shared" si="6"/>
        <v>0</v>
      </c>
      <c r="AB97">
        <f t="shared" si="7"/>
        <v>0</v>
      </c>
      <c r="AD97">
        <v>12</v>
      </c>
      <c r="AE97">
        <f t="shared" si="8"/>
        <v>0</v>
      </c>
      <c r="AF97">
        <f t="shared" si="9"/>
        <v>0</v>
      </c>
      <c r="AG97">
        <v>0.46077464788732392</v>
      </c>
      <c r="AM97">
        <f t="shared" si="10"/>
        <v>0</v>
      </c>
      <c r="AN97">
        <f t="shared" si="11"/>
        <v>0</v>
      </c>
      <c r="AO97" t="s">
        <v>171</v>
      </c>
      <c r="AP97" t="s">
        <v>123</v>
      </c>
      <c r="AQ97" s="13" t="s">
        <v>54</v>
      </c>
    </row>
    <row r="98" spans="1:43">
      <c r="A98" s="2" t="s">
        <v>220</v>
      </c>
      <c r="C98" s="1" t="s">
        <v>221</v>
      </c>
      <c r="D98" t="s">
        <v>222</v>
      </c>
      <c r="E98" t="s">
        <v>114</v>
      </c>
      <c r="F98">
        <v>0</v>
      </c>
      <c r="G98">
        <v>0</v>
      </c>
      <c r="H98">
        <f t="shared" si="0"/>
        <v>0</v>
      </c>
      <c r="I98">
        <f t="shared" si="1"/>
        <v>0</v>
      </c>
      <c r="J98">
        <f t="shared" si="2"/>
        <v>0</v>
      </c>
      <c r="K98">
        <v>2.2599999999999999E-2</v>
      </c>
      <c r="L98">
        <f t="shared" si="3"/>
        <v>0</v>
      </c>
      <c r="M98" t="s">
        <v>51</v>
      </c>
      <c r="N98">
        <v>1</v>
      </c>
      <c r="O98">
        <f t="shared" si="4"/>
        <v>0</v>
      </c>
      <c r="Z98">
        <f t="shared" si="5"/>
        <v>0</v>
      </c>
      <c r="AA98">
        <f t="shared" si="6"/>
        <v>0</v>
      </c>
      <c r="AB98">
        <f t="shared" si="7"/>
        <v>0</v>
      </c>
      <c r="AD98">
        <v>12</v>
      </c>
      <c r="AE98">
        <f t="shared" si="8"/>
        <v>0</v>
      </c>
      <c r="AF98">
        <f t="shared" si="9"/>
        <v>0</v>
      </c>
      <c r="AG98">
        <v>0</v>
      </c>
      <c r="AM98">
        <f t="shared" si="10"/>
        <v>0</v>
      </c>
      <c r="AN98">
        <f t="shared" si="11"/>
        <v>0</v>
      </c>
      <c r="AO98" t="s">
        <v>171</v>
      </c>
      <c r="AP98" t="s">
        <v>123</v>
      </c>
      <c r="AQ98" s="13" t="s">
        <v>54</v>
      </c>
    </row>
    <row r="99" spans="1:43" ht="12.75" customHeight="1">
      <c r="C99" s="17" t="s">
        <v>57</v>
      </c>
      <c r="D99" s="56" t="s">
        <v>223</v>
      </c>
      <c r="E99" s="56"/>
      <c r="F99" s="56"/>
      <c r="G99" s="56"/>
      <c r="H99" s="56"/>
      <c r="I99" s="56"/>
      <c r="J99" s="56"/>
      <c r="K99" s="56"/>
      <c r="L99" s="56"/>
      <c r="M99" s="56"/>
    </row>
    <row r="100" spans="1:43">
      <c r="A100" s="18"/>
      <c r="B100" s="19"/>
      <c r="C100" s="19" t="s">
        <v>224</v>
      </c>
      <c r="D100" s="13" t="s">
        <v>225</v>
      </c>
      <c r="E100" s="13"/>
      <c r="F100" s="13"/>
      <c r="G100" s="13"/>
      <c r="H100" s="13">
        <f>SUM(H101:H105)</f>
        <v>0</v>
      </c>
      <c r="I100" s="13">
        <f>SUM(I101:I105)</f>
        <v>0</v>
      </c>
      <c r="J100" s="13">
        <f>H100+I100</f>
        <v>0</v>
      </c>
      <c r="K100" s="13"/>
      <c r="L100" s="13">
        <f>SUM(L101:L105)</f>
        <v>1.9799999999999998E-2</v>
      </c>
      <c r="M100" s="13"/>
      <c r="P100" s="13">
        <f>IF(Q100="PR",J100,SUM(O101:O105))</f>
        <v>0</v>
      </c>
      <c r="Q100" s="13" t="s">
        <v>118</v>
      </c>
      <c r="R100" s="13">
        <f>IF(Q100="HS",H100,0)</f>
        <v>0</v>
      </c>
      <c r="S100" s="13">
        <f>IF(Q100="HS",I100-P100,0)</f>
        <v>0</v>
      </c>
      <c r="T100" s="13">
        <f>IF(Q100="PS",H100,0)</f>
        <v>0</v>
      </c>
      <c r="U100" s="13">
        <f>IF(Q100="PS",I100-P100,0)</f>
        <v>0</v>
      </c>
      <c r="V100" s="13">
        <f>IF(Q100="MP",H100,0)</f>
        <v>0</v>
      </c>
      <c r="W100" s="13">
        <f>IF(Q100="MP",I100-P100,0)</f>
        <v>0</v>
      </c>
      <c r="X100" s="13">
        <f>IF(Q100="OM",H100,0)</f>
        <v>0</v>
      </c>
      <c r="Y100" s="13">
        <v>766</v>
      </c>
      <c r="AI100">
        <f>SUM(Z101:Z105)</f>
        <v>0</v>
      </c>
      <c r="AJ100">
        <f>SUM(AA101:AA105)</f>
        <v>0</v>
      </c>
      <c r="AK100">
        <f>SUM(AB101:AB105)</f>
        <v>0</v>
      </c>
    </row>
    <row r="101" spans="1:43">
      <c r="A101" s="2" t="s">
        <v>226</v>
      </c>
      <c r="C101" s="1" t="s">
        <v>227</v>
      </c>
      <c r="D101" t="s">
        <v>228</v>
      </c>
      <c r="E101" t="s">
        <v>114</v>
      </c>
      <c r="F101">
        <v>1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0</v>
      </c>
      <c r="L101">
        <f>F101*K101</f>
        <v>0</v>
      </c>
      <c r="M101" t="s">
        <v>51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12</v>
      </c>
      <c r="AE101">
        <f>G101*AG101</f>
        <v>0</v>
      </c>
      <c r="AF101">
        <f>G101*(1-AG101)</f>
        <v>0</v>
      </c>
      <c r="AG101">
        <v>0</v>
      </c>
      <c r="AM101">
        <f>F101*AE101</f>
        <v>0</v>
      </c>
      <c r="AN101">
        <f>F101*AF101</f>
        <v>0</v>
      </c>
      <c r="AO101" t="s">
        <v>229</v>
      </c>
      <c r="AP101" t="s">
        <v>230</v>
      </c>
      <c r="AQ101" s="13" t="s">
        <v>54</v>
      </c>
    </row>
    <row r="102" spans="1:43">
      <c r="A102" s="2" t="s">
        <v>231</v>
      </c>
      <c r="C102" s="1" t="s">
        <v>232</v>
      </c>
      <c r="D102" t="s">
        <v>233</v>
      </c>
      <c r="E102" t="s">
        <v>95</v>
      </c>
      <c r="F102">
        <v>1.9800000000000002E-2</v>
      </c>
      <c r="G102">
        <v>0</v>
      </c>
      <c r="H102">
        <f>F102*AE102</f>
        <v>0</v>
      </c>
      <c r="I102">
        <f>J102-H102</f>
        <v>0</v>
      </c>
      <c r="J102">
        <f>F102*G102</f>
        <v>0</v>
      </c>
      <c r="K102">
        <v>0</v>
      </c>
      <c r="L102">
        <f>F102*K102</f>
        <v>0</v>
      </c>
      <c r="M102" t="s">
        <v>51</v>
      </c>
      <c r="N102">
        <v>5</v>
      </c>
      <c r="O102">
        <f>IF(N102=5,I102,0)</f>
        <v>0</v>
      </c>
      <c r="Z102">
        <f>IF(AD102=0,J102,0)</f>
        <v>0</v>
      </c>
      <c r="AA102">
        <f>IF(AD102=15,J102,0)</f>
        <v>0</v>
      </c>
      <c r="AB102">
        <f>IF(AD102=21,J102,0)</f>
        <v>0</v>
      </c>
      <c r="AD102">
        <v>12</v>
      </c>
      <c r="AE102">
        <f>G102*AG102</f>
        <v>0</v>
      </c>
      <c r="AF102">
        <f>G102*(1-AG102)</f>
        <v>0</v>
      </c>
      <c r="AG102">
        <v>0</v>
      </c>
      <c r="AM102">
        <f>F102*AE102</f>
        <v>0</v>
      </c>
      <c r="AN102">
        <f>F102*AF102</f>
        <v>0</v>
      </c>
      <c r="AO102" t="s">
        <v>229</v>
      </c>
      <c r="AP102" t="s">
        <v>230</v>
      </c>
      <c r="AQ102" s="13" t="s">
        <v>54</v>
      </c>
    </row>
    <row r="103" spans="1:43">
      <c r="A103" s="2" t="s">
        <v>234</v>
      </c>
      <c r="C103" s="1" t="s">
        <v>235</v>
      </c>
      <c r="D103" t="s">
        <v>236</v>
      </c>
      <c r="E103" t="s">
        <v>114</v>
      </c>
      <c r="F103">
        <v>1</v>
      </c>
      <c r="G103">
        <v>0</v>
      </c>
      <c r="H103">
        <f>F103*AE103</f>
        <v>0</v>
      </c>
      <c r="I103">
        <f>J103-H103</f>
        <v>0</v>
      </c>
      <c r="J103">
        <f>F103*G103</f>
        <v>0</v>
      </c>
      <c r="K103">
        <v>1.9E-2</v>
      </c>
      <c r="L103">
        <f>F103*K103</f>
        <v>1.9E-2</v>
      </c>
      <c r="M103" t="s">
        <v>51</v>
      </c>
      <c r="N103">
        <v>1</v>
      </c>
      <c r="O103">
        <f>IF(N103=5,I103,0)</f>
        <v>0</v>
      </c>
      <c r="Z103">
        <f>IF(AD103=0,J103,0)</f>
        <v>0</v>
      </c>
      <c r="AA103">
        <f>IF(AD103=15,J103,0)</f>
        <v>0</v>
      </c>
      <c r="AB103">
        <f>IF(AD103=21,J103,0)</f>
        <v>0</v>
      </c>
      <c r="AD103">
        <v>12</v>
      </c>
      <c r="AE103">
        <f>G103*AG103</f>
        <v>0</v>
      </c>
      <c r="AF103">
        <f>G103*(1-AG103)</f>
        <v>0</v>
      </c>
      <c r="AG103">
        <v>1</v>
      </c>
      <c r="AM103">
        <f>F103*AE103</f>
        <v>0</v>
      </c>
      <c r="AN103">
        <f>F103*AF103</f>
        <v>0</v>
      </c>
      <c r="AO103" t="s">
        <v>229</v>
      </c>
      <c r="AP103" t="s">
        <v>230</v>
      </c>
      <c r="AQ103" s="13" t="s">
        <v>54</v>
      </c>
    </row>
    <row r="104" spans="1:43" ht="12.75" customHeight="1">
      <c r="C104" s="17" t="s">
        <v>57</v>
      </c>
      <c r="D104" s="56" t="s">
        <v>237</v>
      </c>
      <c r="E104" s="56"/>
      <c r="F104" s="56"/>
      <c r="G104" s="56"/>
      <c r="H104" s="56"/>
      <c r="I104" s="56"/>
      <c r="J104" s="56"/>
      <c r="K104" s="56"/>
      <c r="L104" s="56"/>
      <c r="M104" s="56"/>
    </row>
    <row r="105" spans="1:43">
      <c r="A105" s="2" t="s">
        <v>238</v>
      </c>
      <c r="C105" s="1" t="s">
        <v>239</v>
      </c>
      <c r="D105" t="s">
        <v>240</v>
      </c>
      <c r="E105" t="s">
        <v>114</v>
      </c>
      <c r="F105">
        <v>1</v>
      </c>
      <c r="G105">
        <v>0</v>
      </c>
      <c r="H105">
        <f>F105*AE105</f>
        <v>0</v>
      </c>
      <c r="I105">
        <f>J105-H105</f>
        <v>0</v>
      </c>
      <c r="J105">
        <f>F105*G105</f>
        <v>0</v>
      </c>
      <c r="K105">
        <v>8.0000000000000004E-4</v>
      </c>
      <c r="L105">
        <f>F105*K105</f>
        <v>8.0000000000000004E-4</v>
      </c>
      <c r="M105" t="s">
        <v>51</v>
      </c>
      <c r="N105">
        <v>1</v>
      </c>
      <c r="O105">
        <f>IF(N105=5,I105,0)</f>
        <v>0</v>
      </c>
      <c r="Z105">
        <f>IF(AD105=0,J105,0)</f>
        <v>0</v>
      </c>
      <c r="AA105">
        <f>IF(AD105=15,J105,0)</f>
        <v>0</v>
      </c>
      <c r="AB105">
        <f>IF(AD105=21,J105,0)</f>
        <v>0</v>
      </c>
      <c r="AD105">
        <v>12</v>
      </c>
      <c r="AE105">
        <f>G105*AG105</f>
        <v>0</v>
      </c>
      <c r="AF105">
        <f>G105*(1-AG105)</f>
        <v>0</v>
      </c>
      <c r="AG105">
        <v>1</v>
      </c>
      <c r="AM105">
        <f>F105*AE105</f>
        <v>0</v>
      </c>
      <c r="AN105">
        <f>F105*AF105</f>
        <v>0</v>
      </c>
      <c r="AO105" t="s">
        <v>229</v>
      </c>
      <c r="AP105" t="s">
        <v>230</v>
      </c>
      <c r="AQ105" s="13" t="s">
        <v>54</v>
      </c>
    </row>
    <row r="106" spans="1:43" ht="12.75" customHeight="1">
      <c r="C106" s="17" t="s">
        <v>57</v>
      </c>
      <c r="D106" s="56" t="s">
        <v>241</v>
      </c>
      <c r="E106" s="56"/>
      <c r="F106" s="56"/>
      <c r="G106" s="56"/>
      <c r="H106" s="56"/>
      <c r="I106" s="56"/>
      <c r="J106" s="56"/>
      <c r="K106" s="56"/>
      <c r="L106" s="56"/>
      <c r="M106" s="56"/>
    </row>
    <row r="107" spans="1:43">
      <c r="A107" s="18"/>
      <c r="B107" s="19"/>
      <c r="C107" s="19" t="s">
        <v>242</v>
      </c>
      <c r="D107" s="13" t="s">
        <v>243</v>
      </c>
      <c r="E107" s="13"/>
      <c r="F107" s="13"/>
      <c r="G107" s="13"/>
      <c r="H107" s="13">
        <f>SUM(H108:H171)</f>
        <v>0</v>
      </c>
      <c r="I107" s="13">
        <f>SUM(I108:I171)</f>
        <v>0</v>
      </c>
      <c r="J107" s="13">
        <f>H107+I107</f>
        <v>0</v>
      </c>
      <c r="K107" s="13"/>
      <c r="L107" s="13">
        <f>SUM(L108:L171)</f>
        <v>0.34400902499999997</v>
      </c>
      <c r="M107" s="13"/>
      <c r="P107" s="13">
        <f>IF(Q107="PR",J107,SUM(O108:O171))</f>
        <v>0</v>
      </c>
      <c r="Q107" s="13" t="s">
        <v>118</v>
      </c>
      <c r="R107" s="13">
        <f>IF(Q107="HS",H107,0)</f>
        <v>0</v>
      </c>
      <c r="S107" s="13">
        <f>IF(Q107="HS",I107-P107,0)</f>
        <v>0</v>
      </c>
      <c r="T107" s="13">
        <f>IF(Q107="PS",H107,0)</f>
        <v>0</v>
      </c>
      <c r="U107" s="13">
        <f>IF(Q107="PS",I107-P107,0)</f>
        <v>0</v>
      </c>
      <c r="V107" s="13">
        <f>IF(Q107="MP",H107,0)</f>
        <v>0</v>
      </c>
      <c r="W107" s="13">
        <f>IF(Q107="MP",I107-P107,0)</f>
        <v>0</v>
      </c>
      <c r="X107" s="13">
        <f>IF(Q107="OM",H107,0)</f>
        <v>0</v>
      </c>
      <c r="Y107" s="13">
        <v>771</v>
      </c>
      <c r="AI107">
        <f>SUM(Z108:Z171)</f>
        <v>0</v>
      </c>
      <c r="AJ107">
        <f>SUM(AA108:AA171)</f>
        <v>0</v>
      </c>
      <c r="AK107">
        <f>SUM(AB108:AB171)</f>
        <v>0</v>
      </c>
    </row>
    <row r="108" spans="1:43">
      <c r="A108" s="2" t="s">
        <v>244</v>
      </c>
      <c r="C108" s="1" t="s">
        <v>245</v>
      </c>
      <c r="D108" t="s">
        <v>246</v>
      </c>
      <c r="E108" t="s">
        <v>50</v>
      </c>
      <c r="F108">
        <v>4.83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0</v>
      </c>
      <c r="L108">
        <f>F108*K108</f>
        <v>0</v>
      </c>
      <c r="M108" t="s">
        <v>51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12</v>
      </c>
      <c r="AE108">
        <f>G108*AG108</f>
        <v>0</v>
      </c>
      <c r="AF108">
        <f>G108*(1-AG108)</f>
        <v>0</v>
      </c>
      <c r="AG108">
        <v>0</v>
      </c>
      <c r="AM108">
        <f>F108*AE108</f>
        <v>0</v>
      </c>
      <c r="AN108">
        <f>F108*AF108</f>
        <v>0</v>
      </c>
      <c r="AO108" t="s">
        <v>247</v>
      </c>
      <c r="AP108" t="s">
        <v>248</v>
      </c>
      <c r="AQ108" s="13" t="s">
        <v>54</v>
      </c>
    </row>
    <row r="109" spans="1:43">
      <c r="D109" s="14" t="s">
        <v>102</v>
      </c>
      <c r="E109" s="14"/>
      <c r="F109" s="14">
        <v>6.98</v>
      </c>
    </row>
    <row r="110" spans="1:43">
      <c r="A110" s="2" t="s">
        <v>249</v>
      </c>
      <c r="C110" s="1" t="s">
        <v>250</v>
      </c>
      <c r="D110" t="s">
        <v>251</v>
      </c>
      <c r="E110" t="s">
        <v>50</v>
      </c>
      <c r="F110">
        <v>4.83</v>
      </c>
      <c r="G110">
        <v>0</v>
      </c>
      <c r="H110">
        <f>F110*AE110</f>
        <v>0</v>
      </c>
      <c r="I110">
        <f>J110-H110</f>
        <v>0</v>
      </c>
      <c r="J110">
        <f>F110*G110</f>
        <v>0</v>
      </c>
      <c r="K110">
        <v>0</v>
      </c>
      <c r="L110">
        <f>F110*K110</f>
        <v>0</v>
      </c>
      <c r="M110" t="s">
        <v>51</v>
      </c>
      <c r="N110">
        <v>1</v>
      </c>
      <c r="O110">
        <f>IF(N110=5,I110,0)</f>
        <v>0</v>
      </c>
      <c r="Z110">
        <f>IF(AD110=0,J110,0)</f>
        <v>0</v>
      </c>
      <c r="AA110">
        <f>IF(AD110=15,J110,0)</f>
        <v>0</v>
      </c>
      <c r="AB110">
        <f>IF(AD110=21,J110,0)</f>
        <v>0</v>
      </c>
      <c r="AD110">
        <v>12</v>
      </c>
      <c r="AE110">
        <f>G110*AG110</f>
        <v>0</v>
      </c>
      <c r="AF110">
        <f>G110*(1-AG110)</f>
        <v>0</v>
      </c>
      <c r="AG110">
        <v>0</v>
      </c>
      <c r="AM110">
        <f>F110*AE110</f>
        <v>0</v>
      </c>
      <c r="AN110">
        <f>F110*AF110</f>
        <v>0</v>
      </c>
      <c r="AO110" t="s">
        <v>247</v>
      </c>
      <c r="AP110" t="s">
        <v>248</v>
      </c>
      <c r="AQ110" s="13" t="s">
        <v>54</v>
      </c>
    </row>
    <row r="111" spans="1:43" ht="25.5" customHeight="1">
      <c r="C111" s="17" t="s">
        <v>57</v>
      </c>
      <c r="D111" s="56" t="s">
        <v>252</v>
      </c>
      <c r="E111" s="56"/>
      <c r="F111" s="56"/>
      <c r="G111" s="56"/>
      <c r="H111" s="56"/>
      <c r="I111" s="56"/>
      <c r="J111" s="56"/>
      <c r="K111" s="56"/>
      <c r="L111" s="56"/>
      <c r="M111" s="56"/>
    </row>
    <row r="112" spans="1:43">
      <c r="A112" s="2" t="s">
        <v>253</v>
      </c>
      <c r="C112" s="1" t="s">
        <v>254</v>
      </c>
      <c r="D112" t="s">
        <v>255</v>
      </c>
      <c r="E112" t="s">
        <v>256</v>
      </c>
      <c r="F112">
        <v>217.35</v>
      </c>
      <c r="G112">
        <v>0</v>
      </c>
      <c r="H112">
        <f>F112*AE112</f>
        <v>0</v>
      </c>
      <c r="I112">
        <f>J112-H112</f>
        <v>0</v>
      </c>
      <c r="J112">
        <f>F112*G112</f>
        <v>0</v>
      </c>
      <c r="K112">
        <v>1E-3</v>
      </c>
      <c r="L112">
        <f>F112*K112</f>
        <v>0.21734999999999999</v>
      </c>
      <c r="M112" t="s">
        <v>51</v>
      </c>
      <c r="N112">
        <v>1</v>
      </c>
      <c r="O112">
        <f>IF(N112=5,I112,0)</f>
        <v>0</v>
      </c>
      <c r="Z112">
        <f>IF(AD112=0,J112,0)</f>
        <v>0</v>
      </c>
      <c r="AA112">
        <f>IF(AD112=15,J112,0)</f>
        <v>0</v>
      </c>
      <c r="AB112">
        <f>IF(AD112=21,J112,0)</f>
        <v>0</v>
      </c>
      <c r="AD112">
        <v>12</v>
      </c>
      <c r="AE112">
        <f>G112*AG112</f>
        <v>0</v>
      </c>
      <c r="AF112">
        <f>G112*(1-AG112)</f>
        <v>0</v>
      </c>
      <c r="AG112">
        <v>1</v>
      </c>
      <c r="AM112">
        <f>F112*AE112</f>
        <v>0</v>
      </c>
      <c r="AN112">
        <f>F112*AF112</f>
        <v>0</v>
      </c>
      <c r="AO112" t="s">
        <v>247</v>
      </c>
      <c r="AP112" t="s">
        <v>248</v>
      </c>
      <c r="AQ112" s="13" t="s">
        <v>54</v>
      </c>
    </row>
    <row r="113" spans="1:43">
      <c r="D113" s="14" t="s">
        <v>257</v>
      </c>
      <c r="E113" s="14"/>
      <c r="F113" s="14">
        <v>314.10000000000002</v>
      </c>
    </row>
    <row r="114" spans="1:43">
      <c r="D114" s="14" t="s">
        <v>258</v>
      </c>
      <c r="E114" s="14"/>
      <c r="F114" s="14">
        <v>274.05</v>
      </c>
    </row>
    <row r="115" spans="1:43">
      <c r="D115" s="14" t="s">
        <v>259</v>
      </c>
      <c r="E115" s="14"/>
      <c r="F115" s="14">
        <v>235.35</v>
      </c>
    </row>
    <row r="116" spans="1:43">
      <c r="D116" s="14" t="s">
        <v>260</v>
      </c>
      <c r="E116" s="14"/>
      <c r="F116" s="14">
        <v>170.55</v>
      </c>
    </row>
    <row r="117" spans="1:43">
      <c r="D117" s="14" t="s">
        <v>261</v>
      </c>
      <c r="E117" s="14"/>
      <c r="F117" s="14">
        <v>210.6</v>
      </c>
    </row>
    <row r="118" spans="1:43">
      <c r="D118" s="14" t="s">
        <v>262</v>
      </c>
      <c r="E118" s="14"/>
      <c r="F118" s="14">
        <v>217.35</v>
      </c>
    </row>
    <row r="119" spans="1:43" ht="25.5" customHeight="1">
      <c r="C119" s="17" t="s">
        <v>57</v>
      </c>
      <c r="D119" s="56" t="s">
        <v>263</v>
      </c>
      <c r="E119" s="56"/>
      <c r="F119" s="56"/>
      <c r="G119" s="56"/>
      <c r="H119" s="56"/>
      <c r="I119" s="56"/>
      <c r="J119" s="56"/>
      <c r="K119" s="56"/>
      <c r="L119" s="56"/>
      <c r="M119" s="56"/>
    </row>
    <row r="120" spans="1:43">
      <c r="A120" s="2" t="s">
        <v>264</v>
      </c>
      <c r="C120" s="1" t="s">
        <v>265</v>
      </c>
      <c r="D120" t="s">
        <v>266</v>
      </c>
      <c r="E120" t="s">
        <v>50</v>
      </c>
      <c r="F120">
        <v>4.83</v>
      </c>
      <c r="G120">
        <v>0</v>
      </c>
      <c r="H120">
        <f>F120*AE120</f>
        <v>0</v>
      </c>
      <c r="I120">
        <f>J120-H120</f>
        <v>0</v>
      </c>
      <c r="J120">
        <f>F120*G120</f>
        <v>0</v>
      </c>
      <c r="K120">
        <v>0</v>
      </c>
      <c r="L120">
        <f>F120*K120</f>
        <v>0</v>
      </c>
      <c r="M120" t="s">
        <v>51</v>
      </c>
      <c r="N120">
        <v>1</v>
      </c>
      <c r="O120">
        <f>IF(N120=5,I120,0)</f>
        <v>0</v>
      </c>
      <c r="Z120">
        <f>IF(AD120=0,J120,0)</f>
        <v>0</v>
      </c>
      <c r="AA120">
        <f>IF(AD120=15,J120,0)</f>
        <v>0</v>
      </c>
      <c r="AB120">
        <f>IF(AD120=21,J120,0)</f>
        <v>0</v>
      </c>
      <c r="AD120">
        <v>12</v>
      </c>
      <c r="AE120">
        <f>G120*AG120</f>
        <v>0</v>
      </c>
      <c r="AF120">
        <f>G120*(1-AG120)</f>
        <v>0</v>
      </c>
      <c r="AG120">
        <v>0</v>
      </c>
      <c r="AM120">
        <f>F120*AE120</f>
        <v>0</v>
      </c>
      <c r="AN120">
        <f>F120*AF120</f>
        <v>0</v>
      </c>
      <c r="AO120" t="s">
        <v>247</v>
      </c>
      <c r="AP120" t="s">
        <v>248</v>
      </c>
      <c r="AQ120" s="13" t="s">
        <v>54</v>
      </c>
    </row>
    <row r="121" spans="1:43" ht="12.75" customHeight="1">
      <c r="C121" s="17" t="s">
        <v>57</v>
      </c>
      <c r="D121" s="56" t="s">
        <v>267</v>
      </c>
      <c r="E121" s="56"/>
      <c r="F121" s="56"/>
      <c r="G121" s="56"/>
      <c r="H121" s="56"/>
      <c r="I121" s="56"/>
      <c r="J121" s="56"/>
      <c r="K121" s="56"/>
      <c r="L121" s="56"/>
      <c r="M121" s="56"/>
    </row>
    <row r="122" spans="1:43">
      <c r="A122" s="2" t="s">
        <v>268</v>
      </c>
      <c r="C122" s="1" t="s">
        <v>269</v>
      </c>
      <c r="D122" t="s">
        <v>270</v>
      </c>
      <c r="E122" t="s">
        <v>271</v>
      </c>
      <c r="F122">
        <v>1.2075</v>
      </c>
      <c r="G122">
        <v>0</v>
      </c>
      <c r="H122">
        <f>F122*AE122</f>
        <v>0</v>
      </c>
      <c r="I122">
        <f>J122-H122</f>
        <v>0</v>
      </c>
      <c r="J122">
        <f>F122*G122</f>
        <v>0</v>
      </c>
      <c r="K122">
        <v>9.5E-4</v>
      </c>
      <c r="L122">
        <f>F122*K122</f>
        <v>1.1471249999999999E-3</v>
      </c>
      <c r="M122" t="s">
        <v>51</v>
      </c>
      <c r="N122">
        <v>1</v>
      </c>
      <c r="O122">
        <f>IF(N122=5,I122,0)</f>
        <v>0</v>
      </c>
      <c r="Z122">
        <f>IF(AD122=0,J122,0)</f>
        <v>0</v>
      </c>
      <c r="AA122">
        <f>IF(AD122=15,J122,0)</f>
        <v>0</v>
      </c>
      <c r="AB122">
        <f>IF(AD122=21,J122,0)</f>
        <v>0</v>
      </c>
      <c r="AD122">
        <v>12</v>
      </c>
      <c r="AE122">
        <f>G122*AG122</f>
        <v>0</v>
      </c>
      <c r="AF122">
        <f>G122*(1-AG122)</f>
        <v>0</v>
      </c>
      <c r="AG122">
        <v>1</v>
      </c>
      <c r="AM122">
        <f>F122*AE122</f>
        <v>0</v>
      </c>
      <c r="AN122">
        <f>F122*AF122</f>
        <v>0</v>
      </c>
      <c r="AO122" t="s">
        <v>247</v>
      </c>
      <c r="AP122" t="s">
        <v>248</v>
      </c>
      <c r="AQ122" s="13" t="s">
        <v>54</v>
      </c>
    </row>
    <row r="123" spans="1:43">
      <c r="D123" s="14" t="s">
        <v>272</v>
      </c>
      <c r="E123" s="14"/>
      <c r="F123" s="14">
        <v>1.7450000000000001</v>
      </c>
    </row>
    <row r="124" spans="1:43">
      <c r="D124" s="14" t="s">
        <v>273</v>
      </c>
      <c r="E124" s="14"/>
      <c r="F124" s="14">
        <v>0.7157</v>
      </c>
    </row>
    <row r="125" spans="1:43">
      <c r="D125" s="14" t="s">
        <v>274</v>
      </c>
      <c r="E125" s="14"/>
      <c r="F125" s="14">
        <v>1.55</v>
      </c>
    </row>
    <row r="126" spans="1:43">
      <c r="D126" s="14" t="s">
        <v>275</v>
      </c>
      <c r="E126" s="14"/>
      <c r="F126" s="14">
        <v>1.5225</v>
      </c>
    </row>
    <row r="127" spans="1:43">
      <c r="D127" s="14" t="s">
        <v>276</v>
      </c>
      <c r="E127" s="14"/>
      <c r="F127" s="14">
        <v>1.3075000000000001</v>
      </c>
    </row>
    <row r="128" spans="1:43">
      <c r="D128" s="14" t="s">
        <v>277</v>
      </c>
      <c r="E128" s="14"/>
      <c r="F128" s="14">
        <v>0.94750000000000001</v>
      </c>
    </row>
    <row r="129" spans="1:43">
      <c r="D129" s="14" t="s">
        <v>278</v>
      </c>
      <c r="E129" s="14"/>
      <c r="F129" s="14">
        <v>1.17</v>
      </c>
    </row>
    <row r="130" spans="1:43">
      <c r="D130" s="14" t="s">
        <v>279</v>
      </c>
      <c r="E130" s="14"/>
      <c r="F130" s="14">
        <v>1.2075</v>
      </c>
    </row>
    <row r="131" spans="1:43" ht="51" customHeight="1">
      <c r="C131" s="17" t="s">
        <v>57</v>
      </c>
      <c r="D131" s="56" t="s">
        <v>280</v>
      </c>
      <c r="E131" s="56"/>
      <c r="F131" s="56"/>
      <c r="G131" s="56"/>
      <c r="H131" s="56"/>
      <c r="I131" s="56"/>
      <c r="J131" s="56"/>
      <c r="K131" s="56"/>
      <c r="L131" s="56"/>
      <c r="M131" s="56"/>
    </row>
    <row r="132" spans="1:43">
      <c r="A132" s="2" t="s">
        <v>281</v>
      </c>
      <c r="C132" s="1" t="s">
        <v>282</v>
      </c>
      <c r="D132" t="s">
        <v>283</v>
      </c>
      <c r="E132" t="s">
        <v>50</v>
      </c>
      <c r="F132">
        <v>4.83</v>
      </c>
      <c r="G132">
        <v>0</v>
      </c>
      <c r="H132">
        <f>F132*AE132</f>
        <v>0</v>
      </c>
      <c r="I132">
        <f>J132-H132</f>
        <v>0</v>
      </c>
      <c r="J132">
        <f>F132*G132</f>
        <v>0</v>
      </c>
      <c r="K132">
        <v>0</v>
      </c>
      <c r="L132">
        <f>F132*K132</f>
        <v>0</v>
      </c>
      <c r="M132" t="s">
        <v>51</v>
      </c>
      <c r="N132">
        <v>1</v>
      </c>
      <c r="O132">
        <f>IF(N132=5,I132,0)</f>
        <v>0</v>
      </c>
      <c r="Z132">
        <f>IF(AD132=0,J132,0)</f>
        <v>0</v>
      </c>
      <c r="AA132">
        <f>IF(AD132=15,J132,0)</f>
        <v>0</v>
      </c>
      <c r="AB132">
        <f>IF(AD132=21,J132,0)</f>
        <v>0</v>
      </c>
      <c r="AD132">
        <v>12</v>
      </c>
      <c r="AE132">
        <f>G132*AG132</f>
        <v>0</v>
      </c>
      <c r="AF132">
        <f>G132*(1-AG132)</f>
        <v>0</v>
      </c>
      <c r="AG132">
        <v>0</v>
      </c>
      <c r="AM132">
        <f>F132*AE132</f>
        <v>0</v>
      </c>
      <c r="AN132">
        <f>F132*AF132</f>
        <v>0</v>
      </c>
      <c r="AO132" t="s">
        <v>247</v>
      </c>
      <c r="AP132" t="s">
        <v>248</v>
      </c>
      <c r="AQ132" s="13" t="s">
        <v>54</v>
      </c>
    </row>
    <row r="133" spans="1:43" ht="12.75" customHeight="1">
      <c r="C133" s="17" t="s">
        <v>57</v>
      </c>
      <c r="D133" s="56" t="s">
        <v>267</v>
      </c>
      <c r="E133" s="56"/>
      <c r="F133" s="56"/>
      <c r="G133" s="56"/>
      <c r="H133" s="56"/>
      <c r="I133" s="56"/>
      <c r="J133" s="56"/>
      <c r="K133" s="56"/>
      <c r="L133" s="56"/>
      <c r="M133" s="56"/>
    </row>
    <row r="134" spans="1:43">
      <c r="A134" s="2" t="s">
        <v>284</v>
      </c>
      <c r="C134" s="1" t="s">
        <v>285</v>
      </c>
      <c r="D134" t="s">
        <v>286</v>
      </c>
      <c r="E134" t="s">
        <v>256</v>
      </c>
      <c r="F134">
        <v>7.7279999999999998</v>
      </c>
      <c r="G134">
        <v>0</v>
      </c>
      <c r="H134">
        <f>F134*AE134</f>
        <v>0</v>
      </c>
      <c r="I134">
        <f>J134-H134</f>
        <v>0</v>
      </c>
      <c r="J134">
        <f>F134*G134</f>
        <v>0</v>
      </c>
      <c r="K134">
        <v>1E-3</v>
      </c>
      <c r="L134">
        <f>F134*K134</f>
        <v>7.7279999999999996E-3</v>
      </c>
      <c r="M134" t="s">
        <v>51</v>
      </c>
      <c r="N134">
        <v>1</v>
      </c>
      <c r="O134">
        <f>IF(N134=5,I134,0)</f>
        <v>0</v>
      </c>
      <c r="Z134">
        <f>IF(AD134=0,J134,0)</f>
        <v>0</v>
      </c>
      <c r="AA134">
        <f>IF(AD134=15,J134,0)</f>
        <v>0</v>
      </c>
      <c r="AB134">
        <f>IF(AD134=21,J134,0)</f>
        <v>0</v>
      </c>
      <c r="AD134">
        <v>12</v>
      </c>
      <c r="AE134">
        <f>G134*AG134</f>
        <v>0</v>
      </c>
      <c r="AF134">
        <f>G134*(1-AG134)</f>
        <v>0</v>
      </c>
      <c r="AG134">
        <v>1</v>
      </c>
      <c r="AM134">
        <f>F134*AE134</f>
        <v>0</v>
      </c>
      <c r="AN134">
        <f>F134*AF134</f>
        <v>0</v>
      </c>
      <c r="AO134" t="s">
        <v>247</v>
      </c>
      <c r="AP134" t="s">
        <v>248</v>
      </c>
      <c r="AQ134" s="13" t="s">
        <v>54</v>
      </c>
    </row>
    <row r="135" spans="1:43">
      <c r="D135" s="14" t="s">
        <v>287</v>
      </c>
      <c r="E135" s="14"/>
      <c r="F135" s="14">
        <v>11.167999999999999</v>
      </c>
    </row>
    <row r="136" spans="1:43">
      <c r="D136" s="14" t="s">
        <v>288</v>
      </c>
      <c r="E136" s="14"/>
      <c r="F136" s="14">
        <v>4.5804799999999997</v>
      </c>
    </row>
    <row r="137" spans="1:43">
      <c r="D137" s="14" t="s">
        <v>289</v>
      </c>
      <c r="E137" s="14"/>
      <c r="F137" s="14">
        <v>9.92</v>
      </c>
    </row>
    <row r="138" spans="1:43">
      <c r="D138" s="14" t="s">
        <v>290</v>
      </c>
      <c r="E138" s="14"/>
      <c r="F138" s="14">
        <v>9.7439999999999998</v>
      </c>
    </row>
    <row r="139" spans="1:43">
      <c r="D139" s="14" t="s">
        <v>291</v>
      </c>
      <c r="E139" s="14"/>
      <c r="F139" s="14">
        <v>8.3680000000000003</v>
      </c>
    </row>
    <row r="140" spans="1:43">
      <c r="D140" s="14" t="s">
        <v>292</v>
      </c>
      <c r="E140" s="14"/>
      <c r="F140" s="14">
        <v>6.0640000000000001</v>
      </c>
    </row>
    <row r="141" spans="1:43">
      <c r="D141" s="14" t="s">
        <v>293</v>
      </c>
      <c r="E141" s="14"/>
      <c r="F141" s="14">
        <v>7.4880000000000004</v>
      </c>
    </row>
    <row r="142" spans="1:43">
      <c r="D142" s="14" t="s">
        <v>294</v>
      </c>
      <c r="E142" s="14"/>
      <c r="F142" s="14">
        <v>7.7279999999999998</v>
      </c>
    </row>
    <row r="143" spans="1:43" ht="63.75" customHeight="1">
      <c r="C143" s="17" t="s">
        <v>57</v>
      </c>
      <c r="D143" s="56" t="s">
        <v>295</v>
      </c>
      <c r="E143" s="56"/>
      <c r="F143" s="56"/>
      <c r="G143" s="56"/>
      <c r="H143" s="56"/>
      <c r="I143" s="56"/>
      <c r="J143" s="56"/>
      <c r="K143" s="56"/>
      <c r="L143" s="56"/>
      <c r="M143" s="56"/>
    </row>
    <row r="144" spans="1:43">
      <c r="A144" s="2" t="s">
        <v>296</v>
      </c>
      <c r="C144" s="1" t="s">
        <v>297</v>
      </c>
      <c r="D144" t="s">
        <v>298</v>
      </c>
      <c r="E144" t="s">
        <v>79</v>
      </c>
      <c r="F144">
        <v>16.36</v>
      </c>
      <c r="G144">
        <v>0</v>
      </c>
      <c r="H144">
        <f>F144*AE144</f>
        <v>0</v>
      </c>
      <c r="I144">
        <f>J144-H144</f>
        <v>0</v>
      </c>
      <c r="J144">
        <f>F144*G144</f>
        <v>0</v>
      </c>
      <c r="K144">
        <v>0</v>
      </c>
      <c r="L144">
        <f>F144*K144</f>
        <v>0</v>
      </c>
      <c r="M144" t="s">
        <v>51</v>
      </c>
      <c r="N144">
        <v>1</v>
      </c>
      <c r="O144">
        <f>IF(N144=5,I144,0)</f>
        <v>0</v>
      </c>
      <c r="Z144">
        <f>IF(AD144=0,J144,0)</f>
        <v>0</v>
      </c>
      <c r="AA144">
        <f>IF(AD144=15,J144,0)</f>
        <v>0</v>
      </c>
      <c r="AB144">
        <f>IF(AD144=21,J144,0)</f>
        <v>0</v>
      </c>
      <c r="AD144">
        <v>12</v>
      </c>
      <c r="AE144">
        <f>G144*AG144</f>
        <v>0</v>
      </c>
      <c r="AF144">
        <f>G144*(1-AG144)</f>
        <v>0</v>
      </c>
      <c r="AG144">
        <v>0</v>
      </c>
      <c r="AM144">
        <f>F144*AE144</f>
        <v>0</v>
      </c>
      <c r="AN144">
        <f>F144*AF144</f>
        <v>0</v>
      </c>
      <c r="AO144" t="s">
        <v>247</v>
      </c>
      <c r="AP144" t="s">
        <v>248</v>
      </c>
      <c r="AQ144" s="13" t="s">
        <v>54</v>
      </c>
    </row>
    <row r="145" spans="4:6">
      <c r="D145" s="14" t="s">
        <v>299</v>
      </c>
      <c r="E145" s="14"/>
      <c r="F145" s="14">
        <v>16.28</v>
      </c>
    </row>
    <row r="146" spans="4:6">
      <c r="D146" s="14" t="s">
        <v>300</v>
      </c>
      <c r="E146" s="14"/>
      <c r="F146" s="14">
        <v>24</v>
      </c>
    </row>
    <row r="147" spans="4:6">
      <c r="D147" s="14" t="s">
        <v>301</v>
      </c>
      <c r="E147" s="14"/>
      <c r="F147" s="14">
        <v>10.039999999999999</v>
      </c>
    </row>
    <row r="148" spans="4:6">
      <c r="D148" s="14" t="s">
        <v>302</v>
      </c>
      <c r="E148" s="14"/>
      <c r="F148" s="14">
        <v>16</v>
      </c>
    </row>
    <row r="149" spans="4:6">
      <c r="D149" s="14" t="s">
        <v>303</v>
      </c>
      <c r="E149" s="14"/>
      <c r="F149" s="14">
        <v>20.399999999999999</v>
      </c>
    </row>
    <row r="150" spans="4:6">
      <c r="D150" s="14" t="s">
        <v>304</v>
      </c>
      <c r="E150" s="14"/>
      <c r="F150" s="14">
        <v>32</v>
      </c>
    </row>
    <row r="151" spans="4:6">
      <c r="D151" s="14" t="s">
        <v>305</v>
      </c>
      <c r="E151" s="14"/>
      <c r="F151" s="14">
        <v>9.1180000000000003</v>
      </c>
    </row>
    <row r="152" spans="4:6">
      <c r="D152" s="14" t="s">
        <v>306</v>
      </c>
      <c r="E152" s="14"/>
      <c r="F152" s="14">
        <v>8</v>
      </c>
    </row>
    <row r="153" spans="4:6">
      <c r="D153" s="14" t="s">
        <v>307</v>
      </c>
      <c r="E153" s="14"/>
      <c r="F153" s="14">
        <v>7.976</v>
      </c>
    </row>
    <row r="154" spans="4:6">
      <c r="D154" s="14" t="s">
        <v>306</v>
      </c>
      <c r="E154" s="14"/>
      <c r="F154" s="14">
        <v>8</v>
      </c>
    </row>
    <row r="155" spans="4:6">
      <c r="D155" s="14" t="s">
        <v>308</v>
      </c>
      <c r="E155" s="14"/>
      <c r="F155" s="14">
        <v>6.97</v>
      </c>
    </row>
    <row r="156" spans="4:6">
      <c r="D156" s="14" t="s">
        <v>306</v>
      </c>
      <c r="E156" s="14"/>
      <c r="F156" s="14">
        <v>8</v>
      </c>
    </row>
    <row r="157" spans="4:6">
      <c r="D157" s="14" t="s">
        <v>309</v>
      </c>
      <c r="E157" s="14"/>
      <c r="F157" s="14">
        <v>7.58</v>
      </c>
    </row>
    <row r="158" spans="4:6">
      <c r="D158" s="14" t="s">
        <v>306</v>
      </c>
      <c r="E158" s="14"/>
      <c r="F158" s="14">
        <v>8</v>
      </c>
    </row>
    <row r="159" spans="4:6">
      <c r="D159" s="14" t="s">
        <v>310</v>
      </c>
      <c r="E159" s="14"/>
      <c r="F159" s="14">
        <v>8.36</v>
      </c>
    </row>
    <row r="160" spans="4:6">
      <c r="D160" s="14" t="s">
        <v>306</v>
      </c>
      <c r="E160" s="14"/>
      <c r="F160" s="14">
        <v>8</v>
      </c>
    </row>
    <row r="161" spans="1:43" ht="12.75" customHeight="1">
      <c r="C161" s="17" t="s">
        <v>57</v>
      </c>
      <c r="D161" s="56" t="s">
        <v>267</v>
      </c>
      <c r="E161" s="56"/>
      <c r="F161" s="56"/>
      <c r="G161" s="56"/>
      <c r="H161" s="56"/>
      <c r="I161" s="56"/>
      <c r="J161" s="56"/>
      <c r="K161" s="56"/>
      <c r="L161" s="56"/>
      <c r="M161" s="56"/>
    </row>
    <row r="162" spans="1:43">
      <c r="A162" s="2" t="s">
        <v>311</v>
      </c>
      <c r="C162" s="1" t="s">
        <v>312</v>
      </c>
      <c r="D162" t="s">
        <v>313</v>
      </c>
      <c r="E162" t="s">
        <v>79</v>
      </c>
      <c r="F162">
        <v>17</v>
      </c>
      <c r="G162">
        <v>0</v>
      </c>
      <c r="H162">
        <f>F162*AE162</f>
        <v>0</v>
      </c>
      <c r="I162">
        <f>J162-H162</f>
        <v>0</v>
      </c>
      <c r="J162">
        <f>F162*G162</f>
        <v>0</v>
      </c>
      <c r="K162">
        <v>2.9999999999999997E-4</v>
      </c>
      <c r="L162">
        <f>F162*K162</f>
        <v>5.0999999999999995E-3</v>
      </c>
      <c r="M162" t="s">
        <v>51</v>
      </c>
      <c r="N162">
        <v>1</v>
      </c>
      <c r="O162">
        <f>IF(N162=5,I162,0)</f>
        <v>0</v>
      </c>
      <c r="Z162">
        <f>IF(AD162=0,J162,0)</f>
        <v>0</v>
      </c>
      <c r="AA162">
        <f>IF(AD162=15,J162,0)</f>
        <v>0</v>
      </c>
      <c r="AB162">
        <f>IF(AD162=21,J162,0)</f>
        <v>0</v>
      </c>
      <c r="AD162">
        <v>12</v>
      </c>
      <c r="AE162">
        <f>G162*AG162</f>
        <v>0</v>
      </c>
      <c r="AF162">
        <f>G162*(1-AG162)</f>
        <v>0</v>
      </c>
      <c r="AG162">
        <v>1</v>
      </c>
      <c r="AM162">
        <f>F162*AE162</f>
        <v>0</v>
      </c>
      <c r="AN162">
        <f>F162*AF162</f>
        <v>0</v>
      </c>
      <c r="AO162" t="s">
        <v>247</v>
      </c>
      <c r="AP162" t="s">
        <v>248</v>
      </c>
      <c r="AQ162" s="13" t="s">
        <v>54</v>
      </c>
    </row>
    <row r="163" spans="1:43" ht="12.75" customHeight="1">
      <c r="C163" s="17" t="s">
        <v>57</v>
      </c>
      <c r="D163" s="56" t="s">
        <v>314</v>
      </c>
      <c r="E163" s="56"/>
      <c r="F163" s="56"/>
      <c r="G163" s="56"/>
      <c r="H163" s="56"/>
      <c r="I163" s="56"/>
      <c r="J163" s="56"/>
      <c r="K163" s="56"/>
      <c r="L163" s="56"/>
      <c r="M163" s="56"/>
    </row>
    <row r="164" spans="1:43">
      <c r="A164" s="2" t="s">
        <v>315</v>
      </c>
      <c r="C164" s="1" t="s">
        <v>316</v>
      </c>
      <c r="D164" t="s">
        <v>317</v>
      </c>
      <c r="E164" t="s">
        <v>50</v>
      </c>
      <c r="F164">
        <v>4.83</v>
      </c>
      <c r="G164">
        <v>0</v>
      </c>
      <c r="H164">
        <f>F164*AE164</f>
        <v>0</v>
      </c>
      <c r="I164">
        <f>J164-H164</f>
        <v>0</v>
      </c>
      <c r="J164">
        <f>F164*G164</f>
        <v>0</v>
      </c>
      <c r="K164">
        <v>2.1000000000000001E-4</v>
      </c>
      <c r="L164">
        <f>F164*K164</f>
        <v>1.0143000000000001E-3</v>
      </c>
      <c r="M164" t="s">
        <v>51</v>
      </c>
      <c r="N164">
        <v>1</v>
      </c>
      <c r="O164">
        <f>IF(N164=5,I164,0)</f>
        <v>0</v>
      </c>
      <c r="Z164">
        <f>IF(AD164=0,J164,0)</f>
        <v>0</v>
      </c>
      <c r="AA164">
        <f>IF(AD164=15,J164,0)</f>
        <v>0</v>
      </c>
      <c r="AB164">
        <f>IF(AD164=21,J164,0)</f>
        <v>0</v>
      </c>
      <c r="AD164">
        <v>12</v>
      </c>
      <c r="AE164">
        <f>G164*AG164</f>
        <v>0</v>
      </c>
      <c r="AF164">
        <f>G164*(1-AG164)</f>
        <v>0</v>
      </c>
      <c r="AG164">
        <v>0.47242647058823528</v>
      </c>
      <c r="AM164">
        <f>F164*AE164</f>
        <v>0</v>
      </c>
      <c r="AN164">
        <f>F164*AF164</f>
        <v>0</v>
      </c>
      <c r="AO164" t="s">
        <v>247</v>
      </c>
      <c r="AP164" t="s">
        <v>248</v>
      </c>
      <c r="AQ164" s="13" t="s">
        <v>54</v>
      </c>
    </row>
    <row r="165" spans="1:43" ht="12.75" customHeight="1">
      <c r="C165" s="17" t="s">
        <v>57</v>
      </c>
      <c r="D165" s="56" t="s">
        <v>318</v>
      </c>
      <c r="E165" s="56"/>
      <c r="F165" s="56"/>
      <c r="G165" s="56"/>
      <c r="H165" s="56"/>
      <c r="I165" s="56"/>
      <c r="J165" s="56"/>
      <c r="K165" s="56"/>
      <c r="L165" s="56"/>
      <c r="M165" s="56"/>
    </row>
    <row r="166" spans="1:43">
      <c r="A166" s="2" t="s">
        <v>319</v>
      </c>
      <c r="C166" s="1" t="s">
        <v>320</v>
      </c>
      <c r="D166" t="s">
        <v>321</v>
      </c>
      <c r="E166" t="s">
        <v>50</v>
      </c>
      <c r="F166">
        <v>4.83</v>
      </c>
      <c r="G166">
        <v>0</v>
      </c>
      <c r="H166">
        <f>F166*AE166</f>
        <v>0</v>
      </c>
      <c r="I166">
        <f>J166-H166</f>
        <v>0</v>
      </c>
      <c r="J166">
        <f>F166*G166</f>
        <v>0</v>
      </c>
      <c r="K166">
        <v>8.0000000000000007E-5</v>
      </c>
      <c r="L166">
        <f>F166*K166</f>
        <v>3.8640000000000001E-4</v>
      </c>
      <c r="M166" t="s">
        <v>51</v>
      </c>
      <c r="N166">
        <v>1</v>
      </c>
      <c r="O166">
        <f>IF(N166=5,I166,0)</f>
        <v>0</v>
      </c>
      <c r="Z166">
        <f>IF(AD166=0,J166,0)</f>
        <v>0</v>
      </c>
      <c r="AA166">
        <f>IF(AD166=15,J166,0)</f>
        <v>0</v>
      </c>
      <c r="AB166">
        <f>IF(AD166=21,J166,0)</f>
        <v>0</v>
      </c>
      <c r="AD166">
        <v>12</v>
      </c>
      <c r="AE166">
        <f>G166*AG166</f>
        <v>0</v>
      </c>
      <c r="AF166">
        <f>G166*(1-AG166)</f>
        <v>0</v>
      </c>
      <c r="AG166">
        <v>0.56842105263157894</v>
      </c>
      <c r="AM166">
        <f>F166*AE166</f>
        <v>0</v>
      </c>
      <c r="AN166">
        <f>F166*AF166</f>
        <v>0</v>
      </c>
      <c r="AO166" t="s">
        <v>247</v>
      </c>
      <c r="AP166" t="s">
        <v>248</v>
      </c>
      <c r="AQ166" s="13" t="s">
        <v>54</v>
      </c>
    </row>
    <row r="167" spans="1:43" ht="12.75" customHeight="1">
      <c r="C167" s="17" t="s">
        <v>57</v>
      </c>
      <c r="D167" s="56" t="s">
        <v>322</v>
      </c>
      <c r="E167" s="56"/>
      <c r="F167" s="56"/>
      <c r="G167" s="56"/>
      <c r="H167" s="56"/>
      <c r="I167" s="56"/>
      <c r="J167" s="56"/>
      <c r="K167" s="56"/>
      <c r="L167" s="56"/>
      <c r="M167" s="56"/>
    </row>
    <row r="168" spans="1:43">
      <c r="A168" s="2" t="s">
        <v>323</v>
      </c>
      <c r="C168" s="1" t="s">
        <v>324</v>
      </c>
      <c r="D168" t="s">
        <v>325</v>
      </c>
      <c r="E168" t="s">
        <v>95</v>
      </c>
      <c r="F168">
        <v>0.34399999999999997</v>
      </c>
      <c r="G168">
        <v>0</v>
      </c>
      <c r="H168">
        <f>F168*AE168</f>
        <v>0</v>
      </c>
      <c r="I168">
        <f>J168-H168</f>
        <v>0</v>
      </c>
      <c r="J168">
        <f>F168*G168</f>
        <v>0</v>
      </c>
      <c r="K168">
        <v>0</v>
      </c>
      <c r="L168">
        <f>F168*K168</f>
        <v>0</v>
      </c>
      <c r="M168" t="s">
        <v>51</v>
      </c>
      <c r="N168">
        <v>5</v>
      </c>
      <c r="O168">
        <f>IF(N168=5,I168,0)</f>
        <v>0</v>
      </c>
      <c r="Z168">
        <f>IF(AD168=0,J168,0)</f>
        <v>0</v>
      </c>
      <c r="AA168">
        <f>IF(AD168=15,J168,0)</f>
        <v>0</v>
      </c>
      <c r="AB168">
        <f>IF(AD168=21,J168,0)</f>
        <v>0</v>
      </c>
      <c r="AD168">
        <v>12</v>
      </c>
      <c r="AE168">
        <f>G168*AG168</f>
        <v>0</v>
      </c>
      <c r="AF168">
        <f>G168*(1-AG168)</f>
        <v>0</v>
      </c>
      <c r="AG168">
        <v>0</v>
      </c>
      <c r="AM168">
        <f>F168*AE168</f>
        <v>0</v>
      </c>
      <c r="AN168">
        <f>F168*AF168</f>
        <v>0</v>
      </c>
      <c r="AO168" t="s">
        <v>247</v>
      </c>
      <c r="AP168" t="s">
        <v>248</v>
      </c>
      <c r="AQ168" s="13" t="s">
        <v>54</v>
      </c>
    </row>
    <row r="169" spans="1:43">
      <c r="A169" s="2" t="s">
        <v>326</v>
      </c>
      <c r="C169" s="1" t="s">
        <v>327</v>
      </c>
      <c r="D169" t="s">
        <v>328</v>
      </c>
      <c r="E169" t="s">
        <v>50</v>
      </c>
      <c r="F169">
        <v>4.83</v>
      </c>
      <c r="G169">
        <v>0</v>
      </c>
      <c r="H169">
        <f>F169*AE169</f>
        <v>0</v>
      </c>
      <c r="I169">
        <f>J169-H169</f>
        <v>0</v>
      </c>
      <c r="J169">
        <f>F169*G169</f>
        <v>0</v>
      </c>
      <c r="K169">
        <v>0</v>
      </c>
      <c r="L169">
        <f>F169*K169</f>
        <v>0</v>
      </c>
      <c r="M169" t="s">
        <v>51</v>
      </c>
      <c r="N169">
        <v>1</v>
      </c>
      <c r="O169">
        <f>IF(N169=5,I169,0)</f>
        <v>0</v>
      </c>
      <c r="Z169">
        <f>IF(AD169=0,J169,0)</f>
        <v>0</v>
      </c>
      <c r="AA169">
        <f>IF(AD169=15,J169,0)</f>
        <v>0</v>
      </c>
      <c r="AB169">
        <f>IF(AD169=21,J169,0)</f>
        <v>0</v>
      </c>
      <c r="AD169">
        <v>12</v>
      </c>
      <c r="AE169">
        <f>G169*AG169</f>
        <v>0</v>
      </c>
      <c r="AF169">
        <f>G169*(1-AG169)</f>
        <v>0</v>
      </c>
      <c r="AG169">
        <v>0</v>
      </c>
      <c r="AM169">
        <f>F169*AE169</f>
        <v>0</v>
      </c>
      <c r="AN169">
        <f>F169*AF169</f>
        <v>0</v>
      </c>
      <c r="AO169" t="s">
        <v>247</v>
      </c>
      <c r="AP169" t="s">
        <v>248</v>
      </c>
      <c r="AQ169" s="13" t="s">
        <v>54</v>
      </c>
    </row>
    <row r="170" spans="1:43" ht="38.25" customHeight="1">
      <c r="C170" s="17" t="s">
        <v>57</v>
      </c>
      <c r="D170" s="56" t="s">
        <v>329</v>
      </c>
      <c r="E170" s="56"/>
      <c r="F170" s="56"/>
      <c r="G170" s="56"/>
      <c r="H170" s="56"/>
      <c r="I170" s="56"/>
      <c r="J170" s="56"/>
      <c r="K170" s="56"/>
      <c r="L170" s="56"/>
      <c r="M170" s="56"/>
    </row>
    <row r="171" spans="1:43">
      <c r="A171" s="2" t="s">
        <v>330</v>
      </c>
      <c r="C171" s="1" t="s">
        <v>331</v>
      </c>
      <c r="D171" t="s">
        <v>332</v>
      </c>
      <c r="E171" t="s">
        <v>50</v>
      </c>
      <c r="F171">
        <v>5.7960000000000003</v>
      </c>
      <c r="G171">
        <v>0</v>
      </c>
      <c r="H171">
        <f>F171*AE171</f>
        <v>0</v>
      </c>
      <c r="I171">
        <f>J171-H171</f>
        <v>0</v>
      </c>
      <c r="J171">
        <f>F171*G171</f>
        <v>0</v>
      </c>
      <c r="K171">
        <v>1.9199999999999998E-2</v>
      </c>
      <c r="L171">
        <f>F171*K171</f>
        <v>0.1112832</v>
      </c>
      <c r="M171" t="s">
        <v>51</v>
      </c>
      <c r="N171">
        <v>1</v>
      </c>
      <c r="O171">
        <f>IF(N171=5,I171,0)</f>
        <v>0</v>
      </c>
      <c r="Z171">
        <f>IF(AD171=0,J171,0)</f>
        <v>0</v>
      </c>
      <c r="AA171">
        <f>IF(AD171=15,J171,0)</f>
        <v>0</v>
      </c>
      <c r="AB171">
        <f>IF(AD171=21,J171,0)</f>
        <v>0</v>
      </c>
      <c r="AD171">
        <v>12</v>
      </c>
      <c r="AE171">
        <f>G171*AG171</f>
        <v>0</v>
      </c>
      <c r="AF171">
        <f>G171*(1-AG171)</f>
        <v>0</v>
      </c>
      <c r="AG171">
        <v>1</v>
      </c>
      <c r="AM171">
        <f>F171*AE171</f>
        <v>0</v>
      </c>
      <c r="AN171">
        <f>F171*AF171</f>
        <v>0</v>
      </c>
      <c r="AO171" t="s">
        <v>247</v>
      </c>
      <c r="AP171" t="s">
        <v>248</v>
      </c>
      <c r="AQ171" s="13" t="s">
        <v>54</v>
      </c>
    </row>
    <row r="172" spans="1:43">
      <c r="D172" s="14" t="s">
        <v>333</v>
      </c>
      <c r="E172" s="14"/>
      <c r="F172" s="14">
        <v>8.3759999999999994</v>
      </c>
    </row>
    <row r="173" spans="1:43">
      <c r="D173" s="14" t="s">
        <v>334</v>
      </c>
      <c r="E173" s="14"/>
      <c r="F173" s="14">
        <v>3.4353600000000002</v>
      </c>
    </row>
    <row r="174" spans="1:43">
      <c r="D174" s="14" t="s">
        <v>335</v>
      </c>
      <c r="E174" s="14"/>
      <c r="F174" s="14">
        <v>7.44</v>
      </c>
    </row>
    <row r="175" spans="1:43">
      <c r="D175" s="14" t="s">
        <v>336</v>
      </c>
      <c r="E175" s="14"/>
      <c r="F175" s="14">
        <v>7.3079999999999998</v>
      </c>
    </row>
    <row r="176" spans="1:43">
      <c r="D176" s="14" t="s">
        <v>337</v>
      </c>
      <c r="E176" s="14"/>
      <c r="F176" s="14">
        <v>6.2759999999999998</v>
      </c>
    </row>
    <row r="177" spans="1:43">
      <c r="D177" s="14" t="s">
        <v>338</v>
      </c>
      <c r="E177" s="14"/>
      <c r="F177" s="14">
        <v>4.548</v>
      </c>
    </row>
    <row r="178" spans="1:43">
      <c r="D178" s="14" t="s">
        <v>339</v>
      </c>
      <c r="E178" s="14"/>
      <c r="F178" s="14">
        <v>5.6159999999999997</v>
      </c>
    </row>
    <row r="179" spans="1:43">
      <c r="D179" s="14" t="s">
        <v>340</v>
      </c>
      <c r="E179" s="14"/>
      <c r="F179" s="14">
        <v>5.7960000000000003</v>
      </c>
    </row>
    <row r="180" spans="1:43" ht="25.5" customHeight="1">
      <c r="C180" s="17" t="s">
        <v>57</v>
      </c>
      <c r="D180" s="56" t="s">
        <v>341</v>
      </c>
      <c r="E180" s="56"/>
      <c r="F180" s="56"/>
      <c r="G180" s="56"/>
      <c r="H180" s="56"/>
      <c r="I180" s="56"/>
      <c r="J180" s="56"/>
      <c r="K180" s="56"/>
      <c r="L180" s="56"/>
      <c r="M180" s="56"/>
    </row>
    <row r="181" spans="1:43">
      <c r="A181" s="18"/>
      <c r="B181" s="19"/>
      <c r="C181" s="19" t="s">
        <v>342</v>
      </c>
      <c r="D181" s="13" t="s">
        <v>343</v>
      </c>
      <c r="E181" s="13"/>
      <c r="F181" s="13"/>
      <c r="G181" s="13"/>
      <c r="H181" s="13">
        <f>SUM(H182:H261)</f>
        <v>0</v>
      </c>
      <c r="I181" s="13">
        <f>SUM(I182:I261)</f>
        <v>0</v>
      </c>
      <c r="J181" s="13">
        <f>H181+I181</f>
        <v>0</v>
      </c>
      <c r="K181" s="13"/>
      <c r="L181" s="13">
        <f>SUM(L182:L261)</f>
        <v>0.57373844000000007</v>
      </c>
      <c r="M181" s="13"/>
      <c r="P181" s="13">
        <f>IF(Q181="PR",J181,SUM(O182:O261))</f>
        <v>0</v>
      </c>
      <c r="Q181" s="13" t="s">
        <v>118</v>
      </c>
      <c r="R181" s="13">
        <f>IF(Q181="HS",H181,0)</f>
        <v>0</v>
      </c>
      <c r="S181" s="13">
        <f>IF(Q181="HS",I181-P181,0)</f>
        <v>0</v>
      </c>
      <c r="T181" s="13">
        <f>IF(Q181="PS",H181,0)</f>
        <v>0</v>
      </c>
      <c r="U181" s="13">
        <f>IF(Q181="PS",I181-P181,0)</f>
        <v>0</v>
      </c>
      <c r="V181" s="13">
        <f>IF(Q181="MP",H181,0)</f>
        <v>0</v>
      </c>
      <c r="W181" s="13">
        <f>IF(Q181="MP",I181-P181,0)</f>
        <v>0</v>
      </c>
      <c r="X181" s="13">
        <f>IF(Q181="OM",H181,0)</f>
        <v>0</v>
      </c>
      <c r="Y181" s="13">
        <v>781</v>
      </c>
      <c r="AI181">
        <f>SUM(Z182:Z261)</f>
        <v>0</v>
      </c>
      <c r="AJ181">
        <f>SUM(AA182:AA261)</f>
        <v>0</v>
      </c>
      <c r="AK181">
        <f>SUM(AB182:AB261)</f>
        <v>0</v>
      </c>
    </row>
    <row r="182" spans="1:43">
      <c r="A182" s="2" t="s">
        <v>344</v>
      </c>
      <c r="C182" s="1" t="s">
        <v>345</v>
      </c>
      <c r="D182" t="s">
        <v>346</v>
      </c>
      <c r="E182" t="s">
        <v>50</v>
      </c>
      <c r="F182">
        <v>16.72</v>
      </c>
      <c r="G182">
        <v>0</v>
      </c>
      <c r="H182">
        <f>F182*AE182</f>
        <v>0</v>
      </c>
      <c r="I182">
        <f>J182-H182</f>
        <v>0</v>
      </c>
      <c r="J182">
        <f>F182*G182</f>
        <v>0</v>
      </c>
      <c r="K182">
        <v>0</v>
      </c>
      <c r="L182">
        <f>F182*K182</f>
        <v>0</v>
      </c>
      <c r="M182" t="s">
        <v>51</v>
      </c>
      <c r="N182">
        <v>1</v>
      </c>
      <c r="O182">
        <f>IF(N182=5,I182,0)</f>
        <v>0</v>
      </c>
      <c r="Z182">
        <f>IF(AD182=0,J182,0)</f>
        <v>0</v>
      </c>
      <c r="AA182">
        <f>IF(AD182=15,J182,0)</f>
        <v>0</v>
      </c>
      <c r="AB182">
        <f>IF(AD182=21,J182,0)</f>
        <v>0</v>
      </c>
      <c r="AD182">
        <v>12</v>
      </c>
      <c r="AE182">
        <f>G182*AG182</f>
        <v>0</v>
      </c>
      <c r="AF182">
        <f>G182*(1-AG182)</f>
        <v>0</v>
      </c>
      <c r="AG182">
        <v>0</v>
      </c>
      <c r="AM182">
        <f>F182*AE182</f>
        <v>0</v>
      </c>
      <c r="AN182">
        <f>F182*AF182</f>
        <v>0</v>
      </c>
      <c r="AO182" t="s">
        <v>347</v>
      </c>
      <c r="AP182" t="s">
        <v>348</v>
      </c>
      <c r="AQ182" s="13" t="s">
        <v>54</v>
      </c>
    </row>
    <row r="183" spans="1:43">
      <c r="D183" s="14" t="s">
        <v>349</v>
      </c>
      <c r="E183" s="14"/>
      <c r="F183" s="14">
        <v>32.56</v>
      </c>
    </row>
    <row r="184" spans="1:43">
      <c r="D184" s="14" t="s">
        <v>350</v>
      </c>
      <c r="E184" s="14"/>
      <c r="F184" s="14">
        <v>-2.8</v>
      </c>
    </row>
    <row r="185" spans="1:43">
      <c r="D185" s="14" t="s">
        <v>351</v>
      </c>
      <c r="E185" s="14"/>
      <c r="F185" s="14">
        <v>20.88</v>
      </c>
    </row>
    <row r="186" spans="1:43">
      <c r="D186" s="14" t="s">
        <v>352</v>
      </c>
      <c r="E186" s="14"/>
      <c r="F186" s="14">
        <v>-5.6</v>
      </c>
    </row>
    <row r="187" spans="1:43">
      <c r="D187" s="14" t="s">
        <v>353</v>
      </c>
      <c r="E187" s="14"/>
      <c r="F187" s="14">
        <v>40.799999999999997</v>
      </c>
    </row>
    <row r="188" spans="1:43">
      <c r="D188" s="14" t="s">
        <v>352</v>
      </c>
      <c r="E188" s="14"/>
      <c r="F188" s="14">
        <v>-5.6</v>
      </c>
    </row>
    <row r="189" spans="1:43">
      <c r="D189" s="14" t="s">
        <v>354</v>
      </c>
      <c r="E189" s="14"/>
      <c r="F189" s="14">
        <v>-3.2</v>
      </c>
    </row>
    <row r="190" spans="1:43">
      <c r="D190" s="14" t="s">
        <v>355</v>
      </c>
      <c r="E190" s="14"/>
      <c r="F190" s="14">
        <v>-0.6</v>
      </c>
    </row>
    <row r="191" spans="1:43">
      <c r="D191" s="14" t="s">
        <v>356</v>
      </c>
      <c r="E191" s="14"/>
      <c r="F191" s="14">
        <v>-0.36</v>
      </c>
    </row>
    <row r="192" spans="1:43">
      <c r="D192" s="14" t="s">
        <v>357</v>
      </c>
      <c r="E192" s="14"/>
      <c r="F192" s="14">
        <v>17.635999999999999</v>
      </c>
    </row>
    <row r="193" spans="1:43">
      <c r="D193" s="14" t="s">
        <v>358</v>
      </c>
      <c r="E193" s="14"/>
      <c r="F193" s="14">
        <v>15.952</v>
      </c>
    </row>
    <row r="194" spans="1:43">
      <c r="D194" s="14" t="s">
        <v>359</v>
      </c>
      <c r="E194" s="14"/>
      <c r="F194" s="14">
        <v>13.94</v>
      </c>
    </row>
    <row r="195" spans="1:43">
      <c r="D195" s="14" t="s">
        <v>360</v>
      </c>
      <c r="E195" s="14"/>
      <c r="F195" s="14">
        <v>15.16</v>
      </c>
    </row>
    <row r="196" spans="1:43">
      <c r="D196" s="14" t="s">
        <v>361</v>
      </c>
      <c r="E196" s="14"/>
      <c r="F196" s="14">
        <v>16.72</v>
      </c>
    </row>
    <row r="197" spans="1:43" ht="12.75" customHeight="1">
      <c r="C197" s="17" t="s">
        <v>57</v>
      </c>
      <c r="D197" s="56" t="s">
        <v>362</v>
      </c>
      <c r="E197" s="56"/>
      <c r="F197" s="56"/>
      <c r="G197" s="56"/>
      <c r="H197" s="56"/>
      <c r="I197" s="56"/>
      <c r="J197" s="56"/>
      <c r="K197" s="56"/>
      <c r="L197" s="56"/>
      <c r="M197" s="56"/>
    </row>
    <row r="198" spans="1:43">
      <c r="A198" s="2" t="s">
        <v>363</v>
      </c>
      <c r="C198" s="1" t="s">
        <v>364</v>
      </c>
      <c r="D198" t="s">
        <v>365</v>
      </c>
      <c r="E198" t="s">
        <v>50</v>
      </c>
      <c r="F198">
        <v>16.72</v>
      </c>
      <c r="G198">
        <v>0</v>
      </c>
      <c r="H198">
        <f>F198*AE198</f>
        <v>0</v>
      </c>
      <c r="I198">
        <f>J198-H198</f>
        <v>0</v>
      </c>
      <c r="J198">
        <f>F198*G198</f>
        <v>0</v>
      </c>
      <c r="K198">
        <v>0</v>
      </c>
      <c r="L198">
        <f>F198*K198</f>
        <v>0</v>
      </c>
      <c r="M198" t="s">
        <v>51</v>
      </c>
      <c r="N198">
        <v>1</v>
      </c>
      <c r="O198">
        <f>IF(N198=5,I198,0)</f>
        <v>0</v>
      </c>
      <c r="Z198">
        <f>IF(AD198=0,J198,0)</f>
        <v>0</v>
      </c>
      <c r="AA198">
        <f>IF(AD198=15,J198,0)</f>
        <v>0</v>
      </c>
      <c r="AB198">
        <f>IF(AD198=21,J198,0)</f>
        <v>0</v>
      </c>
      <c r="AD198">
        <v>12</v>
      </c>
      <c r="AE198">
        <f>G198*AG198</f>
        <v>0</v>
      </c>
      <c r="AF198">
        <f>G198*(1-AG198)</f>
        <v>0</v>
      </c>
      <c r="AG198">
        <v>0</v>
      </c>
      <c r="AM198">
        <f>F198*AE198</f>
        <v>0</v>
      </c>
      <c r="AN198">
        <f>F198*AF198</f>
        <v>0</v>
      </c>
      <c r="AO198" t="s">
        <v>347</v>
      </c>
      <c r="AP198" t="s">
        <v>348</v>
      </c>
      <c r="AQ198" s="13" t="s">
        <v>54</v>
      </c>
    </row>
    <row r="199" spans="1:43" ht="12.75" customHeight="1">
      <c r="C199" s="17" t="s">
        <v>57</v>
      </c>
      <c r="D199" s="56" t="s">
        <v>366</v>
      </c>
      <c r="E199" s="56"/>
      <c r="F199" s="56"/>
      <c r="G199" s="56"/>
      <c r="H199" s="56"/>
      <c r="I199" s="56"/>
      <c r="J199" s="56"/>
      <c r="K199" s="56"/>
      <c r="L199" s="56"/>
      <c r="M199" s="56"/>
    </row>
    <row r="200" spans="1:43">
      <c r="A200" s="2" t="s">
        <v>367</v>
      </c>
      <c r="C200" s="1" t="s">
        <v>269</v>
      </c>
      <c r="D200" t="s">
        <v>270</v>
      </c>
      <c r="E200" t="s">
        <v>271</v>
      </c>
      <c r="F200">
        <v>4.18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9.5E-4</v>
      </c>
      <c r="L200">
        <f>F200*K200</f>
        <v>3.9709999999999997E-3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1</v>
      </c>
      <c r="AM200">
        <f>F200*AE200</f>
        <v>0</v>
      </c>
      <c r="AN200">
        <f>F200*AF200</f>
        <v>0</v>
      </c>
      <c r="AO200" t="s">
        <v>347</v>
      </c>
      <c r="AP200" t="s">
        <v>348</v>
      </c>
      <c r="AQ200" s="13" t="s">
        <v>54</v>
      </c>
    </row>
    <row r="201" spans="1:43">
      <c r="D201" s="14" t="s">
        <v>368</v>
      </c>
      <c r="E201" s="14"/>
      <c r="F201" s="14">
        <v>8.14</v>
      </c>
    </row>
    <row r="202" spans="1:43">
      <c r="D202" s="14" t="s">
        <v>369</v>
      </c>
      <c r="E202" s="14"/>
      <c r="F202" s="14">
        <v>3.82</v>
      </c>
    </row>
    <row r="203" spans="1:43">
      <c r="D203" s="14" t="s">
        <v>370</v>
      </c>
      <c r="E203" s="14"/>
      <c r="F203" s="14">
        <v>7.76</v>
      </c>
    </row>
    <row r="204" spans="1:43">
      <c r="D204" s="14" t="s">
        <v>371</v>
      </c>
      <c r="E204" s="14"/>
      <c r="F204" s="14">
        <v>4.4089999999999998</v>
      </c>
    </row>
    <row r="205" spans="1:43">
      <c r="D205" s="14" t="s">
        <v>372</v>
      </c>
      <c r="E205" s="14"/>
      <c r="F205" s="14">
        <v>3.988</v>
      </c>
    </row>
    <row r="206" spans="1:43">
      <c r="D206" s="14" t="s">
        <v>373</v>
      </c>
      <c r="E206" s="14"/>
      <c r="F206" s="14">
        <v>3.4849999999999999</v>
      </c>
    </row>
    <row r="207" spans="1:43">
      <c r="D207" s="14" t="s">
        <v>374</v>
      </c>
      <c r="E207" s="14"/>
      <c r="F207" s="14">
        <v>3.79</v>
      </c>
    </row>
    <row r="208" spans="1:43">
      <c r="D208" s="14" t="s">
        <v>375</v>
      </c>
      <c r="E208" s="14"/>
      <c r="F208" s="14">
        <v>4.18</v>
      </c>
    </row>
    <row r="209" spans="1:43" ht="51" customHeight="1">
      <c r="C209" s="17" t="s">
        <v>57</v>
      </c>
      <c r="D209" s="56" t="s">
        <v>280</v>
      </c>
      <c r="E209" s="56"/>
      <c r="F209" s="56"/>
      <c r="G209" s="56"/>
      <c r="H209" s="56"/>
      <c r="I209" s="56"/>
      <c r="J209" s="56"/>
      <c r="K209" s="56"/>
      <c r="L209" s="56"/>
      <c r="M209" s="56"/>
    </row>
    <row r="210" spans="1:43">
      <c r="A210" s="2" t="s">
        <v>376</v>
      </c>
      <c r="C210" s="1" t="s">
        <v>377</v>
      </c>
      <c r="D210" t="s">
        <v>378</v>
      </c>
      <c r="E210" t="s">
        <v>50</v>
      </c>
      <c r="F210">
        <v>16.72</v>
      </c>
      <c r="G210">
        <v>0</v>
      </c>
      <c r="H210">
        <f>F210*AE210</f>
        <v>0</v>
      </c>
      <c r="I210">
        <f>J210-H210</f>
        <v>0</v>
      </c>
      <c r="J210">
        <f>F210*G210</f>
        <v>0</v>
      </c>
      <c r="K210">
        <v>0</v>
      </c>
      <c r="L210">
        <f>F210*K210</f>
        <v>0</v>
      </c>
      <c r="M210" t="s">
        <v>51</v>
      </c>
      <c r="N210">
        <v>1</v>
      </c>
      <c r="O210">
        <f>IF(N210=5,I210,0)</f>
        <v>0</v>
      </c>
      <c r="Z210">
        <f>IF(AD210=0,J210,0)</f>
        <v>0</v>
      </c>
      <c r="AA210">
        <f>IF(AD210=15,J210,0)</f>
        <v>0</v>
      </c>
      <c r="AB210">
        <f>IF(AD210=21,J210,0)</f>
        <v>0</v>
      </c>
      <c r="AD210">
        <v>12</v>
      </c>
      <c r="AE210">
        <f>G210*AG210</f>
        <v>0</v>
      </c>
      <c r="AF210">
        <f>G210*(1-AG210)</f>
        <v>0</v>
      </c>
      <c r="AG210">
        <v>0</v>
      </c>
      <c r="AM210">
        <f>F210*AE210</f>
        <v>0</v>
      </c>
      <c r="AN210">
        <f>F210*AF210</f>
        <v>0</v>
      </c>
      <c r="AO210" t="s">
        <v>347</v>
      </c>
      <c r="AP210" t="s">
        <v>348</v>
      </c>
      <c r="AQ210" s="13" t="s">
        <v>54</v>
      </c>
    </row>
    <row r="211" spans="1:43" ht="12.75" customHeight="1">
      <c r="C211" s="17" t="s">
        <v>57</v>
      </c>
      <c r="D211" s="56" t="s">
        <v>366</v>
      </c>
      <c r="E211" s="56"/>
      <c r="F211" s="56"/>
      <c r="G211" s="56"/>
      <c r="H211" s="56"/>
      <c r="I211" s="56"/>
      <c r="J211" s="56"/>
      <c r="K211" s="56"/>
      <c r="L211" s="56"/>
      <c r="M211" s="56"/>
    </row>
    <row r="212" spans="1:43">
      <c r="A212" s="2" t="s">
        <v>379</v>
      </c>
      <c r="C212" s="1" t="s">
        <v>285</v>
      </c>
      <c r="D212" t="s">
        <v>286</v>
      </c>
      <c r="E212" t="s">
        <v>256</v>
      </c>
      <c r="F212">
        <v>27.588000000000001</v>
      </c>
      <c r="G212">
        <v>0</v>
      </c>
      <c r="H212">
        <f>F212*AE212</f>
        <v>0</v>
      </c>
      <c r="I212">
        <f>J212-H212</f>
        <v>0</v>
      </c>
      <c r="J212">
        <f>F212*G212</f>
        <v>0</v>
      </c>
      <c r="K212">
        <v>1E-3</v>
      </c>
      <c r="L212">
        <f>F212*K212</f>
        <v>2.7588000000000001E-2</v>
      </c>
      <c r="M212" t="s">
        <v>51</v>
      </c>
      <c r="N212">
        <v>1</v>
      </c>
      <c r="O212">
        <f>IF(N212=5,I212,0)</f>
        <v>0</v>
      </c>
      <c r="Z212">
        <f>IF(AD212=0,J212,0)</f>
        <v>0</v>
      </c>
      <c r="AA212">
        <f>IF(AD212=15,J212,0)</f>
        <v>0</v>
      </c>
      <c r="AB212">
        <f>IF(AD212=21,J212,0)</f>
        <v>0</v>
      </c>
      <c r="AD212">
        <v>12</v>
      </c>
      <c r="AE212">
        <f>G212*AG212</f>
        <v>0</v>
      </c>
      <c r="AF212">
        <f>G212*(1-AG212)</f>
        <v>0</v>
      </c>
      <c r="AG212">
        <v>1</v>
      </c>
      <c r="AM212">
        <f>F212*AE212</f>
        <v>0</v>
      </c>
      <c r="AN212">
        <f>F212*AF212</f>
        <v>0</v>
      </c>
      <c r="AO212" t="s">
        <v>347</v>
      </c>
      <c r="AP212" t="s">
        <v>348</v>
      </c>
      <c r="AQ212" s="13" t="s">
        <v>54</v>
      </c>
    </row>
    <row r="213" spans="1:43">
      <c r="D213" s="14" t="s">
        <v>380</v>
      </c>
      <c r="E213" s="14"/>
      <c r="F213" s="14">
        <v>49.103999999999999</v>
      </c>
    </row>
    <row r="214" spans="1:43">
      <c r="D214" s="14" t="s">
        <v>381</v>
      </c>
      <c r="E214" s="14"/>
      <c r="F214" s="14">
        <v>25.212</v>
      </c>
    </row>
    <row r="215" spans="1:43">
      <c r="D215" s="14" t="s">
        <v>382</v>
      </c>
      <c r="E215" s="14"/>
      <c r="F215" s="14">
        <v>51.216000000000001</v>
      </c>
    </row>
    <row r="216" spans="1:43">
      <c r="D216" s="14" t="s">
        <v>383</v>
      </c>
      <c r="E216" s="14"/>
      <c r="F216" s="14">
        <v>29.099399999999999</v>
      </c>
    </row>
    <row r="217" spans="1:43">
      <c r="D217" s="14" t="s">
        <v>384</v>
      </c>
      <c r="E217" s="14"/>
      <c r="F217" s="14">
        <v>26.320799999999998</v>
      </c>
    </row>
    <row r="218" spans="1:43">
      <c r="D218" s="14" t="s">
        <v>385</v>
      </c>
      <c r="E218" s="14"/>
      <c r="F218" s="14">
        <v>23.001000000000001</v>
      </c>
    </row>
    <row r="219" spans="1:43">
      <c r="D219" s="14" t="s">
        <v>386</v>
      </c>
      <c r="E219" s="14"/>
      <c r="F219" s="14">
        <v>25.013999999999999</v>
      </c>
    </row>
    <row r="220" spans="1:43">
      <c r="D220" s="14" t="s">
        <v>387</v>
      </c>
      <c r="E220" s="14"/>
      <c r="F220" s="14">
        <v>27.588000000000001</v>
      </c>
    </row>
    <row r="221" spans="1:43" ht="63.75" customHeight="1">
      <c r="C221" s="17" t="s">
        <v>57</v>
      </c>
      <c r="D221" s="56" t="s">
        <v>295</v>
      </c>
      <c r="E221" s="56"/>
      <c r="F221" s="56"/>
      <c r="G221" s="56"/>
      <c r="H221" s="56"/>
      <c r="I221" s="56"/>
      <c r="J221" s="56"/>
      <c r="K221" s="56"/>
      <c r="L221" s="56"/>
      <c r="M221" s="56"/>
    </row>
    <row r="222" spans="1:43">
      <c r="A222" s="2" t="s">
        <v>59</v>
      </c>
      <c r="C222" s="1" t="s">
        <v>388</v>
      </c>
      <c r="D222" t="s">
        <v>389</v>
      </c>
      <c r="E222" t="s">
        <v>50</v>
      </c>
      <c r="F222">
        <v>16.72</v>
      </c>
      <c r="G222">
        <v>0</v>
      </c>
      <c r="H222">
        <f>F222*AE222</f>
        <v>0</v>
      </c>
      <c r="I222">
        <f>J222-H222</f>
        <v>0</v>
      </c>
      <c r="J222">
        <f>F222*G222</f>
        <v>0</v>
      </c>
      <c r="K222">
        <v>1.6000000000000001E-4</v>
      </c>
      <c r="L222">
        <f>F222*K222</f>
        <v>2.6752E-3</v>
      </c>
      <c r="M222" t="s">
        <v>51</v>
      </c>
      <c r="N222">
        <v>1</v>
      </c>
      <c r="O222">
        <f>IF(N222=5,I222,0)</f>
        <v>0</v>
      </c>
      <c r="Z222">
        <f>IF(AD222=0,J222,0)</f>
        <v>0</v>
      </c>
      <c r="AA222">
        <f>IF(AD222=15,J222,0)</f>
        <v>0</v>
      </c>
      <c r="AB222">
        <f>IF(AD222=21,J222,0)</f>
        <v>0</v>
      </c>
      <c r="AD222">
        <v>12</v>
      </c>
      <c r="AE222">
        <f>G222*AG222</f>
        <v>0</v>
      </c>
      <c r="AF222">
        <f>G222*(1-AG222)</f>
        <v>0</v>
      </c>
      <c r="AG222">
        <v>0.40208333333333329</v>
      </c>
      <c r="AM222">
        <f>F222*AE222</f>
        <v>0</v>
      </c>
      <c r="AN222">
        <f>F222*AF222</f>
        <v>0</v>
      </c>
      <c r="AO222" t="s">
        <v>347</v>
      </c>
      <c r="AP222" t="s">
        <v>348</v>
      </c>
      <c r="AQ222" s="13" t="s">
        <v>54</v>
      </c>
    </row>
    <row r="223" spans="1:43" ht="12.75" customHeight="1">
      <c r="C223" s="17" t="s">
        <v>57</v>
      </c>
      <c r="D223" s="56" t="s">
        <v>390</v>
      </c>
      <c r="E223" s="56"/>
      <c r="F223" s="56"/>
      <c r="G223" s="56"/>
      <c r="H223" s="56"/>
      <c r="I223" s="56"/>
      <c r="J223" s="56"/>
      <c r="K223" s="56"/>
      <c r="L223" s="56"/>
      <c r="M223" s="56"/>
    </row>
    <row r="224" spans="1:43">
      <c r="A224" s="2" t="s">
        <v>391</v>
      </c>
      <c r="C224" s="1" t="s">
        <v>392</v>
      </c>
      <c r="D224" t="s">
        <v>393</v>
      </c>
      <c r="E224" t="s">
        <v>114</v>
      </c>
      <c r="F224">
        <v>30</v>
      </c>
      <c r="G224">
        <v>0</v>
      </c>
      <c r="H224">
        <f>F224*AE224</f>
        <v>0</v>
      </c>
      <c r="I224">
        <f>J224-H224</f>
        <v>0</v>
      </c>
      <c r="J224">
        <f>F224*G224</f>
        <v>0</v>
      </c>
      <c r="K224">
        <v>0</v>
      </c>
      <c r="L224">
        <f>F224*K224</f>
        <v>0</v>
      </c>
      <c r="M224" t="s">
        <v>51</v>
      </c>
      <c r="N224">
        <v>1</v>
      </c>
      <c r="O224">
        <f>IF(N224=5,I224,0)</f>
        <v>0</v>
      </c>
      <c r="Z224">
        <f>IF(AD224=0,J224,0)</f>
        <v>0</v>
      </c>
      <c r="AA224">
        <f>IF(AD224=15,J224,0)</f>
        <v>0</v>
      </c>
      <c r="AB224">
        <f>IF(AD224=21,J224,0)</f>
        <v>0</v>
      </c>
      <c r="AD224">
        <v>12</v>
      </c>
      <c r="AE224">
        <f>G224*AG224</f>
        <v>0</v>
      </c>
      <c r="AF224">
        <f>G224*(1-AG224)</f>
        <v>0</v>
      </c>
      <c r="AG224">
        <v>2.7118644067796609E-2</v>
      </c>
      <c r="AM224">
        <f>F224*AE224</f>
        <v>0</v>
      </c>
      <c r="AN224">
        <f>F224*AF224</f>
        <v>0</v>
      </c>
      <c r="AO224" t="s">
        <v>347</v>
      </c>
      <c r="AP224" t="s">
        <v>348</v>
      </c>
      <c r="AQ224" s="13" t="s">
        <v>54</v>
      </c>
    </row>
    <row r="225" spans="1:43">
      <c r="A225" s="2" t="s">
        <v>394</v>
      </c>
      <c r="C225" s="1" t="s">
        <v>395</v>
      </c>
      <c r="D225" t="s">
        <v>396</v>
      </c>
      <c r="E225" t="s">
        <v>114</v>
      </c>
      <c r="F225">
        <v>6</v>
      </c>
      <c r="G225">
        <v>0</v>
      </c>
      <c r="H225">
        <f>F225*AE225</f>
        <v>0</v>
      </c>
      <c r="I225">
        <f>J225-H225</f>
        <v>0</v>
      </c>
      <c r="J225">
        <f>F225*G225</f>
        <v>0</v>
      </c>
      <c r="K225">
        <v>0</v>
      </c>
      <c r="L225">
        <f>F225*K225</f>
        <v>0</v>
      </c>
      <c r="M225" t="s">
        <v>51</v>
      </c>
      <c r="N225">
        <v>1</v>
      </c>
      <c r="O225">
        <f>IF(N225=5,I225,0)</f>
        <v>0</v>
      </c>
      <c r="Z225">
        <f>IF(AD225=0,J225,0)</f>
        <v>0</v>
      </c>
      <c r="AA225">
        <f>IF(AD225=15,J225,0)</f>
        <v>0</v>
      </c>
      <c r="AB225">
        <f>IF(AD225=21,J225,0)</f>
        <v>0</v>
      </c>
      <c r="AD225">
        <v>12</v>
      </c>
      <c r="AE225">
        <f>G225*AG225</f>
        <v>0</v>
      </c>
      <c r="AF225">
        <f>G225*(1-AG225)</f>
        <v>0</v>
      </c>
      <c r="AG225">
        <v>6.2462908011869427E-2</v>
      </c>
      <c r="AM225">
        <f>F225*AE225</f>
        <v>0</v>
      </c>
      <c r="AN225">
        <f>F225*AF225</f>
        <v>0</v>
      </c>
      <c r="AO225" t="s">
        <v>347</v>
      </c>
      <c r="AP225" t="s">
        <v>348</v>
      </c>
      <c r="AQ225" s="13" t="s">
        <v>54</v>
      </c>
    </row>
    <row r="226" spans="1:43">
      <c r="A226" s="2" t="s">
        <v>109</v>
      </c>
      <c r="C226" s="1" t="s">
        <v>397</v>
      </c>
      <c r="D226" t="s">
        <v>398</v>
      </c>
      <c r="E226" t="s">
        <v>114</v>
      </c>
      <c r="F226">
        <v>1</v>
      </c>
      <c r="G226">
        <v>0</v>
      </c>
      <c r="H226">
        <f>F226*AE226</f>
        <v>0</v>
      </c>
      <c r="I226">
        <f>J226-H226</f>
        <v>0</v>
      </c>
      <c r="J226">
        <f>F226*G226</f>
        <v>0</v>
      </c>
      <c r="K226">
        <v>0</v>
      </c>
      <c r="L226">
        <f>F226*K226</f>
        <v>0</v>
      </c>
      <c r="M226" t="s">
        <v>51</v>
      </c>
      <c r="N226">
        <v>1</v>
      </c>
      <c r="O226">
        <f>IF(N226=5,I226,0)</f>
        <v>0</v>
      </c>
      <c r="Z226">
        <f>IF(AD226=0,J226,0)</f>
        <v>0</v>
      </c>
      <c r="AA226">
        <f>IF(AD226=15,J226,0)</f>
        <v>0</v>
      </c>
      <c r="AB226">
        <f>IF(AD226=21,J226,0)</f>
        <v>0</v>
      </c>
      <c r="AD226">
        <v>12</v>
      </c>
      <c r="AE226">
        <f>G226*AG226</f>
        <v>0</v>
      </c>
      <c r="AF226">
        <f>G226*(1-AG226)</f>
        <v>0</v>
      </c>
      <c r="AG226">
        <v>0</v>
      </c>
      <c r="AM226">
        <f>F226*AE226</f>
        <v>0</v>
      </c>
      <c r="AN226">
        <f>F226*AF226</f>
        <v>0</v>
      </c>
      <c r="AO226" t="s">
        <v>347</v>
      </c>
      <c r="AP226" t="s">
        <v>348</v>
      </c>
      <c r="AQ226" s="13" t="s">
        <v>54</v>
      </c>
    </row>
    <row r="227" spans="1:43">
      <c r="A227" s="2" t="s">
        <v>399</v>
      </c>
      <c r="C227" s="1" t="s">
        <v>400</v>
      </c>
      <c r="D227" t="s">
        <v>401</v>
      </c>
      <c r="E227" t="s">
        <v>95</v>
      </c>
      <c r="F227">
        <v>0.57369999999999999</v>
      </c>
      <c r="G227">
        <v>0</v>
      </c>
      <c r="H227">
        <f>F227*AE227</f>
        <v>0</v>
      </c>
      <c r="I227">
        <f>J227-H227</f>
        <v>0</v>
      </c>
      <c r="J227">
        <f>F227*G227</f>
        <v>0</v>
      </c>
      <c r="K227">
        <v>0</v>
      </c>
      <c r="L227">
        <f>F227*K227</f>
        <v>0</v>
      </c>
      <c r="M227" t="s">
        <v>51</v>
      </c>
      <c r="N227">
        <v>5</v>
      </c>
      <c r="O227">
        <f>IF(N227=5,I227,0)</f>
        <v>0</v>
      </c>
      <c r="Z227">
        <f>IF(AD227=0,J227,0)</f>
        <v>0</v>
      </c>
      <c r="AA227">
        <f>IF(AD227=15,J227,0)</f>
        <v>0</v>
      </c>
      <c r="AB227">
        <f>IF(AD227=21,J227,0)</f>
        <v>0</v>
      </c>
      <c r="AD227">
        <v>12</v>
      </c>
      <c r="AE227">
        <f>G227*AG227</f>
        <v>0</v>
      </c>
      <c r="AF227">
        <f>G227*(1-AG227)</f>
        <v>0</v>
      </c>
      <c r="AG227">
        <v>0</v>
      </c>
      <c r="AM227">
        <f>F227*AE227</f>
        <v>0</v>
      </c>
      <c r="AN227">
        <f>F227*AF227</f>
        <v>0</v>
      </c>
      <c r="AO227" t="s">
        <v>347</v>
      </c>
      <c r="AP227" t="s">
        <v>348</v>
      </c>
      <c r="AQ227" s="13" t="s">
        <v>54</v>
      </c>
    </row>
    <row r="228" spans="1:43">
      <c r="A228" s="2" t="s">
        <v>402</v>
      </c>
      <c r="C228" s="1" t="s">
        <v>403</v>
      </c>
      <c r="D228" t="s">
        <v>404</v>
      </c>
      <c r="E228" t="s">
        <v>50</v>
      </c>
      <c r="F228">
        <v>14.212</v>
      </c>
      <c r="G228">
        <v>0</v>
      </c>
      <c r="H228">
        <f>F228*AE228</f>
        <v>0</v>
      </c>
      <c r="I228">
        <f>J228-H228</f>
        <v>0</v>
      </c>
      <c r="J228">
        <f>F228*G228</f>
        <v>0</v>
      </c>
      <c r="K228">
        <v>5.3499999999999997E-3</v>
      </c>
      <c r="L228">
        <f>F228*K228</f>
        <v>7.6034199999999996E-2</v>
      </c>
      <c r="M228" t="s">
        <v>51</v>
      </c>
      <c r="N228">
        <v>1</v>
      </c>
      <c r="O228">
        <f>IF(N228=5,I228,0)</f>
        <v>0</v>
      </c>
      <c r="Z228">
        <f>IF(AD228=0,J228,0)</f>
        <v>0</v>
      </c>
      <c r="AA228">
        <f>IF(AD228=15,J228,0)</f>
        <v>0</v>
      </c>
      <c r="AB228">
        <f>IF(AD228=21,J228,0)</f>
        <v>0</v>
      </c>
      <c r="AD228">
        <v>12</v>
      </c>
      <c r="AE228">
        <f>G228*AG228</f>
        <v>0</v>
      </c>
      <c r="AF228">
        <f>G228*(1-AG228)</f>
        <v>0</v>
      </c>
      <c r="AG228">
        <v>0.2113559322033898</v>
      </c>
      <c r="AM228">
        <f>F228*AE228</f>
        <v>0</v>
      </c>
      <c r="AN228">
        <f>F228*AF228</f>
        <v>0</v>
      </c>
      <c r="AO228" t="s">
        <v>347</v>
      </c>
      <c r="AP228" t="s">
        <v>348</v>
      </c>
      <c r="AQ228" s="13" t="s">
        <v>54</v>
      </c>
    </row>
    <row r="229" spans="1:43">
      <c r="D229" s="14" t="s">
        <v>405</v>
      </c>
      <c r="E229" s="14"/>
      <c r="F229" s="14">
        <v>25.295999999999999</v>
      </c>
    </row>
    <row r="230" spans="1:43">
      <c r="D230" s="14" t="s">
        <v>406</v>
      </c>
      <c r="E230" s="14"/>
      <c r="F230" s="14">
        <v>12.778</v>
      </c>
    </row>
    <row r="231" spans="1:43">
      <c r="D231" s="14" t="s">
        <v>407</v>
      </c>
      <c r="E231" s="14"/>
      <c r="F231" s="14">
        <v>26.72</v>
      </c>
    </row>
    <row r="232" spans="1:43">
      <c r="D232" s="14" t="s">
        <v>408</v>
      </c>
      <c r="E232" s="14"/>
      <c r="F232" s="14">
        <v>14.990600000000001</v>
      </c>
    </row>
    <row r="233" spans="1:43">
      <c r="D233" s="14" t="s">
        <v>409</v>
      </c>
      <c r="E233" s="14"/>
      <c r="F233" s="14">
        <v>13.559200000000001</v>
      </c>
    </row>
    <row r="234" spans="1:43">
      <c r="D234" s="14" t="s">
        <v>410</v>
      </c>
      <c r="E234" s="14"/>
      <c r="F234" s="14">
        <v>11.849</v>
      </c>
    </row>
    <row r="235" spans="1:43">
      <c r="D235" s="14" t="s">
        <v>411</v>
      </c>
      <c r="E235" s="14"/>
      <c r="F235" s="14">
        <v>12.885999999999999</v>
      </c>
    </row>
    <row r="236" spans="1:43">
      <c r="D236" s="14" t="s">
        <v>412</v>
      </c>
      <c r="E236" s="14"/>
      <c r="F236" s="14">
        <v>14.212</v>
      </c>
    </row>
    <row r="237" spans="1:43" ht="12.75" customHeight="1">
      <c r="C237" s="17" t="s">
        <v>57</v>
      </c>
      <c r="D237" s="56" t="s">
        <v>413</v>
      </c>
      <c r="E237" s="56"/>
      <c r="F237" s="56"/>
      <c r="G237" s="56"/>
      <c r="H237" s="56"/>
      <c r="I237" s="56"/>
      <c r="J237" s="56"/>
      <c r="K237" s="56"/>
      <c r="L237" s="56"/>
      <c r="M237" s="56"/>
    </row>
    <row r="238" spans="1:43">
      <c r="A238" s="2" t="s">
        <v>414</v>
      </c>
      <c r="C238" s="1" t="s">
        <v>415</v>
      </c>
      <c r="D238" t="s">
        <v>416</v>
      </c>
      <c r="E238" t="s">
        <v>50</v>
      </c>
      <c r="F238">
        <v>16.343800000000002</v>
      </c>
      <c r="G238">
        <v>0</v>
      </c>
      <c r="H238">
        <f>F238*AE238</f>
        <v>0</v>
      </c>
      <c r="I238">
        <f>J238-H238</f>
        <v>0</v>
      </c>
      <c r="J238">
        <f>F238*G238</f>
        <v>0</v>
      </c>
      <c r="K238">
        <v>2.5000000000000001E-2</v>
      </c>
      <c r="L238">
        <f>F238*K238</f>
        <v>0.40859500000000004</v>
      </c>
      <c r="M238" t="s">
        <v>51</v>
      </c>
      <c r="N238">
        <v>1</v>
      </c>
      <c r="O238">
        <f>IF(N238=5,I238,0)</f>
        <v>0</v>
      </c>
      <c r="Z238">
        <f>IF(AD238=0,J238,0)</f>
        <v>0</v>
      </c>
      <c r="AA238">
        <f>IF(AD238=15,J238,0)</f>
        <v>0</v>
      </c>
      <c r="AB238">
        <f>IF(AD238=21,J238,0)</f>
        <v>0</v>
      </c>
      <c r="AD238">
        <v>12</v>
      </c>
      <c r="AE238">
        <f>G238*AG238</f>
        <v>0</v>
      </c>
      <c r="AF238">
        <f>G238*(1-AG238)</f>
        <v>0</v>
      </c>
      <c r="AG238">
        <v>1</v>
      </c>
      <c r="AM238">
        <f>F238*AE238</f>
        <v>0</v>
      </c>
      <c r="AN238">
        <f>F238*AF238</f>
        <v>0</v>
      </c>
      <c r="AO238" t="s">
        <v>347</v>
      </c>
      <c r="AP238" t="s">
        <v>348</v>
      </c>
      <c r="AQ238" s="13" t="s">
        <v>54</v>
      </c>
    </row>
    <row r="239" spans="1:43">
      <c r="D239" s="14" t="s">
        <v>417</v>
      </c>
      <c r="E239" s="14"/>
      <c r="F239" s="14">
        <v>29.090399999999999</v>
      </c>
    </row>
    <row r="240" spans="1:43">
      <c r="D240" s="14" t="s">
        <v>418</v>
      </c>
      <c r="E240" s="14"/>
      <c r="F240" s="14">
        <v>14.694699999999999</v>
      </c>
    </row>
    <row r="241" spans="1:43">
      <c r="D241" s="14" t="s">
        <v>419</v>
      </c>
      <c r="E241" s="14"/>
      <c r="F241" s="14">
        <v>30.728000000000002</v>
      </c>
    </row>
    <row r="242" spans="1:43">
      <c r="D242" s="14" t="s">
        <v>420</v>
      </c>
      <c r="E242" s="14"/>
      <c r="F242" s="14">
        <v>16.077919999999999</v>
      </c>
    </row>
    <row r="243" spans="1:43">
      <c r="D243" s="14" t="s">
        <v>421</v>
      </c>
      <c r="E243" s="14"/>
      <c r="F243" s="14">
        <v>15.59308</v>
      </c>
    </row>
    <row r="244" spans="1:43">
      <c r="D244" s="14" t="s">
        <v>422</v>
      </c>
      <c r="E244" s="14"/>
      <c r="F244" s="14">
        <v>13.62635</v>
      </c>
    </row>
    <row r="245" spans="1:43">
      <c r="D245" s="14" t="s">
        <v>423</v>
      </c>
      <c r="E245" s="14"/>
      <c r="F245" s="14">
        <v>14.818899999999999</v>
      </c>
    </row>
    <row r="246" spans="1:43">
      <c r="D246" s="14" t="s">
        <v>424</v>
      </c>
      <c r="E246" s="14"/>
      <c r="F246" s="14">
        <v>16.343800000000002</v>
      </c>
    </row>
    <row r="247" spans="1:43">
      <c r="A247" s="2" t="s">
        <v>425</v>
      </c>
      <c r="C247" s="1" t="s">
        <v>426</v>
      </c>
      <c r="D247" t="s">
        <v>427</v>
      </c>
      <c r="E247" t="s">
        <v>50</v>
      </c>
      <c r="F247">
        <v>2.508</v>
      </c>
      <c r="G247">
        <v>0</v>
      </c>
      <c r="H247">
        <f>F247*AE247</f>
        <v>0</v>
      </c>
      <c r="I247">
        <f>J247-H247</f>
        <v>0</v>
      </c>
      <c r="J247">
        <f>F247*G247</f>
        <v>0</v>
      </c>
      <c r="K247">
        <v>3.8800000000000002E-3</v>
      </c>
      <c r="L247">
        <f>F247*K247</f>
        <v>9.7310399999999998E-3</v>
      </c>
      <c r="M247" t="s">
        <v>51</v>
      </c>
      <c r="N247">
        <v>1</v>
      </c>
      <c r="O247">
        <f>IF(N247=5,I247,0)</f>
        <v>0</v>
      </c>
      <c r="Z247">
        <f>IF(AD247=0,J247,0)</f>
        <v>0</v>
      </c>
      <c r="AA247">
        <f>IF(AD247=15,J247,0)</f>
        <v>0</v>
      </c>
      <c r="AB247">
        <f>IF(AD247=21,J247,0)</f>
        <v>0</v>
      </c>
      <c r="AD247">
        <v>12</v>
      </c>
      <c r="AE247">
        <f>G247*AG247</f>
        <v>0</v>
      </c>
      <c r="AF247">
        <f>G247*(1-AG247)</f>
        <v>0</v>
      </c>
      <c r="AG247">
        <v>8.8052952575901192E-2</v>
      </c>
      <c r="AM247">
        <f>F247*AE247</f>
        <v>0</v>
      </c>
      <c r="AN247">
        <f>F247*AF247</f>
        <v>0</v>
      </c>
      <c r="AO247" t="s">
        <v>347</v>
      </c>
      <c r="AP247" t="s">
        <v>348</v>
      </c>
      <c r="AQ247" s="13" t="s">
        <v>54</v>
      </c>
    </row>
    <row r="248" spans="1:43">
      <c r="D248" s="14" t="s">
        <v>428</v>
      </c>
      <c r="E248" s="14"/>
      <c r="F248" s="14">
        <v>4.8840000000000003</v>
      </c>
    </row>
    <row r="249" spans="1:43">
      <c r="D249" s="14" t="s">
        <v>429</v>
      </c>
      <c r="E249" s="14"/>
      <c r="F249" s="14">
        <v>-0.42</v>
      </c>
    </row>
    <row r="250" spans="1:43">
      <c r="D250" s="14" t="s">
        <v>430</v>
      </c>
      <c r="E250" s="14"/>
      <c r="F250" s="14">
        <v>3.1320000000000001</v>
      </c>
    </row>
    <row r="251" spans="1:43">
      <c r="D251" s="14" t="s">
        <v>431</v>
      </c>
      <c r="E251" s="14"/>
      <c r="F251" s="14">
        <v>-0.63</v>
      </c>
    </row>
    <row r="252" spans="1:43">
      <c r="D252" s="14" t="s">
        <v>432</v>
      </c>
      <c r="E252" s="14"/>
      <c r="F252" s="14">
        <v>6.12</v>
      </c>
    </row>
    <row r="253" spans="1:43">
      <c r="D253" s="14" t="s">
        <v>433</v>
      </c>
      <c r="E253" s="14"/>
      <c r="F253" s="14">
        <v>-0.84</v>
      </c>
    </row>
    <row r="254" spans="1:43">
      <c r="D254" s="14" t="s">
        <v>434</v>
      </c>
      <c r="E254" s="14"/>
      <c r="F254" s="14">
        <v>-0.48</v>
      </c>
    </row>
    <row r="255" spans="1:43">
      <c r="D255" s="14" t="s">
        <v>435</v>
      </c>
      <c r="E255" s="14"/>
      <c r="F255" s="14">
        <v>-0.48</v>
      </c>
    </row>
    <row r="256" spans="1:43">
      <c r="D256" s="14" t="s">
        <v>436</v>
      </c>
      <c r="E256" s="14"/>
      <c r="F256" s="14">
        <v>2.6454</v>
      </c>
    </row>
    <row r="257" spans="1:43">
      <c r="D257" s="14" t="s">
        <v>437</v>
      </c>
      <c r="E257" s="14"/>
      <c r="F257" s="14">
        <v>2.3927999999999998</v>
      </c>
    </row>
    <row r="258" spans="1:43">
      <c r="D258" s="14" t="s">
        <v>438</v>
      </c>
      <c r="E258" s="14"/>
      <c r="F258" s="14">
        <v>2.0910000000000002</v>
      </c>
    </row>
    <row r="259" spans="1:43">
      <c r="D259" s="14" t="s">
        <v>439</v>
      </c>
      <c r="E259" s="14"/>
      <c r="F259" s="14">
        <v>2.274</v>
      </c>
    </row>
    <row r="260" spans="1:43">
      <c r="D260" s="14" t="s">
        <v>440</v>
      </c>
      <c r="E260" s="14"/>
      <c r="F260" s="14">
        <v>2.508</v>
      </c>
    </row>
    <row r="261" spans="1:43">
      <c r="A261" s="2" t="s">
        <v>441</v>
      </c>
      <c r="C261" s="1" t="s">
        <v>442</v>
      </c>
      <c r="D261" t="s">
        <v>443</v>
      </c>
      <c r="E261" t="s">
        <v>50</v>
      </c>
      <c r="F261">
        <v>3.0095999999999998</v>
      </c>
      <c r="G261">
        <v>0</v>
      </c>
      <c r="H261">
        <f>F261*AE261</f>
        <v>0</v>
      </c>
      <c r="I261">
        <f>J261-H261</f>
        <v>0</v>
      </c>
      <c r="J261">
        <f>F261*G261</f>
        <v>0</v>
      </c>
      <c r="K261">
        <v>1.4999999999999999E-2</v>
      </c>
      <c r="L261">
        <f>F261*K261</f>
        <v>4.5143999999999997E-2</v>
      </c>
      <c r="M261" t="s">
        <v>444</v>
      </c>
      <c r="N261">
        <v>1</v>
      </c>
      <c r="O261">
        <f>IF(N261=5,I261,0)</f>
        <v>0</v>
      </c>
      <c r="Z261">
        <f>IF(AD261=0,J261,0)</f>
        <v>0</v>
      </c>
      <c r="AA261">
        <f>IF(AD261=15,J261,0)</f>
        <v>0</v>
      </c>
      <c r="AB261">
        <f>IF(AD261=21,J261,0)</f>
        <v>0</v>
      </c>
      <c r="AD261">
        <v>12</v>
      </c>
      <c r="AE261">
        <f>G261*AG261</f>
        <v>0</v>
      </c>
      <c r="AF261">
        <f>G261*(1-AG261)</f>
        <v>0</v>
      </c>
      <c r="AG261">
        <v>1</v>
      </c>
      <c r="AM261">
        <f>F261*AE261</f>
        <v>0</v>
      </c>
      <c r="AN261">
        <f>F261*AF261</f>
        <v>0</v>
      </c>
      <c r="AO261" t="s">
        <v>347</v>
      </c>
      <c r="AP261" t="s">
        <v>348</v>
      </c>
      <c r="AQ261" s="13" t="s">
        <v>54</v>
      </c>
    </row>
    <row r="262" spans="1:43">
      <c r="D262" s="14" t="s">
        <v>445</v>
      </c>
      <c r="E262" s="14"/>
      <c r="F262" s="14">
        <v>5.3567999999999998</v>
      </c>
    </row>
    <row r="263" spans="1:43">
      <c r="D263" s="14" t="s">
        <v>446</v>
      </c>
      <c r="E263" s="14"/>
      <c r="F263" s="14">
        <v>3.0024000000000002</v>
      </c>
    </row>
    <row r="264" spans="1:43">
      <c r="D264" s="14" t="s">
        <v>447</v>
      </c>
      <c r="E264" s="14"/>
      <c r="F264" s="14">
        <v>5.1840000000000002</v>
      </c>
    </row>
    <row r="265" spans="1:43">
      <c r="D265" s="14" t="s">
        <v>448</v>
      </c>
      <c r="E265" s="14"/>
      <c r="F265" s="14">
        <v>2.9606400000000002</v>
      </c>
    </row>
    <row r="266" spans="1:43">
      <c r="D266" s="14" t="s">
        <v>449</v>
      </c>
      <c r="E266" s="14"/>
      <c r="F266" s="14">
        <v>2.8713600000000001</v>
      </c>
    </row>
    <row r="267" spans="1:43">
      <c r="D267" s="14" t="s">
        <v>450</v>
      </c>
      <c r="E267" s="14"/>
      <c r="F267" s="14">
        <v>2.5091999999999999</v>
      </c>
    </row>
    <row r="268" spans="1:43">
      <c r="D268" s="14" t="s">
        <v>451</v>
      </c>
      <c r="E268" s="14"/>
      <c r="F268" s="14">
        <v>2.7288000000000001</v>
      </c>
    </row>
    <row r="269" spans="1:43">
      <c r="D269" s="14" t="s">
        <v>452</v>
      </c>
      <c r="E269" s="14"/>
      <c r="F269" s="14">
        <v>3.0095999999999998</v>
      </c>
    </row>
    <row r="270" spans="1:43" ht="12.75" customHeight="1">
      <c r="C270" s="17" t="s">
        <v>57</v>
      </c>
      <c r="D270" s="56" t="s">
        <v>453</v>
      </c>
      <c r="E270" s="56"/>
      <c r="F270" s="56"/>
      <c r="G270" s="56"/>
      <c r="H270" s="56"/>
      <c r="I270" s="56"/>
      <c r="J270" s="56"/>
      <c r="K270" s="56"/>
      <c r="L270" s="56"/>
      <c r="M270" s="56"/>
    </row>
    <row r="271" spans="1:43">
      <c r="A271" s="18"/>
      <c r="B271" s="19"/>
      <c r="C271" s="19" t="s">
        <v>454</v>
      </c>
      <c r="D271" s="13" t="s">
        <v>455</v>
      </c>
      <c r="E271" s="13"/>
      <c r="F271" s="13"/>
      <c r="G271" s="13"/>
      <c r="H271" s="13">
        <f>SUM(H272:H311)</f>
        <v>0</v>
      </c>
      <c r="I271" s="13">
        <f>SUM(I272:I311)</f>
        <v>0</v>
      </c>
      <c r="J271" s="13">
        <f>H271+I271</f>
        <v>0</v>
      </c>
      <c r="K271" s="13"/>
      <c r="L271" s="13">
        <f>SUM(L272:L311)</f>
        <v>3.4087920000000001E-2</v>
      </c>
      <c r="M271" s="13"/>
      <c r="P271" s="13">
        <f>IF(Q271="PR",J271,SUM(O272:O311))</f>
        <v>0</v>
      </c>
      <c r="Q271" s="13" t="s">
        <v>118</v>
      </c>
      <c r="R271" s="13">
        <f>IF(Q271="HS",H271,0)</f>
        <v>0</v>
      </c>
      <c r="S271" s="13">
        <f>IF(Q271="HS",I271-P271,0)</f>
        <v>0</v>
      </c>
      <c r="T271" s="13">
        <f>IF(Q271="PS",H271,0)</f>
        <v>0</v>
      </c>
      <c r="U271" s="13">
        <f>IF(Q271="PS",I271-P271,0)</f>
        <v>0</v>
      </c>
      <c r="V271" s="13">
        <f>IF(Q271="MP",H271,0)</f>
        <v>0</v>
      </c>
      <c r="W271" s="13">
        <f>IF(Q271="MP",I271-P271,0)</f>
        <v>0</v>
      </c>
      <c r="X271" s="13">
        <f>IF(Q271="OM",H271,0)</f>
        <v>0</v>
      </c>
      <c r="Y271" s="13">
        <v>784</v>
      </c>
      <c r="AI271">
        <f>SUM(Z272:Z311)</f>
        <v>0</v>
      </c>
      <c r="AJ271">
        <f>SUM(AA272:AA311)</f>
        <v>0</v>
      </c>
      <c r="AK271">
        <f>SUM(AB272:AB311)</f>
        <v>0</v>
      </c>
    </row>
    <row r="272" spans="1:43">
      <c r="A272" s="2" t="s">
        <v>456</v>
      </c>
      <c r="C272" s="1" t="s">
        <v>457</v>
      </c>
      <c r="D272" t="s">
        <v>458</v>
      </c>
      <c r="E272" t="s">
        <v>50</v>
      </c>
      <c r="F272">
        <v>45.125999999999998</v>
      </c>
      <c r="G272">
        <v>0</v>
      </c>
      <c r="H272">
        <f>F272*AE272</f>
        <v>0</v>
      </c>
      <c r="I272">
        <f>J272-H272</f>
        <v>0</v>
      </c>
      <c r="J272">
        <f>F272*G272</f>
        <v>0</v>
      </c>
      <c r="K272">
        <v>0</v>
      </c>
      <c r="L272">
        <f>F272*K272</f>
        <v>0</v>
      </c>
      <c r="M272" t="s">
        <v>51</v>
      </c>
      <c r="N272">
        <v>1</v>
      </c>
      <c r="O272">
        <f>IF(N272=5,I272,0)</f>
        <v>0</v>
      </c>
      <c r="Z272">
        <f>IF(AD272=0,J272,0)</f>
        <v>0</v>
      </c>
      <c r="AA272">
        <f>IF(AD272=15,J272,0)</f>
        <v>0</v>
      </c>
      <c r="AB272">
        <f>IF(AD272=21,J272,0)</f>
        <v>0</v>
      </c>
      <c r="AD272">
        <v>12</v>
      </c>
      <c r="AE272">
        <f>G272*AG272</f>
        <v>0</v>
      </c>
      <c r="AF272">
        <f>G272*(1-AG272)</f>
        <v>0</v>
      </c>
      <c r="AG272">
        <v>0</v>
      </c>
      <c r="AM272">
        <f>F272*AE272</f>
        <v>0</v>
      </c>
      <c r="AN272">
        <f>F272*AF272</f>
        <v>0</v>
      </c>
      <c r="AO272" t="s">
        <v>459</v>
      </c>
      <c r="AP272" t="s">
        <v>348</v>
      </c>
      <c r="AQ272" s="13" t="s">
        <v>54</v>
      </c>
    </row>
    <row r="273" spans="4:6">
      <c r="D273" s="14" t="s">
        <v>460</v>
      </c>
      <c r="E273" s="14"/>
      <c r="F273" s="14">
        <v>6.98</v>
      </c>
    </row>
    <row r="274" spans="4:6">
      <c r="D274" s="14" t="s">
        <v>461</v>
      </c>
      <c r="E274" s="14"/>
      <c r="F274" s="14">
        <v>9.7680000000000007</v>
      </c>
    </row>
    <row r="275" spans="4:6">
      <c r="D275" s="14" t="s">
        <v>462</v>
      </c>
      <c r="E275" s="14"/>
      <c r="F275" s="14">
        <v>2.8628</v>
      </c>
    </row>
    <row r="276" spans="4:6">
      <c r="D276" s="14" t="s">
        <v>463</v>
      </c>
      <c r="E276" s="14"/>
      <c r="F276" s="14">
        <v>6.2640000000000002</v>
      </c>
    </row>
    <row r="277" spans="4:6">
      <c r="D277" s="14" t="s">
        <v>464</v>
      </c>
      <c r="E277" s="14"/>
      <c r="F277" s="14">
        <v>6.2</v>
      </c>
    </row>
    <row r="278" spans="4:6">
      <c r="D278" s="14" t="s">
        <v>465</v>
      </c>
      <c r="E278" s="14"/>
      <c r="F278" s="14">
        <v>12.24</v>
      </c>
    </row>
    <row r="279" spans="4:6">
      <c r="D279" s="14" t="s">
        <v>466</v>
      </c>
      <c r="E279" s="14"/>
      <c r="F279" s="14">
        <v>6.09</v>
      </c>
    </row>
    <row r="280" spans="4:6">
      <c r="D280" s="14" t="s">
        <v>467</v>
      </c>
      <c r="E280" s="14"/>
      <c r="F280" s="14">
        <v>0</v>
      </c>
    </row>
    <row r="281" spans="4:6">
      <c r="D281" s="14" t="s">
        <v>468</v>
      </c>
      <c r="E281" s="14"/>
      <c r="F281" s="14">
        <v>6.57</v>
      </c>
    </row>
    <row r="282" spans="4:6">
      <c r="D282" s="14" t="s">
        <v>469</v>
      </c>
      <c r="E282" s="14"/>
      <c r="F282" s="14">
        <v>13.858000000000001</v>
      </c>
    </row>
    <row r="283" spans="4:6">
      <c r="D283" s="14" t="s">
        <v>470</v>
      </c>
      <c r="E283" s="14"/>
      <c r="F283" s="14">
        <v>5.23</v>
      </c>
    </row>
    <row r="284" spans="4:6">
      <c r="D284" s="14" t="s">
        <v>471</v>
      </c>
      <c r="E284" s="14"/>
      <c r="F284" s="14">
        <v>5.5056000000000003</v>
      </c>
    </row>
    <row r="285" spans="4:6">
      <c r="D285" s="14" t="s">
        <v>472</v>
      </c>
      <c r="E285" s="14"/>
      <c r="F285" s="14">
        <v>5.43</v>
      </c>
    </row>
    <row r="286" spans="4:6">
      <c r="D286" s="14" t="s">
        <v>473</v>
      </c>
      <c r="E286" s="14"/>
      <c r="F286" s="14">
        <v>12.8804</v>
      </c>
    </row>
    <row r="287" spans="4:6">
      <c r="D287" s="14" t="s">
        <v>474</v>
      </c>
      <c r="E287" s="14"/>
      <c r="F287" s="14">
        <v>3.79</v>
      </c>
    </row>
    <row r="288" spans="4:6">
      <c r="D288" s="14" t="s">
        <v>475</v>
      </c>
      <c r="E288" s="14"/>
      <c r="F288" s="14">
        <v>4.7220000000000004</v>
      </c>
    </row>
    <row r="289" spans="1:43">
      <c r="D289" s="14" t="s">
        <v>476</v>
      </c>
      <c r="E289" s="14"/>
      <c r="F289" s="14">
        <v>6.26</v>
      </c>
    </row>
    <row r="290" spans="1:43">
      <c r="D290" s="14" t="s">
        <v>477</v>
      </c>
      <c r="E290" s="14"/>
      <c r="F290" s="14">
        <v>13.26</v>
      </c>
    </row>
    <row r="291" spans="1:43">
      <c r="D291" s="14" t="s">
        <v>478</v>
      </c>
      <c r="E291" s="14"/>
      <c r="F291" s="14">
        <v>4.68</v>
      </c>
    </row>
    <row r="292" spans="1:43">
      <c r="D292" s="14" t="s">
        <v>479</v>
      </c>
      <c r="E292" s="14"/>
      <c r="F292" s="14">
        <v>5.0880000000000001</v>
      </c>
    </row>
    <row r="293" spans="1:43">
      <c r="D293" s="14" t="s">
        <v>480</v>
      </c>
      <c r="E293" s="14"/>
      <c r="F293" s="14">
        <v>4.45</v>
      </c>
    </row>
    <row r="294" spans="1:43">
      <c r="D294" s="14" t="s">
        <v>481</v>
      </c>
      <c r="E294" s="14"/>
      <c r="F294" s="14">
        <v>22.463999999999999</v>
      </c>
    </row>
    <row r="295" spans="1:43">
      <c r="D295" s="14" t="s">
        <v>482</v>
      </c>
      <c r="E295" s="14"/>
      <c r="F295" s="14">
        <v>4.83</v>
      </c>
    </row>
    <row r="296" spans="1:43">
      <c r="D296" s="14" t="s">
        <v>483</v>
      </c>
      <c r="E296" s="14"/>
      <c r="F296" s="14">
        <v>6.0359999999999996</v>
      </c>
    </row>
    <row r="297" spans="1:43">
      <c r="D297" s="14" t="s">
        <v>484</v>
      </c>
      <c r="E297" s="14"/>
      <c r="F297" s="14">
        <v>6.18</v>
      </c>
    </row>
    <row r="298" spans="1:43">
      <c r="D298" s="14" t="s">
        <v>485</v>
      </c>
      <c r="E298" s="14"/>
      <c r="F298" s="14">
        <v>28.08</v>
      </c>
    </row>
    <row r="299" spans="1:43" ht="12.75" customHeight="1">
      <c r="C299" s="17" t="s">
        <v>57</v>
      </c>
      <c r="D299" s="56" t="s">
        <v>486</v>
      </c>
      <c r="E299" s="56"/>
      <c r="F299" s="56"/>
      <c r="G299" s="56"/>
      <c r="H299" s="56"/>
      <c r="I299" s="56"/>
      <c r="J299" s="56"/>
      <c r="K299" s="56"/>
      <c r="L299" s="56"/>
      <c r="M299" s="56"/>
    </row>
    <row r="300" spans="1:43">
      <c r="A300" s="2" t="s">
        <v>487</v>
      </c>
      <c r="C300" s="1" t="s">
        <v>488</v>
      </c>
      <c r="D300" t="s">
        <v>489</v>
      </c>
      <c r="E300" t="s">
        <v>50</v>
      </c>
      <c r="F300">
        <v>45.125999999999998</v>
      </c>
      <c r="G300">
        <v>0</v>
      </c>
      <c r="H300">
        <f>F300*AE300</f>
        <v>0</v>
      </c>
      <c r="I300">
        <f>J300-H300</f>
        <v>0</v>
      </c>
      <c r="J300">
        <f>F300*G300</f>
        <v>0</v>
      </c>
      <c r="K300">
        <v>0</v>
      </c>
      <c r="L300">
        <f>F300*K300</f>
        <v>0</v>
      </c>
      <c r="M300" t="s">
        <v>51</v>
      </c>
      <c r="N300">
        <v>1</v>
      </c>
      <c r="O300">
        <f>IF(N300=5,I300,0)</f>
        <v>0</v>
      </c>
      <c r="Z300">
        <f>IF(AD300=0,J300,0)</f>
        <v>0</v>
      </c>
      <c r="AA300">
        <f>IF(AD300=15,J300,0)</f>
        <v>0</v>
      </c>
      <c r="AB300">
        <f>IF(AD300=21,J300,0)</f>
        <v>0</v>
      </c>
      <c r="AD300">
        <v>12</v>
      </c>
      <c r="AE300">
        <f>G300*AG300</f>
        <v>0</v>
      </c>
      <c r="AF300">
        <f>G300*(1-AG300)</f>
        <v>0</v>
      </c>
      <c r="AG300">
        <v>0</v>
      </c>
      <c r="AM300">
        <f>F300*AE300</f>
        <v>0</v>
      </c>
      <c r="AN300">
        <f>F300*AF300</f>
        <v>0</v>
      </c>
      <c r="AO300" t="s">
        <v>459</v>
      </c>
      <c r="AP300" t="s">
        <v>348</v>
      </c>
      <c r="AQ300" s="13" t="s">
        <v>54</v>
      </c>
    </row>
    <row r="301" spans="1:43" ht="12.75" customHeight="1">
      <c r="C301" s="17" t="s">
        <v>57</v>
      </c>
      <c r="D301" s="56" t="s">
        <v>490</v>
      </c>
      <c r="E301" s="56"/>
      <c r="F301" s="56"/>
      <c r="G301" s="56"/>
      <c r="H301" s="56"/>
      <c r="I301" s="56"/>
      <c r="J301" s="56"/>
      <c r="K301" s="56"/>
      <c r="L301" s="56"/>
      <c r="M301" s="56"/>
    </row>
    <row r="302" spans="1:43">
      <c r="A302" s="2" t="s">
        <v>491</v>
      </c>
      <c r="C302" s="1" t="s">
        <v>492</v>
      </c>
      <c r="D302" t="s">
        <v>493</v>
      </c>
      <c r="E302" t="s">
        <v>50</v>
      </c>
      <c r="F302">
        <v>11.01</v>
      </c>
      <c r="G302">
        <v>0</v>
      </c>
      <c r="H302">
        <f>F302*AE302</f>
        <v>0</v>
      </c>
      <c r="I302">
        <f>J302-H302</f>
        <v>0</v>
      </c>
      <c r="J302">
        <f>F302*G302</f>
        <v>0</v>
      </c>
      <c r="K302">
        <v>3.5E-4</v>
      </c>
      <c r="L302">
        <f>F302*K302</f>
        <v>3.8534999999999997E-3</v>
      </c>
      <c r="M302" t="s">
        <v>51</v>
      </c>
      <c r="N302">
        <v>1</v>
      </c>
      <c r="O302">
        <f>IF(N302=5,I302,0)</f>
        <v>0</v>
      </c>
      <c r="Z302">
        <f>IF(AD302=0,J302,0)</f>
        <v>0</v>
      </c>
      <c r="AA302">
        <f>IF(AD302=15,J302,0)</f>
        <v>0</v>
      </c>
      <c r="AB302">
        <f>IF(AD302=21,J302,0)</f>
        <v>0</v>
      </c>
      <c r="AD302">
        <v>12</v>
      </c>
      <c r="AE302">
        <f>G302*AG302</f>
        <v>0</v>
      </c>
      <c r="AF302">
        <f>G302*(1-AG302)</f>
        <v>0</v>
      </c>
      <c r="AG302">
        <v>0.624</v>
      </c>
      <c r="AM302">
        <f>F302*AE302</f>
        <v>0</v>
      </c>
      <c r="AN302">
        <f>F302*AF302</f>
        <v>0</v>
      </c>
      <c r="AO302" t="s">
        <v>459</v>
      </c>
      <c r="AP302" t="s">
        <v>348</v>
      </c>
      <c r="AQ302" s="13" t="s">
        <v>54</v>
      </c>
    </row>
    <row r="303" spans="1:43">
      <c r="D303" s="14" t="s">
        <v>102</v>
      </c>
      <c r="E303" s="14"/>
      <c r="F303" s="14">
        <v>6.98</v>
      </c>
    </row>
    <row r="304" spans="1:43">
      <c r="D304" s="14" t="s">
        <v>494</v>
      </c>
      <c r="E304" s="14"/>
      <c r="F304" s="14">
        <v>12.52</v>
      </c>
    </row>
    <row r="305" spans="1:43">
      <c r="D305" s="14" t="s">
        <v>495</v>
      </c>
      <c r="E305" s="14"/>
      <c r="F305" s="14">
        <v>10.66</v>
      </c>
    </row>
    <row r="306" spans="1:43">
      <c r="D306" s="14" t="s">
        <v>496</v>
      </c>
      <c r="E306" s="14"/>
      <c r="F306" s="14">
        <v>10.050000000000001</v>
      </c>
    </row>
    <row r="307" spans="1:43">
      <c r="D307" s="14" t="s">
        <v>497</v>
      </c>
      <c r="E307" s="14"/>
      <c r="F307" s="14">
        <v>9.1300000000000008</v>
      </c>
    </row>
    <row r="308" spans="1:43">
      <c r="D308" s="14" t="s">
        <v>498</v>
      </c>
      <c r="E308" s="14"/>
      <c r="F308" s="14">
        <v>11.01</v>
      </c>
    </row>
    <row r="309" spans="1:43">
      <c r="A309" s="2" t="s">
        <v>499</v>
      </c>
      <c r="C309" s="1" t="s">
        <v>500</v>
      </c>
      <c r="D309" t="s">
        <v>501</v>
      </c>
      <c r="E309" t="s">
        <v>50</v>
      </c>
      <c r="F309">
        <v>45.125999999999998</v>
      </c>
      <c r="G309">
        <v>0</v>
      </c>
      <c r="H309">
        <f>F309*AE309</f>
        <v>0</v>
      </c>
      <c r="I309">
        <f>J309-H309</f>
        <v>0</v>
      </c>
      <c r="J309">
        <f>F309*G309</f>
        <v>0</v>
      </c>
      <c r="K309">
        <v>4.0000000000000002E-4</v>
      </c>
      <c r="L309">
        <f>F309*K309</f>
        <v>1.8050400000000001E-2</v>
      </c>
      <c r="M309" t="s">
        <v>51</v>
      </c>
      <c r="N309">
        <v>1</v>
      </c>
      <c r="O309">
        <f>IF(N309=5,I309,0)</f>
        <v>0</v>
      </c>
      <c r="Z309">
        <f>IF(AD309=0,J309,0)</f>
        <v>0</v>
      </c>
      <c r="AA309">
        <f>IF(AD309=15,J309,0)</f>
        <v>0</v>
      </c>
      <c r="AB309">
        <f>IF(AD309=21,J309,0)</f>
        <v>0</v>
      </c>
      <c r="AD309">
        <v>12</v>
      </c>
      <c r="AE309">
        <f>G309*AG309</f>
        <v>0</v>
      </c>
      <c r="AF309">
        <f>G309*(1-AG309)</f>
        <v>0</v>
      </c>
      <c r="AG309">
        <v>0.62193475815523047</v>
      </c>
      <c r="AM309">
        <f>F309*AE309</f>
        <v>0</v>
      </c>
      <c r="AN309">
        <f>F309*AF309</f>
        <v>0</v>
      </c>
      <c r="AO309" t="s">
        <v>459</v>
      </c>
      <c r="AP309" t="s">
        <v>348</v>
      </c>
      <c r="AQ309" s="13" t="s">
        <v>54</v>
      </c>
    </row>
    <row r="310" spans="1:43" ht="12.75" customHeight="1">
      <c r="C310" s="17" t="s">
        <v>57</v>
      </c>
      <c r="D310" s="56" t="s">
        <v>502</v>
      </c>
      <c r="E310" s="56"/>
      <c r="F310" s="56"/>
      <c r="G310" s="56"/>
      <c r="H310" s="56"/>
      <c r="I310" s="56"/>
      <c r="J310" s="56"/>
      <c r="K310" s="56"/>
      <c r="L310" s="56"/>
      <c r="M310" s="56"/>
    </row>
    <row r="311" spans="1:43">
      <c r="A311" s="2" t="s">
        <v>503</v>
      </c>
      <c r="C311" s="1" t="s">
        <v>504</v>
      </c>
      <c r="D311" t="s">
        <v>505</v>
      </c>
      <c r="E311" t="s">
        <v>50</v>
      </c>
      <c r="F311">
        <v>45.125999999999998</v>
      </c>
      <c r="G311">
        <v>0</v>
      </c>
      <c r="H311">
        <f>F311*AE311</f>
        <v>0</v>
      </c>
      <c r="I311">
        <f>J311-H311</f>
        <v>0</v>
      </c>
      <c r="J311">
        <f>F311*G311</f>
        <v>0</v>
      </c>
      <c r="K311">
        <v>2.7E-4</v>
      </c>
      <c r="L311">
        <f>F311*K311</f>
        <v>1.218402E-2</v>
      </c>
      <c r="M311" t="s">
        <v>51</v>
      </c>
      <c r="N311">
        <v>1</v>
      </c>
      <c r="O311">
        <f>IF(N311=5,I311,0)</f>
        <v>0</v>
      </c>
      <c r="Z311">
        <f>IF(AD311=0,J311,0)</f>
        <v>0</v>
      </c>
      <c r="AA311">
        <f>IF(AD311=15,J311,0)</f>
        <v>0</v>
      </c>
      <c r="AB311">
        <f>IF(AD311=21,J311,0)</f>
        <v>0</v>
      </c>
      <c r="AD311">
        <v>12</v>
      </c>
      <c r="AE311">
        <f>G311*AG311</f>
        <v>0</v>
      </c>
      <c r="AF311">
        <f>G311*(1-AG311)</f>
        <v>0</v>
      </c>
      <c r="AG311">
        <v>0.18165291567612921</v>
      </c>
      <c r="AM311">
        <f>F311*AE311</f>
        <v>0</v>
      </c>
      <c r="AN311">
        <f>F311*AF311</f>
        <v>0</v>
      </c>
      <c r="AO311" t="s">
        <v>459</v>
      </c>
      <c r="AP311" t="s">
        <v>348</v>
      </c>
      <c r="AQ311" s="13" t="s">
        <v>54</v>
      </c>
    </row>
    <row r="312" spans="1:43" ht="12.75" customHeight="1">
      <c r="C312" s="17" t="s">
        <v>57</v>
      </c>
      <c r="D312" s="56" t="s">
        <v>506</v>
      </c>
      <c r="E312" s="56"/>
      <c r="F312" s="56"/>
      <c r="G312" s="56"/>
      <c r="H312" s="56"/>
      <c r="I312" s="56"/>
      <c r="J312" s="56"/>
      <c r="K312" s="56"/>
      <c r="L312" s="56"/>
      <c r="M312" s="56"/>
    </row>
    <row r="313" spans="1:43">
      <c r="A313" s="18"/>
      <c r="B313" s="19"/>
      <c r="C313" s="19" t="s">
        <v>507</v>
      </c>
      <c r="D313" s="13" t="s">
        <v>508</v>
      </c>
      <c r="E313" s="13"/>
      <c r="F313" s="13"/>
      <c r="G313" s="13"/>
      <c r="H313" s="13">
        <f>SUM(H314:H323)</f>
        <v>0</v>
      </c>
      <c r="I313" s="13">
        <f>SUM(I314:I323)</f>
        <v>0</v>
      </c>
      <c r="J313" s="13">
        <f>H313+I313</f>
        <v>0</v>
      </c>
      <c r="K313" s="13"/>
      <c r="L313" s="13">
        <f>SUM(L314:L323)</f>
        <v>0.20323664999999999</v>
      </c>
      <c r="M313" s="13"/>
      <c r="P313" s="13">
        <f>IF(Q313="PR",J313,SUM(O314:O323))</f>
        <v>0</v>
      </c>
      <c r="Q313" s="13" t="s">
        <v>46</v>
      </c>
      <c r="R313" s="13">
        <f>IF(Q313="HS",H313,0)</f>
        <v>0</v>
      </c>
      <c r="S313" s="13">
        <f>IF(Q313="HS",I313-P313,0)</f>
        <v>0</v>
      </c>
      <c r="T313" s="13">
        <f>IF(Q313="PS",H313,0)</f>
        <v>0</v>
      </c>
      <c r="U313" s="13">
        <f>IF(Q313="PS",I313-P313,0)</f>
        <v>0</v>
      </c>
      <c r="V313" s="13">
        <f>IF(Q313="MP",H313,0)</f>
        <v>0</v>
      </c>
      <c r="W313" s="13">
        <f>IF(Q313="MP",I313-P313,0)</f>
        <v>0</v>
      </c>
      <c r="X313" s="13">
        <f>IF(Q313="OM",H313,0)</f>
        <v>0</v>
      </c>
      <c r="Y313" s="13">
        <v>96</v>
      </c>
      <c r="AI313">
        <f>SUM(Z314:Z323)</f>
        <v>0</v>
      </c>
      <c r="AJ313">
        <f>SUM(AA314:AA323)</f>
        <v>0</v>
      </c>
      <c r="AK313">
        <f>SUM(AB314:AB323)</f>
        <v>0</v>
      </c>
    </row>
    <row r="314" spans="1:43">
      <c r="A314" s="2" t="s">
        <v>509</v>
      </c>
      <c r="C314" s="1" t="s">
        <v>510</v>
      </c>
      <c r="D314" t="s">
        <v>511</v>
      </c>
      <c r="E314" t="s">
        <v>50</v>
      </c>
      <c r="F314">
        <v>4.83</v>
      </c>
      <c r="G314">
        <v>0</v>
      </c>
      <c r="H314">
        <f>F314*AE314</f>
        <v>0</v>
      </c>
      <c r="I314">
        <f>J314-H314</f>
        <v>0</v>
      </c>
      <c r="J314">
        <f>F314*G314</f>
        <v>0</v>
      </c>
      <c r="K314">
        <v>1.26E-2</v>
      </c>
      <c r="L314">
        <f>F314*K314</f>
        <v>6.0858000000000002E-2</v>
      </c>
      <c r="M314" t="s">
        <v>51</v>
      </c>
      <c r="N314">
        <v>1</v>
      </c>
      <c r="O314">
        <f>IF(N314=5,I314,0)</f>
        <v>0</v>
      </c>
      <c r="Z314">
        <f>IF(AD314=0,J314,0)</f>
        <v>0</v>
      </c>
      <c r="AA314">
        <f>IF(AD314=15,J314,0)</f>
        <v>0</v>
      </c>
      <c r="AB314">
        <f>IF(AD314=21,J314,0)</f>
        <v>0</v>
      </c>
      <c r="AD314">
        <v>12</v>
      </c>
      <c r="AE314">
        <f>G314*AG314</f>
        <v>0</v>
      </c>
      <c r="AF314">
        <f>G314*(1-AG314)</f>
        <v>0</v>
      </c>
      <c r="AG314">
        <v>0</v>
      </c>
      <c r="AM314">
        <f>F314*AE314</f>
        <v>0</v>
      </c>
      <c r="AN314">
        <f>F314*AF314</f>
        <v>0</v>
      </c>
      <c r="AO314" t="s">
        <v>512</v>
      </c>
      <c r="AP314" t="s">
        <v>513</v>
      </c>
      <c r="AQ314" s="13" t="s">
        <v>54</v>
      </c>
    </row>
    <row r="315" spans="1:43" ht="25.5" customHeight="1">
      <c r="C315" s="17" t="s">
        <v>57</v>
      </c>
      <c r="D315" s="56" t="s">
        <v>514</v>
      </c>
      <c r="E315" s="56"/>
      <c r="F315" s="56"/>
      <c r="G315" s="56"/>
      <c r="H315" s="56"/>
      <c r="I315" s="56"/>
      <c r="J315" s="56"/>
      <c r="K315" s="56"/>
      <c r="L315" s="56"/>
      <c r="M315" s="56"/>
    </row>
    <row r="316" spans="1:43">
      <c r="A316" s="2" t="s">
        <v>515</v>
      </c>
      <c r="C316" s="1" t="s">
        <v>516</v>
      </c>
      <c r="D316" t="s">
        <v>517</v>
      </c>
      <c r="E316" t="s">
        <v>50</v>
      </c>
      <c r="F316">
        <v>1.845</v>
      </c>
      <c r="G316">
        <v>0</v>
      </c>
      <c r="H316">
        <f>F316*AE316</f>
        <v>0</v>
      </c>
      <c r="I316">
        <f>J316-H316</f>
        <v>0</v>
      </c>
      <c r="J316">
        <f>F316*G316</f>
        <v>0</v>
      </c>
      <c r="K316">
        <v>7.7170000000000002E-2</v>
      </c>
      <c r="L316">
        <f>F316*K316</f>
        <v>0.14237865</v>
      </c>
      <c r="M316" t="s">
        <v>51</v>
      </c>
      <c r="N316">
        <v>1</v>
      </c>
      <c r="O316">
        <f>IF(N316=5,I316,0)</f>
        <v>0</v>
      </c>
      <c r="Z316">
        <f>IF(AD316=0,J316,0)</f>
        <v>0</v>
      </c>
      <c r="AA316">
        <f>IF(AD316=15,J316,0)</f>
        <v>0</v>
      </c>
      <c r="AB316">
        <f>IF(AD316=21,J316,0)</f>
        <v>0</v>
      </c>
      <c r="AD316">
        <v>12</v>
      </c>
      <c r="AE316">
        <f>G316*AG316</f>
        <v>0</v>
      </c>
      <c r="AF316">
        <f>G316*(1-AG316)</f>
        <v>0</v>
      </c>
      <c r="AG316">
        <v>7.3406517862897161E-2</v>
      </c>
      <c r="AM316">
        <f>F316*AE316</f>
        <v>0</v>
      </c>
      <c r="AN316">
        <f>F316*AF316</f>
        <v>0</v>
      </c>
      <c r="AO316" t="s">
        <v>512</v>
      </c>
      <c r="AP316" t="s">
        <v>513</v>
      </c>
      <c r="AQ316" s="13" t="s">
        <v>54</v>
      </c>
    </row>
    <row r="317" spans="1:43">
      <c r="D317" s="14" t="s">
        <v>518</v>
      </c>
      <c r="E317" s="14"/>
      <c r="F317" s="14">
        <v>2.46</v>
      </c>
    </row>
    <row r="318" spans="1:43">
      <c r="D318" s="14" t="s">
        <v>518</v>
      </c>
      <c r="E318" s="14"/>
      <c r="F318" s="14">
        <v>2.46</v>
      </c>
    </row>
    <row r="319" spans="1:43">
      <c r="D319" s="14" t="s">
        <v>519</v>
      </c>
      <c r="E319" s="14"/>
      <c r="F319" s="14">
        <v>1.845</v>
      </c>
    </row>
    <row r="320" spans="1:43">
      <c r="D320" s="14" t="s">
        <v>519</v>
      </c>
      <c r="E320" s="14"/>
      <c r="F320" s="14">
        <v>1.845</v>
      </c>
    </row>
    <row r="321" spans="1:43">
      <c r="D321" s="14" t="s">
        <v>519</v>
      </c>
      <c r="E321" s="14"/>
      <c r="F321" s="14">
        <v>1.845</v>
      </c>
    </row>
    <row r="322" spans="1:43" ht="25.5" customHeight="1">
      <c r="C322" s="17" t="s">
        <v>57</v>
      </c>
      <c r="D322" s="56" t="s">
        <v>520</v>
      </c>
      <c r="E322" s="56"/>
      <c r="F322" s="56"/>
      <c r="G322" s="56"/>
      <c r="H322" s="56"/>
      <c r="I322" s="56"/>
      <c r="J322" s="56"/>
      <c r="K322" s="56"/>
      <c r="L322" s="56"/>
      <c r="M322" s="56"/>
    </row>
    <row r="323" spans="1:43">
      <c r="A323" s="2" t="s">
        <v>521</v>
      </c>
      <c r="C323" s="1" t="s">
        <v>522</v>
      </c>
      <c r="D323" t="s">
        <v>523</v>
      </c>
      <c r="E323" t="s">
        <v>114</v>
      </c>
      <c r="F323">
        <v>1</v>
      </c>
      <c r="G323">
        <v>0</v>
      </c>
      <c r="H323">
        <f>F323*AE323</f>
        <v>0</v>
      </c>
      <c r="I323">
        <f>J323-H323</f>
        <v>0</v>
      </c>
      <c r="J323">
        <f>F323*G323</f>
        <v>0</v>
      </c>
      <c r="K323">
        <v>0</v>
      </c>
      <c r="L323">
        <f>F323*K323</f>
        <v>0</v>
      </c>
      <c r="M323" t="s">
        <v>51</v>
      </c>
      <c r="N323">
        <v>1</v>
      </c>
      <c r="O323">
        <f>IF(N323=5,I323,0)</f>
        <v>0</v>
      </c>
      <c r="Z323">
        <f>IF(AD323=0,J323,0)</f>
        <v>0</v>
      </c>
      <c r="AA323">
        <f>IF(AD323=15,J323,0)</f>
        <v>0</v>
      </c>
      <c r="AB323">
        <f>IF(AD323=21,J323,0)</f>
        <v>0</v>
      </c>
      <c r="AD323">
        <v>12</v>
      </c>
      <c r="AE323">
        <f>G323*AG323</f>
        <v>0</v>
      </c>
      <c r="AF323">
        <f>G323*(1-AG323)</f>
        <v>0</v>
      </c>
      <c r="AG323">
        <v>0</v>
      </c>
      <c r="AM323">
        <f>F323*AE323</f>
        <v>0</v>
      </c>
      <c r="AN323">
        <f>F323*AF323</f>
        <v>0</v>
      </c>
      <c r="AO323" t="s">
        <v>512</v>
      </c>
      <c r="AP323" t="s">
        <v>513</v>
      </c>
      <c r="AQ323" s="13" t="s">
        <v>54</v>
      </c>
    </row>
    <row r="324" spans="1:43" ht="12.75" customHeight="1">
      <c r="C324" s="17" t="s">
        <v>57</v>
      </c>
      <c r="D324" s="56" t="s">
        <v>524</v>
      </c>
      <c r="E324" s="56"/>
      <c r="F324" s="56"/>
      <c r="G324" s="56"/>
      <c r="H324" s="56"/>
      <c r="I324" s="56"/>
      <c r="J324" s="56"/>
      <c r="K324" s="56"/>
      <c r="L324" s="56"/>
      <c r="M324" s="56"/>
    </row>
    <row r="325" spans="1:43">
      <c r="A325" s="18"/>
      <c r="B325" s="19"/>
      <c r="C325" s="19" t="s">
        <v>525</v>
      </c>
      <c r="D325" s="13" t="s">
        <v>526</v>
      </c>
      <c r="E325" s="13"/>
      <c r="F325" s="13"/>
      <c r="G325" s="13"/>
      <c r="H325" s="13">
        <f>SUM(H326:H326)</f>
        <v>0</v>
      </c>
      <c r="I325" s="13">
        <f>SUM(I326:I326)</f>
        <v>0</v>
      </c>
      <c r="J325" s="13">
        <f>H325+I325</f>
        <v>0</v>
      </c>
      <c r="K325" s="13"/>
      <c r="L325" s="13">
        <f>SUM(L326:L326)</f>
        <v>0</v>
      </c>
      <c r="M325" s="13"/>
      <c r="P325" s="13">
        <f>IF(Q325="PR",J325,SUM(O326:O326))</f>
        <v>0</v>
      </c>
      <c r="Q325" s="13"/>
      <c r="R325" s="13">
        <f>IF(Q325="HS",H325,0)</f>
        <v>0</v>
      </c>
      <c r="S325" s="13">
        <f>IF(Q325="HS",I325-P325,0)</f>
        <v>0</v>
      </c>
      <c r="T325" s="13">
        <f>IF(Q325="PS",H325,0)</f>
        <v>0</v>
      </c>
      <c r="U325" s="13">
        <f>IF(Q325="PS",I325-P325,0)</f>
        <v>0</v>
      </c>
      <c r="V325" s="13">
        <f>IF(Q325="MP",H325,0)</f>
        <v>0</v>
      </c>
      <c r="W325" s="13">
        <f>IF(Q325="MP",I325-P325,0)</f>
        <v>0</v>
      </c>
      <c r="X325" s="13">
        <f>IF(Q325="OM",H325,0)</f>
        <v>0</v>
      </c>
      <c r="Y325" s="13" t="s">
        <v>525</v>
      </c>
      <c r="AI325">
        <f>SUM(Z326:Z326)</f>
        <v>0</v>
      </c>
      <c r="AJ325">
        <f>SUM(AA326:AA326)</f>
        <v>0</v>
      </c>
      <c r="AK325">
        <f>SUM(AB326:AB326)</f>
        <v>0</v>
      </c>
    </row>
    <row r="326" spans="1:43">
      <c r="A326" s="2" t="s">
        <v>527</v>
      </c>
      <c r="C326" s="1" t="s">
        <v>528</v>
      </c>
      <c r="D326" t="s">
        <v>529</v>
      </c>
      <c r="E326" t="s">
        <v>95</v>
      </c>
      <c r="F326">
        <v>1.1659999999999999</v>
      </c>
      <c r="G326">
        <v>0</v>
      </c>
      <c r="H326">
        <f>F326*AE326</f>
        <v>0</v>
      </c>
      <c r="I326">
        <f>J326-H326</f>
        <v>0</v>
      </c>
      <c r="J326">
        <f>F326*G326</f>
        <v>0</v>
      </c>
      <c r="K326">
        <v>0</v>
      </c>
      <c r="L326">
        <f>F326*K326</f>
        <v>0</v>
      </c>
      <c r="M326" t="s">
        <v>51</v>
      </c>
      <c r="N326">
        <v>5</v>
      </c>
      <c r="O326">
        <f>IF(N326=5,I326,0)</f>
        <v>0</v>
      </c>
      <c r="Z326">
        <f>IF(AD326=0,J326,0)</f>
        <v>0</v>
      </c>
      <c r="AA326">
        <f>IF(AD326=15,J326,0)</f>
        <v>0</v>
      </c>
      <c r="AB326">
        <f>IF(AD326=21,J326,0)</f>
        <v>0</v>
      </c>
      <c r="AD326">
        <v>12</v>
      </c>
      <c r="AE326">
        <f>G326*AG326</f>
        <v>0</v>
      </c>
      <c r="AF326">
        <f>G326*(1-AG326)</f>
        <v>0</v>
      </c>
      <c r="AG326">
        <v>0</v>
      </c>
      <c r="AM326">
        <f>F326*AE326</f>
        <v>0</v>
      </c>
      <c r="AN326">
        <f>F326*AF326</f>
        <v>0</v>
      </c>
      <c r="AO326" t="s">
        <v>530</v>
      </c>
      <c r="AP326" t="s">
        <v>513</v>
      </c>
      <c r="AQ326" s="13" t="s">
        <v>54</v>
      </c>
    </row>
    <row r="327" spans="1:43">
      <c r="D327" s="14" t="s">
        <v>531</v>
      </c>
      <c r="E327" s="14"/>
      <c r="F327" s="14">
        <v>1.0446</v>
      </c>
    </row>
    <row r="328" spans="1:43">
      <c r="D328" s="14" t="s">
        <v>532</v>
      </c>
      <c r="E328" s="14"/>
      <c r="F328" s="14">
        <v>0.56059999999999999</v>
      </c>
    </row>
    <row r="329" spans="1:43">
      <c r="D329" s="14" t="s">
        <v>533</v>
      </c>
      <c r="E329" s="14"/>
      <c r="F329" s="14">
        <v>1.1132</v>
      </c>
    </row>
    <row r="330" spans="1:43">
      <c r="D330" s="14" t="s">
        <v>534</v>
      </c>
      <c r="E330" s="14"/>
      <c r="F330" s="14">
        <v>0.85219999999999996</v>
      </c>
    </row>
    <row r="331" spans="1:43">
      <c r="D331" s="14" t="s">
        <v>535</v>
      </c>
      <c r="E331" s="14"/>
      <c r="F331" s="14">
        <v>0.7409</v>
      </c>
    </row>
    <row r="332" spans="1:43">
      <c r="D332" s="14" t="s">
        <v>536</v>
      </c>
      <c r="E332" s="14"/>
      <c r="F332" s="14">
        <v>0.62450000000000006</v>
      </c>
    </row>
    <row r="333" spans="1:43">
      <c r="D333" s="14" t="s">
        <v>537</v>
      </c>
      <c r="E333" s="14"/>
      <c r="F333" s="14">
        <v>0.70889999999999997</v>
      </c>
    </row>
    <row r="334" spans="1:43">
      <c r="D334" s="14" t="s">
        <v>538</v>
      </c>
      <c r="E334" s="14"/>
      <c r="F334" s="14">
        <v>1.1659999999999999</v>
      </c>
    </row>
    <row r="335" spans="1:43">
      <c r="A335" s="18"/>
      <c r="B335" s="19"/>
      <c r="C335" s="19" t="s">
        <v>539</v>
      </c>
      <c r="D335" s="13" t="s">
        <v>540</v>
      </c>
      <c r="E335" s="13"/>
      <c r="F335" s="13"/>
      <c r="G335" s="13"/>
      <c r="H335" s="13">
        <f>SUM(H336:H362)</f>
        <v>0</v>
      </c>
      <c r="I335" s="13">
        <f>SUM(I336:I362)</f>
        <v>0</v>
      </c>
      <c r="J335" s="13">
        <f>H335+I335</f>
        <v>0</v>
      </c>
      <c r="K335" s="13"/>
      <c r="L335" s="13">
        <f>SUM(L336:L362)</f>
        <v>4.4399999999999995E-3</v>
      </c>
      <c r="M335" s="13"/>
      <c r="P335" s="13">
        <f>IF(Q335="PR",J335,SUM(O336:O362))</f>
        <v>0</v>
      </c>
      <c r="Q335" s="13" t="s">
        <v>541</v>
      </c>
      <c r="R335" s="13">
        <f>IF(Q335="HS",H335,0)</f>
        <v>0</v>
      </c>
      <c r="S335" s="13">
        <f>IF(Q335="HS",I335-P335,0)</f>
        <v>0</v>
      </c>
      <c r="T335" s="13">
        <f>IF(Q335="PS",H335,0)</f>
        <v>0</v>
      </c>
      <c r="U335" s="13">
        <f>IF(Q335="PS",I335-P335,0)</f>
        <v>0</v>
      </c>
      <c r="V335" s="13">
        <f>IF(Q335="MP",H335,0)</f>
        <v>0</v>
      </c>
      <c r="W335" s="13">
        <f>IF(Q335="MP",I335-P335,0)</f>
        <v>0</v>
      </c>
      <c r="X335" s="13">
        <f>IF(Q335="OM",H335,0)</f>
        <v>0</v>
      </c>
      <c r="Y335" s="13" t="s">
        <v>539</v>
      </c>
      <c r="AI335">
        <f>SUM(Z336:Z362)</f>
        <v>0</v>
      </c>
      <c r="AJ335">
        <f>SUM(AA336:AA362)</f>
        <v>0</v>
      </c>
      <c r="AK335">
        <f>SUM(AB336:AB362)</f>
        <v>0</v>
      </c>
    </row>
    <row r="336" spans="1:43">
      <c r="A336" s="2" t="s">
        <v>542</v>
      </c>
      <c r="C336" s="1" t="s">
        <v>543</v>
      </c>
      <c r="D336" t="s">
        <v>544</v>
      </c>
      <c r="E336" t="s">
        <v>114</v>
      </c>
      <c r="F336">
        <v>2</v>
      </c>
      <c r="G336">
        <v>0</v>
      </c>
      <c r="H336">
        <f>F336*AE336</f>
        <v>0</v>
      </c>
      <c r="I336">
        <f>J336-H336</f>
        <v>0</v>
      </c>
      <c r="J336">
        <f>F336*G336</f>
        <v>0</v>
      </c>
      <c r="K336">
        <v>0</v>
      </c>
      <c r="L336">
        <f>F336*K336</f>
        <v>0</v>
      </c>
      <c r="M336" t="s">
        <v>51</v>
      </c>
      <c r="N336">
        <v>1</v>
      </c>
      <c r="O336">
        <f>IF(N336=5,I336,0)</f>
        <v>0</v>
      </c>
      <c r="Z336">
        <f>IF(AD336=0,J336,0)</f>
        <v>0</v>
      </c>
      <c r="AA336">
        <f>IF(AD336=15,J336,0)</f>
        <v>0</v>
      </c>
      <c r="AB336">
        <f>IF(AD336=21,J336,0)</f>
        <v>0</v>
      </c>
      <c r="AD336">
        <v>12</v>
      </c>
      <c r="AE336">
        <f>G336*AG336</f>
        <v>0</v>
      </c>
      <c r="AF336">
        <f>G336*(1-AG336)</f>
        <v>0</v>
      </c>
      <c r="AG336">
        <v>0</v>
      </c>
      <c r="AM336">
        <f>F336*AE336</f>
        <v>0</v>
      </c>
      <c r="AN336">
        <f>F336*AF336</f>
        <v>0</v>
      </c>
      <c r="AO336" t="s">
        <v>545</v>
      </c>
      <c r="AP336" t="s">
        <v>513</v>
      </c>
      <c r="AQ336" s="13" t="s">
        <v>54</v>
      </c>
    </row>
    <row r="337" spans="1:43">
      <c r="A337" s="2" t="s">
        <v>546</v>
      </c>
      <c r="C337" s="1" t="s">
        <v>547</v>
      </c>
      <c r="D337" t="s">
        <v>548</v>
      </c>
      <c r="E337" t="s">
        <v>114</v>
      </c>
      <c r="F337">
        <v>2</v>
      </c>
      <c r="G337">
        <v>0</v>
      </c>
      <c r="H337">
        <f>F337*AE337</f>
        <v>0</v>
      </c>
      <c r="I337">
        <f>J337-H337</f>
        <v>0</v>
      </c>
      <c r="J337">
        <f>F337*G337</f>
        <v>0</v>
      </c>
      <c r="K337">
        <v>1.0000000000000001E-5</v>
      </c>
      <c r="L337">
        <f>F337*K337</f>
        <v>2.0000000000000002E-5</v>
      </c>
      <c r="M337" t="s">
        <v>51</v>
      </c>
      <c r="N337">
        <v>1</v>
      </c>
      <c r="O337">
        <f>IF(N337=5,I337,0)</f>
        <v>0</v>
      </c>
      <c r="Z337">
        <f>IF(AD337=0,J337,0)</f>
        <v>0</v>
      </c>
      <c r="AA337">
        <f>IF(AD337=15,J337,0)</f>
        <v>0</v>
      </c>
      <c r="AB337">
        <f>IF(AD337=21,J337,0)</f>
        <v>0</v>
      </c>
      <c r="AD337">
        <v>12</v>
      </c>
      <c r="AE337">
        <f>G337*AG337</f>
        <v>0</v>
      </c>
      <c r="AF337">
        <f>G337*(1-AG337)</f>
        <v>0</v>
      </c>
      <c r="AG337">
        <v>1</v>
      </c>
      <c r="AM337">
        <f>F337*AE337</f>
        <v>0</v>
      </c>
      <c r="AN337">
        <f>F337*AF337</f>
        <v>0</v>
      </c>
      <c r="AO337" t="s">
        <v>545</v>
      </c>
      <c r="AP337" t="s">
        <v>513</v>
      </c>
      <c r="AQ337" s="13" t="s">
        <v>54</v>
      </c>
    </row>
    <row r="338" spans="1:43" ht="25.5" customHeight="1">
      <c r="C338" s="17" t="s">
        <v>57</v>
      </c>
      <c r="D338" s="56" t="s">
        <v>549</v>
      </c>
      <c r="E338" s="56"/>
      <c r="F338" s="56"/>
      <c r="G338" s="56"/>
      <c r="H338" s="56"/>
      <c r="I338" s="56"/>
      <c r="J338" s="56"/>
      <c r="K338" s="56"/>
      <c r="L338" s="56"/>
      <c r="M338" s="56"/>
    </row>
    <row r="339" spans="1:43">
      <c r="A339" s="2" t="s">
        <v>550</v>
      </c>
      <c r="C339" s="1" t="s">
        <v>551</v>
      </c>
      <c r="D339" t="s">
        <v>552</v>
      </c>
      <c r="E339" t="s">
        <v>114</v>
      </c>
      <c r="F339">
        <v>1</v>
      </c>
      <c r="G339">
        <v>0</v>
      </c>
      <c r="H339">
        <f>F339*AE339</f>
        <v>0</v>
      </c>
      <c r="I339">
        <f>J339-H339</f>
        <v>0</v>
      </c>
      <c r="J339">
        <f>F339*G339</f>
        <v>0</v>
      </c>
      <c r="K339">
        <v>1.0000000000000001E-5</v>
      </c>
      <c r="L339">
        <f>F339*K339</f>
        <v>1.0000000000000001E-5</v>
      </c>
      <c r="M339" t="s">
        <v>51</v>
      </c>
      <c r="N339">
        <v>1</v>
      </c>
      <c r="O339">
        <f>IF(N339=5,I339,0)</f>
        <v>0</v>
      </c>
      <c r="Z339">
        <f>IF(AD339=0,J339,0)</f>
        <v>0</v>
      </c>
      <c r="AA339">
        <f>IF(AD339=15,J339,0)</f>
        <v>0</v>
      </c>
      <c r="AB339">
        <f>IF(AD339=21,J339,0)</f>
        <v>0</v>
      </c>
      <c r="AD339">
        <v>12</v>
      </c>
      <c r="AE339">
        <f>G339*AG339</f>
        <v>0</v>
      </c>
      <c r="AF339">
        <f>G339*(1-AG339)</f>
        <v>0</v>
      </c>
      <c r="AG339">
        <v>1</v>
      </c>
      <c r="AM339">
        <f>F339*AE339</f>
        <v>0</v>
      </c>
      <c r="AN339">
        <f>F339*AF339</f>
        <v>0</v>
      </c>
      <c r="AO339" t="s">
        <v>545</v>
      </c>
      <c r="AP339" t="s">
        <v>513</v>
      </c>
      <c r="AQ339" s="13" t="s">
        <v>54</v>
      </c>
    </row>
    <row r="340" spans="1:43" ht="38.25" customHeight="1">
      <c r="C340" s="17" t="s">
        <v>57</v>
      </c>
      <c r="D340" s="56" t="s">
        <v>553</v>
      </c>
      <c r="E340" s="56"/>
      <c r="F340" s="56"/>
      <c r="G340" s="56"/>
      <c r="H340" s="56"/>
      <c r="I340" s="56"/>
      <c r="J340" s="56"/>
      <c r="K340" s="56"/>
      <c r="L340" s="56"/>
      <c r="M340" s="56"/>
    </row>
    <row r="341" spans="1:43">
      <c r="A341" s="2" t="s">
        <v>554</v>
      </c>
      <c r="C341" s="1" t="s">
        <v>555</v>
      </c>
      <c r="D341" t="s">
        <v>556</v>
      </c>
      <c r="E341" t="s">
        <v>114</v>
      </c>
      <c r="F341">
        <v>1</v>
      </c>
      <c r="G341">
        <v>0</v>
      </c>
      <c r="H341">
        <f>F341*AE341</f>
        <v>0</v>
      </c>
      <c r="I341">
        <f>J341-H341</f>
        <v>0</v>
      </c>
      <c r="J341">
        <f>F341*G341</f>
        <v>0</v>
      </c>
      <c r="K341">
        <v>4.0000000000000003E-5</v>
      </c>
      <c r="L341">
        <f>F341*K341</f>
        <v>4.0000000000000003E-5</v>
      </c>
      <c r="M341" t="s">
        <v>51</v>
      </c>
      <c r="N341">
        <v>1</v>
      </c>
      <c r="O341">
        <f>IF(N341=5,I341,0)</f>
        <v>0</v>
      </c>
      <c r="Z341">
        <f>IF(AD341=0,J341,0)</f>
        <v>0</v>
      </c>
      <c r="AA341">
        <f>IF(AD341=15,J341,0)</f>
        <v>0</v>
      </c>
      <c r="AB341">
        <f>IF(AD341=21,J341,0)</f>
        <v>0</v>
      </c>
      <c r="AD341">
        <v>12</v>
      </c>
      <c r="AE341">
        <f>G341*AG341</f>
        <v>0</v>
      </c>
      <c r="AF341">
        <f>G341*(1-AG341)</f>
        <v>0</v>
      </c>
      <c r="AG341">
        <v>1</v>
      </c>
      <c r="AM341">
        <f>F341*AE341</f>
        <v>0</v>
      </c>
      <c r="AN341">
        <f>F341*AF341</f>
        <v>0</v>
      </c>
      <c r="AO341" t="s">
        <v>545</v>
      </c>
      <c r="AP341" t="s">
        <v>513</v>
      </c>
      <c r="AQ341" s="13" t="s">
        <v>54</v>
      </c>
    </row>
    <row r="342" spans="1:43">
      <c r="A342" s="2" t="s">
        <v>557</v>
      </c>
      <c r="C342" s="1" t="s">
        <v>558</v>
      </c>
      <c r="D342" t="s">
        <v>559</v>
      </c>
      <c r="E342" t="s">
        <v>114</v>
      </c>
      <c r="F342">
        <v>2</v>
      </c>
      <c r="G342">
        <v>0</v>
      </c>
      <c r="H342">
        <f>F342*AE342</f>
        <v>0</v>
      </c>
      <c r="I342">
        <f>J342-H342</f>
        <v>0</v>
      </c>
      <c r="J342">
        <f>F342*G342</f>
        <v>0</v>
      </c>
      <c r="K342">
        <v>0</v>
      </c>
      <c r="L342">
        <f>F342*K342</f>
        <v>0</v>
      </c>
      <c r="M342" t="s">
        <v>51</v>
      </c>
      <c r="N342">
        <v>1</v>
      </c>
      <c r="O342">
        <f>IF(N342=5,I342,0)</f>
        <v>0</v>
      </c>
      <c r="Z342">
        <f>IF(AD342=0,J342,0)</f>
        <v>0</v>
      </c>
      <c r="AA342">
        <f>IF(AD342=15,J342,0)</f>
        <v>0</v>
      </c>
      <c r="AB342">
        <f>IF(AD342=21,J342,0)</f>
        <v>0</v>
      </c>
      <c r="AD342">
        <v>12</v>
      </c>
      <c r="AE342">
        <f>G342*AG342</f>
        <v>0</v>
      </c>
      <c r="AF342">
        <f>G342*(1-AG342)</f>
        <v>0</v>
      </c>
      <c r="AG342">
        <v>0</v>
      </c>
      <c r="AM342">
        <f>F342*AE342</f>
        <v>0</v>
      </c>
      <c r="AN342">
        <f>F342*AF342</f>
        <v>0</v>
      </c>
      <c r="AO342" t="s">
        <v>545</v>
      </c>
      <c r="AP342" t="s">
        <v>513</v>
      </c>
      <c r="AQ342" s="13" t="s">
        <v>54</v>
      </c>
    </row>
    <row r="343" spans="1:43">
      <c r="A343" s="2" t="s">
        <v>560</v>
      </c>
      <c r="C343" s="1" t="s">
        <v>561</v>
      </c>
      <c r="D343" t="s">
        <v>562</v>
      </c>
      <c r="E343" t="s">
        <v>114</v>
      </c>
      <c r="F343">
        <v>2</v>
      </c>
      <c r="G343">
        <v>0</v>
      </c>
      <c r="H343">
        <f>F343*AE343</f>
        <v>0</v>
      </c>
      <c r="I343">
        <f>J343-H343</f>
        <v>0</v>
      </c>
      <c r="J343">
        <f>F343*G343</f>
        <v>0</v>
      </c>
      <c r="K343">
        <v>1.0000000000000001E-5</v>
      </c>
      <c r="L343">
        <f>F343*K343</f>
        <v>2.0000000000000002E-5</v>
      </c>
      <c r="M343" t="s">
        <v>51</v>
      </c>
      <c r="N343">
        <v>1</v>
      </c>
      <c r="O343">
        <f>IF(N343=5,I343,0)</f>
        <v>0</v>
      </c>
      <c r="Z343">
        <f>IF(AD343=0,J343,0)</f>
        <v>0</v>
      </c>
      <c r="AA343">
        <f>IF(AD343=15,J343,0)</f>
        <v>0</v>
      </c>
      <c r="AB343">
        <f>IF(AD343=21,J343,0)</f>
        <v>0</v>
      </c>
      <c r="AD343">
        <v>12</v>
      </c>
      <c r="AE343">
        <f>G343*AG343</f>
        <v>0</v>
      </c>
      <c r="AF343">
        <f>G343*(1-AG343)</f>
        <v>0</v>
      </c>
      <c r="AG343">
        <v>1</v>
      </c>
      <c r="AM343">
        <f>F343*AE343</f>
        <v>0</v>
      </c>
      <c r="AN343">
        <f>F343*AF343</f>
        <v>0</v>
      </c>
      <c r="AO343" t="s">
        <v>545</v>
      </c>
      <c r="AP343" t="s">
        <v>513</v>
      </c>
      <c r="AQ343" s="13" t="s">
        <v>54</v>
      </c>
    </row>
    <row r="344" spans="1:43" ht="25.5" customHeight="1">
      <c r="C344" s="17" t="s">
        <v>57</v>
      </c>
      <c r="D344" s="56" t="s">
        <v>563</v>
      </c>
      <c r="E344" s="56"/>
      <c r="F344" s="56"/>
      <c r="G344" s="56"/>
      <c r="H344" s="56"/>
      <c r="I344" s="56"/>
      <c r="J344" s="56"/>
      <c r="K344" s="56"/>
      <c r="L344" s="56"/>
      <c r="M344" s="56"/>
    </row>
    <row r="345" spans="1:43">
      <c r="A345" s="2" t="s">
        <v>564</v>
      </c>
      <c r="C345" s="1" t="s">
        <v>565</v>
      </c>
      <c r="D345" t="s">
        <v>566</v>
      </c>
      <c r="E345" t="s">
        <v>114</v>
      </c>
      <c r="F345">
        <v>2</v>
      </c>
      <c r="G345">
        <v>0</v>
      </c>
      <c r="H345">
        <f>F345*AE345</f>
        <v>0</v>
      </c>
      <c r="I345">
        <f>J345-H345</f>
        <v>0</v>
      </c>
      <c r="J345">
        <f>F345*G345</f>
        <v>0</v>
      </c>
      <c r="K345">
        <v>5.0000000000000002E-5</v>
      </c>
      <c r="L345">
        <f>F345*K345</f>
        <v>1E-4</v>
      </c>
      <c r="M345" t="s">
        <v>51</v>
      </c>
      <c r="N345">
        <v>1</v>
      </c>
      <c r="O345">
        <f>IF(N345=5,I345,0)</f>
        <v>0</v>
      </c>
      <c r="Z345">
        <f>IF(AD345=0,J345,0)</f>
        <v>0</v>
      </c>
      <c r="AA345">
        <f>IF(AD345=15,J345,0)</f>
        <v>0</v>
      </c>
      <c r="AB345">
        <f>IF(AD345=21,J345,0)</f>
        <v>0</v>
      </c>
      <c r="AD345">
        <v>12</v>
      </c>
      <c r="AE345">
        <f>G345*AG345</f>
        <v>0</v>
      </c>
      <c r="AF345">
        <f>G345*(1-AG345)</f>
        <v>0</v>
      </c>
      <c r="AG345">
        <v>1</v>
      </c>
      <c r="AM345">
        <f>F345*AE345</f>
        <v>0</v>
      </c>
      <c r="AN345">
        <f>F345*AF345</f>
        <v>0</v>
      </c>
      <c r="AO345" t="s">
        <v>545</v>
      </c>
      <c r="AP345" t="s">
        <v>513</v>
      </c>
      <c r="AQ345" s="13" t="s">
        <v>54</v>
      </c>
    </row>
    <row r="346" spans="1:43" ht="12.75" customHeight="1">
      <c r="C346" s="17" t="s">
        <v>57</v>
      </c>
      <c r="D346" s="56" t="s">
        <v>567</v>
      </c>
      <c r="E346" s="56"/>
      <c r="F346" s="56"/>
      <c r="G346" s="56"/>
      <c r="H346" s="56"/>
      <c r="I346" s="56"/>
      <c r="J346" s="56"/>
      <c r="K346" s="56"/>
      <c r="L346" s="56"/>
      <c r="M346" s="56"/>
    </row>
    <row r="347" spans="1:43">
      <c r="A347" s="2" t="s">
        <v>568</v>
      </c>
      <c r="C347" s="1" t="s">
        <v>569</v>
      </c>
      <c r="D347" t="s">
        <v>570</v>
      </c>
      <c r="E347" t="s">
        <v>114</v>
      </c>
      <c r="F347">
        <v>1</v>
      </c>
      <c r="G347">
        <v>0</v>
      </c>
      <c r="H347">
        <f>F347*AE347</f>
        <v>0</v>
      </c>
      <c r="I347">
        <f>J347-H347</f>
        <v>0</v>
      </c>
      <c r="J347">
        <f>F347*G347</f>
        <v>0</v>
      </c>
      <c r="K347">
        <v>0</v>
      </c>
      <c r="L347">
        <f>F347*K347</f>
        <v>0</v>
      </c>
      <c r="M347" t="s">
        <v>51</v>
      </c>
      <c r="N347">
        <v>1</v>
      </c>
      <c r="O347">
        <f>IF(N347=5,I347,0)</f>
        <v>0</v>
      </c>
      <c r="Z347">
        <f>IF(AD347=0,J347,0)</f>
        <v>0</v>
      </c>
      <c r="AA347">
        <f>IF(AD347=15,J347,0)</f>
        <v>0</v>
      </c>
      <c r="AB347">
        <f>IF(AD347=21,J347,0)</f>
        <v>0</v>
      </c>
      <c r="AD347">
        <v>12</v>
      </c>
      <c r="AE347">
        <f>G347*AG347</f>
        <v>0</v>
      </c>
      <c r="AF347">
        <f>G347*(1-AG347)</f>
        <v>0</v>
      </c>
      <c r="AG347">
        <v>1</v>
      </c>
      <c r="AM347">
        <f>F347*AE347</f>
        <v>0</v>
      </c>
      <c r="AN347">
        <f>F347*AF347</f>
        <v>0</v>
      </c>
      <c r="AO347" t="s">
        <v>545</v>
      </c>
      <c r="AP347" t="s">
        <v>513</v>
      </c>
      <c r="AQ347" s="13" t="s">
        <v>54</v>
      </c>
    </row>
    <row r="348" spans="1:43" ht="12.75" customHeight="1">
      <c r="C348" s="17" t="s">
        <v>57</v>
      </c>
      <c r="D348" s="56" t="s">
        <v>571</v>
      </c>
      <c r="E348" s="56"/>
      <c r="F348" s="56"/>
      <c r="G348" s="56"/>
      <c r="H348" s="56"/>
      <c r="I348" s="56"/>
      <c r="J348" s="56"/>
      <c r="K348" s="56"/>
      <c r="L348" s="56"/>
      <c r="M348" s="56"/>
    </row>
    <row r="349" spans="1:43">
      <c r="A349" s="2" t="s">
        <v>572</v>
      </c>
      <c r="C349" s="1" t="s">
        <v>573</v>
      </c>
      <c r="D349" t="s">
        <v>574</v>
      </c>
      <c r="E349" t="s">
        <v>79</v>
      </c>
      <c r="F349">
        <v>10.7</v>
      </c>
      <c r="G349">
        <v>0</v>
      </c>
      <c r="H349">
        <f>F349*AE349</f>
        <v>0</v>
      </c>
      <c r="I349">
        <f>J349-H349</f>
        <v>0</v>
      </c>
      <c r="J349">
        <f>F349*G349</f>
        <v>0</v>
      </c>
      <c r="K349">
        <v>0</v>
      </c>
      <c r="L349">
        <f>F349*K349</f>
        <v>0</v>
      </c>
      <c r="M349" t="s">
        <v>51</v>
      </c>
      <c r="N349">
        <v>1</v>
      </c>
      <c r="O349">
        <f>IF(N349=5,I349,0)</f>
        <v>0</v>
      </c>
      <c r="Z349">
        <f>IF(AD349=0,J349,0)</f>
        <v>0</v>
      </c>
      <c r="AA349">
        <f>IF(AD349=15,J349,0)</f>
        <v>0</v>
      </c>
      <c r="AB349">
        <f>IF(AD349=21,J349,0)</f>
        <v>0</v>
      </c>
      <c r="AD349">
        <v>12</v>
      </c>
      <c r="AE349">
        <f>G349*AG349</f>
        <v>0</v>
      </c>
      <c r="AF349">
        <f>G349*(1-AG349)</f>
        <v>0</v>
      </c>
      <c r="AG349">
        <v>0</v>
      </c>
      <c r="AM349">
        <f>F349*AE349</f>
        <v>0</v>
      </c>
      <c r="AN349">
        <f>F349*AF349</f>
        <v>0</v>
      </c>
      <c r="AO349" t="s">
        <v>545</v>
      </c>
      <c r="AP349" t="s">
        <v>513</v>
      </c>
      <c r="AQ349" s="13" t="s">
        <v>54</v>
      </c>
    </row>
    <row r="350" spans="1:43">
      <c r="A350" s="2" t="s">
        <v>575</v>
      </c>
      <c r="C350" s="1" t="s">
        <v>576</v>
      </c>
      <c r="D350" t="s">
        <v>577</v>
      </c>
      <c r="E350" t="s">
        <v>79</v>
      </c>
      <c r="F350">
        <v>15</v>
      </c>
      <c r="G350">
        <v>0</v>
      </c>
      <c r="H350">
        <f>F350*AE350</f>
        <v>0</v>
      </c>
      <c r="I350">
        <f>J350-H350</f>
        <v>0</v>
      </c>
      <c r="J350">
        <f>F350*G350</f>
        <v>0</v>
      </c>
      <c r="K350">
        <v>1.4999999999999999E-4</v>
      </c>
      <c r="L350">
        <f>F350*K350</f>
        <v>2.2499999999999998E-3</v>
      </c>
      <c r="M350" t="s">
        <v>51</v>
      </c>
      <c r="N350">
        <v>1</v>
      </c>
      <c r="O350">
        <f>IF(N350=5,I350,0)</f>
        <v>0</v>
      </c>
      <c r="Z350">
        <f>IF(AD350=0,J350,0)</f>
        <v>0</v>
      </c>
      <c r="AA350">
        <f>IF(AD350=15,J350,0)</f>
        <v>0</v>
      </c>
      <c r="AB350">
        <f>IF(AD350=21,J350,0)</f>
        <v>0</v>
      </c>
      <c r="AD350">
        <v>12</v>
      </c>
      <c r="AE350">
        <f>G350*AG350</f>
        <v>0</v>
      </c>
      <c r="AF350">
        <f>G350*(1-AG350)</f>
        <v>0</v>
      </c>
      <c r="AG350">
        <v>1</v>
      </c>
      <c r="AM350">
        <f>F350*AE350</f>
        <v>0</v>
      </c>
      <c r="AN350">
        <f>F350*AF350</f>
        <v>0</v>
      </c>
      <c r="AO350" t="s">
        <v>545</v>
      </c>
      <c r="AP350" t="s">
        <v>513</v>
      </c>
      <c r="AQ350" s="13" t="s">
        <v>54</v>
      </c>
    </row>
    <row r="351" spans="1:43" ht="25.5" customHeight="1">
      <c r="C351" s="17" t="s">
        <v>57</v>
      </c>
      <c r="D351" s="56" t="s">
        <v>578</v>
      </c>
      <c r="E351" s="56"/>
      <c r="F351" s="56"/>
      <c r="G351" s="56"/>
      <c r="H351" s="56"/>
      <c r="I351" s="56"/>
      <c r="J351" s="56"/>
      <c r="K351" s="56"/>
      <c r="L351" s="56"/>
      <c r="M351" s="56"/>
    </row>
    <row r="352" spans="1:43">
      <c r="A352" s="2" t="s">
        <v>579</v>
      </c>
      <c r="C352" s="1" t="s">
        <v>580</v>
      </c>
      <c r="D352" t="s">
        <v>581</v>
      </c>
      <c r="E352" t="s">
        <v>79</v>
      </c>
      <c r="F352">
        <v>6.7</v>
      </c>
      <c r="G352">
        <v>0</v>
      </c>
      <c r="H352">
        <f>F352*AE352</f>
        <v>0</v>
      </c>
      <c r="I352">
        <f>J352-H352</f>
        <v>0</v>
      </c>
      <c r="J352">
        <f>F352*G352</f>
        <v>0</v>
      </c>
      <c r="K352">
        <v>0</v>
      </c>
      <c r="L352">
        <f>F352*K352</f>
        <v>0</v>
      </c>
      <c r="M352" t="s">
        <v>51</v>
      </c>
      <c r="N352">
        <v>1</v>
      </c>
      <c r="O352">
        <f>IF(N352=5,I352,0)</f>
        <v>0</v>
      </c>
      <c r="Z352">
        <f>IF(AD352=0,J352,0)</f>
        <v>0</v>
      </c>
      <c r="AA352">
        <f>IF(AD352=15,J352,0)</f>
        <v>0</v>
      </c>
      <c r="AB352">
        <f>IF(AD352=21,J352,0)</f>
        <v>0</v>
      </c>
      <c r="AD352">
        <v>12</v>
      </c>
      <c r="AE352">
        <f>G352*AG352</f>
        <v>0</v>
      </c>
      <c r="AF352">
        <f>G352*(1-AG352)</f>
        <v>0</v>
      </c>
      <c r="AG352">
        <v>0</v>
      </c>
      <c r="AM352">
        <f>F352*AE352</f>
        <v>0</v>
      </c>
      <c r="AN352">
        <f>F352*AF352</f>
        <v>0</v>
      </c>
      <c r="AO352" t="s">
        <v>545</v>
      </c>
      <c r="AP352" t="s">
        <v>513</v>
      </c>
      <c r="AQ352" s="13" t="s">
        <v>54</v>
      </c>
    </row>
    <row r="353" spans="1:43">
      <c r="D353" s="14" t="s">
        <v>582</v>
      </c>
      <c r="E353" s="14"/>
      <c r="F353" s="14">
        <v>3</v>
      </c>
    </row>
    <row r="354" spans="1:43">
      <c r="D354" s="14" t="s">
        <v>583</v>
      </c>
      <c r="E354" s="14"/>
      <c r="F354" s="14">
        <v>4.2</v>
      </c>
    </row>
    <row r="355" spans="1:43">
      <c r="D355" s="14" t="s">
        <v>584</v>
      </c>
      <c r="E355" s="14"/>
      <c r="F355" s="14">
        <v>6.7</v>
      </c>
    </row>
    <row r="356" spans="1:43">
      <c r="D356" s="14" t="s">
        <v>584</v>
      </c>
      <c r="E356" s="14"/>
      <c r="F356" s="14">
        <v>6.7</v>
      </c>
    </row>
    <row r="357" spans="1:43">
      <c r="A357" s="2" t="s">
        <v>585</v>
      </c>
      <c r="C357" s="1" t="s">
        <v>586</v>
      </c>
      <c r="D357" t="s">
        <v>587</v>
      </c>
      <c r="E357" t="s">
        <v>79</v>
      </c>
      <c r="F357">
        <v>10</v>
      </c>
      <c r="G357">
        <v>0</v>
      </c>
      <c r="H357">
        <f>F357*AE357</f>
        <v>0</v>
      </c>
      <c r="I357">
        <f>J357-H357</f>
        <v>0</v>
      </c>
      <c r="J357">
        <f>F357*G357</f>
        <v>0</v>
      </c>
      <c r="K357">
        <v>2.0000000000000001E-4</v>
      </c>
      <c r="L357">
        <f>F357*K357</f>
        <v>2E-3</v>
      </c>
      <c r="M357" t="s">
        <v>51</v>
      </c>
      <c r="N357">
        <v>1</v>
      </c>
      <c r="O357">
        <f>IF(N357=5,I357,0)</f>
        <v>0</v>
      </c>
      <c r="Z357">
        <f>IF(AD357=0,J357,0)</f>
        <v>0</v>
      </c>
      <c r="AA357">
        <f>IF(AD357=15,J357,0)</f>
        <v>0</v>
      </c>
      <c r="AB357">
        <f>IF(AD357=21,J357,0)</f>
        <v>0</v>
      </c>
      <c r="AD357">
        <v>12</v>
      </c>
      <c r="AE357">
        <f>G357*AG357</f>
        <v>0</v>
      </c>
      <c r="AF357">
        <f>G357*(1-AG357)</f>
        <v>0</v>
      </c>
      <c r="AG357">
        <v>1</v>
      </c>
      <c r="AM357">
        <f>F357*AE357</f>
        <v>0</v>
      </c>
      <c r="AN357">
        <f>F357*AF357</f>
        <v>0</v>
      </c>
      <c r="AO357" t="s">
        <v>545</v>
      </c>
      <c r="AP357" t="s">
        <v>513</v>
      </c>
      <c r="AQ357" s="13" t="s">
        <v>54</v>
      </c>
    </row>
    <row r="358" spans="1:43" ht="25.5" customHeight="1">
      <c r="C358" s="17" t="s">
        <v>57</v>
      </c>
      <c r="D358" s="56" t="s">
        <v>578</v>
      </c>
      <c r="E358" s="56"/>
      <c r="F358" s="56"/>
      <c r="G358" s="56"/>
      <c r="H358" s="56"/>
      <c r="I358" s="56"/>
      <c r="J358" s="56"/>
      <c r="K358" s="56"/>
      <c r="L358" s="56"/>
      <c r="M358" s="56"/>
    </row>
    <row r="359" spans="1:43">
      <c r="A359" s="2" t="s">
        <v>588</v>
      </c>
      <c r="C359" s="1" t="s">
        <v>589</v>
      </c>
      <c r="D359" t="s">
        <v>590</v>
      </c>
      <c r="E359" t="s">
        <v>114</v>
      </c>
      <c r="F359">
        <v>1</v>
      </c>
      <c r="G359">
        <v>0</v>
      </c>
      <c r="H359">
        <f>F359*AE359</f>
        <v>0</v>
      </c>
      <c r="I359">
        <f>J359-H359</f>
        <v>0</v>
      </c>
      <c r="J359">
        <f>F359*G359</f>
        <v>0</v>
      </c>
      <c r="K359">
        <v>0</v>
      </c>
      <c r="L359">
        <f>F359*K359</f>
        <v>0</v>
      </c>
      <c r="M359" t="s">
        <v>51</v>
      </c>
      <c r="N359">
        <v>1</v>
      </c>
      <c r="O359">
        <f>IF(N359=5,I359,0)</f>
        <v>0</v>
      </c>
      <c r="Z359">
        <f>IF(AD359=0,J359,0)</f>
        <v>0</v>
      </c>
      <c r="AA359">
        <f>IF(AD359=15,J359,0)</f>
        <v>0</v>
      </c>
      <c r="AB359">
        <f>IF(AD359=21,J359,0)</f>
        <v>0</v>
      </c>
      <c r="AD359">
        <v>12</v>
      </c>
      <c r="AE359">
        <f>G359*AG359</f>
        <v>0</v>
      </c>
      <c r="AF359">
        <f>G359*(1-AG359)</f>
        <v>0</v>
      </c>
      <c r="AG359">
        <v>0</v>
      </c>
      <c r="AM359">
        <f>F359*AE359</f>
        <v>0</v>
      </c>
      <c r="AN359">
        <f>F359*AF359</f>
        <v>0</v>
      </c>
      <c r="AO359" t="s">
        <v>545</v>
      </c>
      <c r="AP359" t="s">
        <v>513</v>
      </c>
      <c r="AQ359" s="13" t="s">
        <v>54</v>
      </c>
    </row>
    <row r="360" spans="1:43">
      <c r="A360" s="2" t="s">
        <v>591</v>
      </c>
      <c r="C360" s="1" t="s">
        <v>592</v>
      </c>
      <c r="D360" t="s">
        <v>593</v>
      </c>
      <c r="E360" t="s">
        <v>114</v>
      </c>
      <c r="F360">
        <v>1</v>
      </c>
      <c r="G360">
        <v>0</v>
      </c>
      <c r="H360">
        <f>F360*AE360</f>
        <v>0</v>
      </c>
      <c r="I360">
        <f>J360-H360</f>
        <v>0</v>
      </c>
      <c r="J360">
        <f>F360*G360</f>
        <v>0</v>
      </c>
      <c r="K360">
        <v>0</v>
      </c>
      <c r="L360">
        <f>F360*K360</f>
        <v>0</v>
      </c>
      <c r="M360" t="s">
        <v>51</v>
      </c>
      <c r="N360">
        <v>1</v>
      </c>
      <c r="O360">
        <f>IF(N360=5,I360,0)</f>
        <v>0</v>
      </c>
      <c r="Z360">
        <f>IF(AD360=0,J360,0)</f>
        <v>0</v>
      </c>
      <c r="AA360">
        <f>IF(AD360=15,J360,0)</f>
        <v>0</v>
      </c>
      <c r="AB360">
        <f>IF(AD360=21,J360,0)</f>
        <v>0</v>
      </c>
      <c r="AD360">
        <v>12</v>
      </c>
      <c r="AE360">
        <f>G360*AG360</f>
        <v>0</v>
      </c>
      <c r="AF360">
        <f>G360*(1-AG360)</f>
        <v>0</v>
      </c>
      <c r="AG360">
        <v>0.4791238877481177</v>
      </c>
      <c r="AM360">
        <f>F360*AE360</f>
        <v>0</v>
      </c>
      <c r="AN360">
        <f>F360*AF360</f>
        <v>0</v>
      </c>
      <c r="AO360" t="s">
        <v>545</v>
      </c>
      <c r="AP360" t="s">
        <v>513</v>
      </c>
      <c r="AQ360" s="13" t="s">
        <v>54</v>
      </c>
    </row>
    <row r="361" spans="1:43">
      <c r="A361" s="2" t="s">
        <v>594</v>
      </c>
      <c r="C361" s="1" t="s">
        <v>595</v>
      </c>
      <c r="D361" t="s">
        <v>596</v>
      </c>
      <c r="E361" t="s">
        <v>114</v>
      </c>
      <c r="F361">
        <v>1</v>
      </c>
      <c r="G361">
        <v>0</v>
      </c>
      <c r="H361">
        <f>F361*AE361</f>
        <v>0</v>
      </c>
      <c r="I361">
        <f>J361-H361</f>
        <v>0</v>
      </c>
      <c r="J361">
        <f>F361*G361</f>
        <v>0</v>
      </c>
      <c r="K361">
        <v>0</v>
      </c>
      <c r="L361">
        <f>F361*K361</f>
        <v>0</v>
      </c>
      <c r="M361" t="s">
        <v>51</v>
      </c>
      <c r="N361">
        <v>1</v>
      </c>
      <c r="O361">
        <f>IF(N361=5,I361,0)</f>
        <v>0</v>
      </c>
      <c r="Z361">
        <f>IF(AD361=0,J361,0)</f>
        <v>0</v>
      </c>
      <c r="AA361">
        <f>IF(AD361=15,J361,0)</f>
        <v>0</v>
      </c>
      <c r="AB361">
        <f>IF(AD361=21,J361,0)</f>
        <v>0</v>
      </c>
      <c r="AD361">
        <v>12</v>
      </c>
      <c r="AE361">
        <f>G361*AG361</f>
        <v>0</v>
      </c>
      <c r="AF361">
        <f>G361*(1-AG361)</f>
        <v>0</v>
      </c>
      <c r="AG361">
        <v>0</v>
      </c>
      <c r="AM361">
        <f>F361*AE361</f>
        <v>0</v>
      </c>
      <c r="AN361">
        <f>F361*AF361</f>
        <v>0</v>
      </c>
      <c r="AO361" t="s">
        <v>545</v>
      </c>
      <c r="AP361" t="s">
        <v>513</v>
      </c>
      <c r="AQ361" s="13" t="s">
        <v>54</v>
      </c>
    </row>
    <row r="362" spans="1:43">
      <c r="A362" s="2" t="s">
        <v>597</v>
      </c>
      <c r="C362" s="1" t="s">
        <v>598</v>
      </c>
      <c r="D362" t="s">
        <v>599</v>
      </c>
      <c r="E362" t="s">
        <v>114</v>
      </c>
      <c r="F362">
        <v>1</v>
      </c>
      <c r="G362">
        <v>0</v>
      </c>
      <c r="H362">
        <f>F362*AE362</f>
        <v>0</v>
      </c>
      <c r="I362">
        <f>J362-H362</f>
        <v>0</v>
      </c>
      <c r="J362">
        <f>F362*G362</f>
        <v>0</v>
      </c>
      <c r="K362">
        <v>0</v>
      </c>
      <c r="L362">
        <f>F362*K362</f>
        <v>0</v>
      </c>
      <c r="M362" t="s">
        <v>51</v>
      </c>
      <c r="N362">
        <v>1</v>
      </c>
      <c r="O362">
        <f>IF(N362=5,I362,0)</f>
        <v>0</v>
      </c>
      <c r="Z362">
        <f>IF(AD362=0,J362,0)</f>
        <v>0</v>
      </c>
      <c r="AA362">
        <f>IF(AD362=15,J362,0)</f>
        <v>0</v>
      </c>
      <c r="AB362">
        <f>IF(AD362=21,J362,0)</f>
        <v>0</v>
      </c>
      <c r="AD362">
        <v>12</v>
      </c>
      <c r="AE362">
        <f>G362*AG362</f>
        <v>0</v>
      </c>
      <c r="AF362">
        <f>G362*(1-AG362)</f>
        <v>0</v>
      </c>
      <c r="AG362">
        <v>0.47969299648225128</v>
      </c>
      <c r="AM362">
        <f>F362*AE362</f>
        <v>0</v>
      </c>
      <c r="AN362">
        <f>F362*AF362</f>
        <v>0</v>
      </c>
      <c r="AO362" t="s">
        <v>545</v>
      </c>
      <c r="AP362" t="s">
        <v>513</v>
      </c>
      <c r="AQ362" s="13" t="s">
        <v>54</v>
      </c>
    </row>
    <row r="363" spans="1:43">
      <c r="A363" s="18"/>
      <c r="B363" s="19"/>
      <c r="C363" s="19" t="s">
        <v>600</v>
      </c>
      <c r="D363" s="13" t="s">
        <v>601</v>
      </c>
      <c r="E363" s="13"/>
      <c r="F363" s="13"/>
      <c r="G363" s="13"/>
      <c r="H363" s="13">
        <f>SUM(H364:H380)</f>
        <v>0</v>
      </c>
      <c r="I363" s="13">
        <f>SUM(I364:I380)</f>
        <v>0</v>
      </c>
      <c r="J363" s="13">
        <f>H363+I363</f>
        <v>0</v>
      </c>
      <c r="K363" s="13"/>
      <c r="L363" s="13">
        <f>SUM(L364:L380)</f>
        <v>0</v>
      </c>
      <c r="M363" s="13"/>
      <c r="P363" s="13">
        <f>IF(Q363="PR",J363,SUM(O364:O380))</f>
        <v>0</v>
      </c>
      <c r="Q363" s="13"/>
      <c r="R363" s="13">
        <f>IF(Q363="HS",H363,0)</f>
        <v>0</v>
      </c>
      <c r="S363" s="13">
        <f>IF(Q363="HS",I363-P363,0)</f>
        <v>0</v>
      </c>
      <c r="T363" s="13">
        <f>IF(Q363="PS",H363,0)</f>
        <v>0</v>
      </c>
      <c r="U363" s="13">
        <f>IF(Q363="PS",I363-P363,0)</f>
        <v>0</v>
      </c>
      <c r="V363" s="13">
        <f>IF(Q363="MP",H363,0)</f>
        <v>0</v>
      </c>
      <c r="W363" s="13">
        <f>IF(Q363="MP",I363-P363,0)</f>
        <v>0</v>
      </c>
      <c r="X363" s="13">
        <f>IF(Q363="OM",H363,0)</f>
        <v>0</v>
      </c>
      <c r="Y363" s="13" t="s">
        <v>600</v>
      </c>
      <c r="AI363">
        <f>SUM(Z364:Z380)</f>
        <v>0</v>
      </c>
      <c r="AJ363">
        <f>SUM(AA364:AA380)</f>
        <v>0</v>
      </c>
      <c r="AK363">
        <f>SUM(AB364:AB380)</f>
        <v>0</v>
      </c>
    </row>
    <row r="364" spans="1:43">
      <c r="A364" s="2" t="s">
        <v>602</v>
      </c>
      <c r="C364" s="1" t="s">
        <v>603</v>
      </c>
      <c r="D364" t="s">
        <v>604</v>
      </c>
      <c r="E364" t="s">
        <v>95</v>
      </c>
      <c r="F364">
        <v>0.20319999999999999</v>
      </c>
      <c r="G364">
        <v>0</v>
      </c>
      <c r="H364">
        <f>F364*AE364</f>
        <v>0</v>
      </c>
      <c r="I364">
        <f>J364-H364</f>
        <v>0</v>
      </c>
      <c r="J364">
        <f>F364*G364</f>
        <v>0</v>
      </c>
      <c r="K364">
        <v>0</v>
      </c>
      <c r="L364">
        <f>F364*K364</f>
        <v>0</v>
      </c>
      <c r="M364" t="s">
        <v>51</v>
      </c>
      <c r="N364">
        <v>5</v>
      </c>
      <c r="O364">
        <f>IF(N364=5,I364,0)</f>
        <v>0</v>
      </c>
      <c r="Z364">
        <f>IF(AD364=0,J364,0)</f>
        <v>0</v>
      </c>
      <c r="AA364">
        <f>IF(AD364=15,J364,0)</f>
        <v>0</v>
      </c>
      <c r="AB364">
        <f>IF(AD364=21,J364,0)</f>
        <v>0</v>
      </c>
      <c r="AD364">
        <v>12</v>
      </c>
      <c r="AE364">
        <f>G364*AG364</f>
        <v>0</v>
      </c>
      <c r="AF364">
        <f>G364*(1-AG364)</f>
        <v>0</v>
      </c>
      <c r="AG364">
        <v>0</v>
      </c>
      <c r="AM364">
        <f>F364*AE364</f>
        <v>0</v>
      </c>
      <c r="AN364">
        <f>F364*AF364</f>
        <v>0</v>
      </c>
      <c r="AO364" t="s">
        <v>605</v>
      </c>
      <c r="AP364" t="s">
        <v>513</v>
      </c>
      <c r="AQ364" s="13" t="s">
        <v>54</v>
      </c>
    </row>
    <row r="365" spans="1:43">
      <c r="D365" s="14" t="s">
        <v>606</v>
      </c>
      <c r="E365" s="14"/>
      <c r="F365" s="14">
        <v>0.95140000000000002</v>
      </c>
    </row>
    <row r="366" spans="1:43">
      <c r="D366" s="14" t="s">
        <v>607</v>
      </c>
      <c r="E366" s="14"/>
      <c r="F366" s="14">
        <v>0.43690000000000001</v>
      </c>
    </row>
    <row r="367" spans="1:43">
      <c r="D367" s="14" t="s">
        <v>608</v>
      </c>
      <c r="E367" s="14"/>
      <c r="F367" s="14">
        <v>5.1200000000000002E-2</v>
      </c>
    </row>
    <row r="368" spans="1:43">
      <c r="D368" s="14" t="s">
        <v>609</v>
      </c>
      <c r="E368" s="14"/>
      <c r="F368" s="14">
        <v>9.3299999999999994E-2</v>
      </c>
    </row>
    <row r="369" spans="1:43">
      <c r="D369" s="14" t="s">
        <v>610</v>
      </c>
      <c r="E369" s="14"/>
      <c r="F369" s="14">
        <v>1.3262</v>
      </c>
    </row>
    <row r="370" spans="1:43">
      <c r="D370" s="14" t="s">
        <v>607</v>
      </c>
      <c r="E370" s="14"/>
      <c r="F370" s="14">
        <v>0.43690000000000001</v>
      </c>
    </row>
    <row r="371" spans="1:43">
      <c r="D371" s="14" t="s">
        <v>611</v>
      </c>
      <c r="E371" s="14"/>
      <c r="F371" s="14">
        <v>1.1657999999999999</v>
      </c>
    </row>
    <row r="372" spans="1:43">
      <c r="D372" s="14" t="s">
        <v>607</v>
      </c>
      <c r="E372" s="14"/>
      <c r="F372" s="14">
        <v>0.43690000000000001</v>
      </c>
    </row>
    <row r="373" spans="1:43">
      <c r="D373" s="14" t="s">
        <v>612</v>
      </c>
      <c r="E373" s="14"/>
      <c r="F373" s="14">
        <v>0.84960000000000002</v>
      </c>
    </row>
    <row r="374" spans="1:43">
      <c r="D374" s="14" t="s">
        <v>607</v>
      </c>
      <c r="E374" s="14"/>
      <c r="F374" s="14">
        <v>0.43690000000000001</v>
      </c>
    </row>
    <row r="375" spans="1:43">
      <c r="D375" s="14" t="s">
        <v>613</v>
      </c>
      <c r="E375" s="14"/>
      <c r="F375" s="14">
        <v>1.0157</v>
      </c>
    </row>
    <row r="376" spans="1:43">
      <c r="D376" s="14" t="s">
        <v>607</v>
      </c>
      <c r="E376" s="14"/>
      <c r="F376" s="14">
        <v>0.43690000000000001</v>
      </c>
    </row>
    <row r="377" spans="1:43" ht="12.75" customHeight="1">
      <c r="C377" s="17" t="s">
        <v>57</v>
      </c>
      <c r="D377" s="56" t="s">
        <v>614</v>
      </c>
      <c r="E377" s="56"/>
      <c r="F377" s="56"/>
      <c r="G377" s="56"/>
      <c r="H377" s="56"/>
      <c r="I377" s="56"/>
      <c r="J377" s="56"/>
      <c r="K377" s="56"/>
      <c r="L377" s="56"/>
      <c r="M377" s="56"/>
    </row>
    <row r="378" spans="1:43">
      <c r="A378" s="2" t="s">
        <v>507</v>
      </c>
      <c r="C378" s="1" t="s">
        <v>615</v>
      </c>
      <c r="D378" t="s">
        <v>616</v>
      </c>
      <c r="E378" t="s">
        <v>95</v>
      </c>
      <c r="F378">
        <v>0.20319999999999999</v>
      </c>
      <c r="G378">
        <v>0</v>
      </c>
      <c r="H378">
        <f>F378*AE378</f>
        <v>0</v>
      </c>
      <c r="I378">
        <f>J378-H378</f>
        <v>0</v>
      </c>
      <c r="J378">
        <f>F378*G378</f>
        <v>0</v>
      </c>
      <c r="K378">
        <v>0</v>
      </c>
      <c r="L378">
        <f>F378*K378</f>
        <v>0</v>
      </c>
      <c r="M378" t="s">
        <v>51</v>
      </c>
      <c r="N378">
        <v>5</v>
      </c>
      <c r="O378">
        <f>IF(N378=5,I378,0)</f>
        <v>0</v>
      </c>
      <c r="Z378">
        <f>IF(AD378=0,J378,0)</f>
        <v>0</v>
      </c>
      <c r="AA378">
        <f>IF(AD378=15,J378,0)</f>
        <v>0</v>
      </c>
      <c r="AB378">
        <f>IF(AD378=21,J378,0)</f>
        <v>0</v>
      </c>
      <c r="AD378">
        <v>12</v>
      </c>
      <c r="AE378">
        <f>G378*AG378</f>
        <v>0</v>
      </c>
      <c r="AF378">
        <f>G378*(1-AG378)</f>
        <v>0</v>
      </c>
      <c r="AG378">
        <v>0</v>
      </c>
      <c r="AM378">
        <f>F378*AE378</f>
        <v>0</v>
      </c>
      <c r="AN378">
        <f>F378*AF378</f>
        <v>0</v>
      </c>
      <c r="AO378" t="s">
        <v>605</v>
      </c>
      <c r="AP378" t="s">
        <v>513</v>
      </c>
      <c r="AQ378" s="13" t="s">
        <v>54</v>
      </c>
    </row>
    <row r="379" spans="1:43" ht="12.75" customHeight="1">
      <c r="C379" s="17" t="s">
        <v>57</v>
      </c>
      <c r="D379" s="56" t="s">
        <v>617</v>
      </c>
      <c r="E379" s="56"/>
      <c r="F379" s="56"/>
      <c r="G379" s="56"/>
      <c r="H379" s="56"/>
      <c r="I379" s="56"/>
      <c r="J379" s="56"/>
      <c r="K379" s="56"/>
      <c r="L379" s="56"/>
      <c r="M379" s="56"/>
    </row>
    <row r="380" spans="1:43">
      <c r="A380" s="2" t="s">
        <v>618</v>
      </c>
      <c r="C380" s="1" t="s">
        <v>619</v>
      </c>
      <c r="D380" t="s">
        <v>620</v>
      </c>
      <c r="E380" t="s">
        <v>95</v>
      </c>
      <c r="F380">
        <v>0.20319999999999999</v>
      </c>
      <c r="G380">
        <v>0</v>
      </c>
      <c r="H380">
        <f>F380*AE380</f>
        <v>0</v>
      </c>
      <c r="I380">
        <f>J380-H380</f>
        <v>0</v>
      </c>
      <c r="J380">
        <f>F380*G380</f>
        <v>0</v>
      </c>
      <c r="K380">
        <v>0</v>
      </c>
      <c r="L380">
        <f>F380*K380</f>
        <v>0</v>
      </c>
      <c r="M380" t="s">
        <v>51</v>
      </c>
      <c r="N380">
        <v>5</v>
      </c>
      <c r="O380">
        <f>IF(N380=5,I380,0)</f>
        <v>0</v>
      </c>
      <c r="Z380">
        <f>IF(AD380=0,J380,0)</f>
        <v>0</v>
      </c>
      <c r="AA380">
        <f>IF(AD380=15,J380,0)</f>
        <v>0</v>
      </c>
      <c r="AB380">
        <f>IF(AD380=21,J380,0)</f>
        <v>0</v>
      </c>
      <c r="AD380">
        <v>12</v>
      </c>
      <c r="AE380">
        <f>G380*AG380</f>
        <v>0</v>
      </c>
      <c r="AF380">
        <f>G380*(1-AG380)</f>
        <v>0</v>
      </c>
      <c r="AG380">
        <v>0</v>
      </c>
      <c r="AM380">
        <f>F380*AE380</f>
        <v>0</v>
      </c>
      <c r="AN380">
        <f>F380*AF380</f>
        <v>0</v>
      </c>
      <c r="AO380" t="s">
        <v>605</v>
      </c>
      <c r="AP380" t="s">
        <v>513</v>
      </c>
      <c r="AQ380" s="13" t="s">
        <v>54</v>
      </c>
    </row>
    <row r="381" spans="1:43">
      <c r="A381" s="20"/>
      <c r="B381" s="21"/>
      <c r="C381" s="21"/>
      <c r="D381" s="22"/>
      <c r="E381" s="22"/>
      <c r="F381" s="22"/>
      <c r="G381" s="22"/>
      <c r="H381" s="57" t="s">
        <v>621</v>
      </c>
      <c r="I381" s="57"/>
      <c r="J381" s="22">
        <f>J8+J13+J53+J55+J64+J76+J100+J107+J181+J271+J313+J325+J335+J363</f>
        <v>0</v>
      </c>
      <c r="K381" s="22"/>
      <c r="L381" s="22"/>
      <c r="M381" s="22"/>
    </row>
    <row r="382" spans="1:43">
      <c r="A382" s="23" t="s">
        <v>622</v>
      </c>
    </row>
    <row r="383" spans="1:43" ht="0" hidden="1" customHeight="1">
      <c r="A383" s="53"/>
      <c r="B383" s="54"/>
      <c r="C383" s="54"/>
      <c r="D383" s="55"/>
      <c r="E383" s="55"/>
      <c r="F383" s="55"/>
      <c r="G383" s="55"/>
      <c r="H383" s="55"/>
      <c r="I383" s="55"/>
      <c r="J383" s="55"/>
      <c r="K383" s="55"/>
      <c r="L383" s="55"/>
      <c r="M383" s="55"/>
    </row>
  </sheetData>
  <sheetProtection formatCells="0" formatColumns="0" formatRows="0" insertColumns="0" insertRows="0" insertHyperlinks="0" deleteColumns="0" deleteRows="0" sort="0" autoFilter="0" pivotTables="0"/>
  <mergeCells count="82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24:M24"/>
    <mergeCell ref="D32:M32"/>
    <mergeCell ref="D35:M35"/>
    <mergeCell ref="D45:M45"/>
    <mergeCell ref="D48:M48"/>
    <mergeCell ref="D50:M50"/>
    <mergeCell ref="D52:M52"/>
    <mergeCell ref="D71:M71"/>
    <mergeCell ref="D79:M79"/>
    <mergeCell ref="D82:M82"/>
    <mergeCell ref="D84:M84"/>
    <mergeCell ref="D86:M86"/>
    <mergeCell ref="D88:M88"/>
    <mergeCell ref="D90:M90"/>
    <mergeCell ref="D99:M99"/>
    <mergeCell ref="D104:M104"/>
    <mergeCell ref="D106:M106"/>
    <mergeCell ref="D111:M111"/>
    <mergeCell ref="D119:M119"/>
    <mergeCell ref="D121:M121"/>
    <mergeCell ref="D131:M131"/>
    <mergeCell ref="D133:M133"/>
    <mergeCell ref="D143:M143"/>
    <mergeCell ref="D161:M161"/>
    <mergeCell ref="D163:M163"/>
    <mergeCell ref="D165:M165"/>
    <mergeCell ref="D167:M167"/>
    <mergeCell ref="D170:M170"/>
    <mergeCell ref="D180:M180"/>
    <mergeCell ref="D197:M197"/>
    <mergeCell ref="D199:M199"/>
    <mergeCell ref="D209:M209"/>
    <mergeCell ref="D211:M211"/>
    <mergeCell ref="D221:M221"/>
    <mergeCell ref="D223:M223"/>
    <mergeCell ref="D237:M237"/>
    <mergeCell ref="D270:M270"/>
    <mergeCell ref="D299:M299"/>
    <mergeCell ref="D301:M301"/>
    <mergeCell ref="D310:M310"/>
    <mergeCell ref="D312:M312"/>
    <mergeCell ref="D315:M315"/>
    <mergeCell ref="D322:M322"/>
    <mergeCell ref="D324:M324"/>
    <mergeCell ref="D338:M338"/>
    <mergeCell ref="D340:M340"/>
    <mergeCell ref="D344:M344"/>
    <mergeCell ref="D346:M346"/>
    <mergeCell ref="D348:M348"/>
    <mergeCell ref="A383:M383"/>
    <mergeCell ref="D351:M351"/>
    <mergeCell ref="D358:M358"/>
    <mergeCell ref="D377:M377"/>
    <mergeCell ref="D379:M379"/>
    <mergeCell ref="H381:I38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55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72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1"/>
    </row>
    <row r="2" spans="1:25" ht="25.5" customHeight="1">
      <c r="A2" s="29" t="s">
        <v>1</v>
      </c>
      <c r="B2" s="31"/>
      <c r="C2" s="5" t="s">
        <v>2</v>
      </c>
      <c r="D2" s="5"/>
      <c r="E2" s="74" t="s">
        <v>3</v>
      </c>
      <c r="F2" s="74"/>
      <c r="G2" s="83"/>
      <c r="H2" s="83"/>
      <c r="I2" s="45"/>
      <c r="J2" s="81"/>
      <c r="K2" s="81"/>
      <c r="L2" s="81"/>
      <c r="M2" s="1"/>
    </row>
    <row r="3" spans="1:25" ht="25.5" customHeight="1">
      <c r="A3" s="30" t="s">
        <v>7</v>
      </c>
      <c r="C3" s="6" t="s">
        <v>8</v>
      </c>
      <c r="D3" s="6"/>
      <c r="E3" s="76" t="s">
        <v>9</v>
      </c>
      <c r="F3" s="76"/>
      <c r="G3" s="84"/>
      <c r="H3" s="84"/>
      <c r="I3" s="45"/>
      <c r="J3" s="81"/>
      <c r="K3" s="81"/>
      <c r="L3" s="81"/>
      <c r="M3" s="1"/>
    </row>
    <row r="4" spans="1:25" ht="25.5" customHeight="1">
      <c r="A4" s="30" t="s">
        <v>12</v>
      </c>
      <c r="C4" s="6" t="s">
        <v>13</v>
      </c>
      <c r="D4" s="6"/>
      <c r="E4" s="76" t="s">
        <v>14</v>
      </c>
      <c r="F4" s="76"/>
      <c r="G4" s="84"/>
      <c r="H4" s="84"/>
      <c r="I4" s="45"/>
      <c r="J4" s="81"/>
      <c r="K4" s="81"/>
      <c r="L4" s="81"/>
      <c r="M4" s="1"/>
    </row>
    <row r="5" spans="1:25" ht="25.5" customHeight="1" thickBot="1">
      <c r="A5" s="43" t="s">
        <v>16</v>
      </c>
      <c r="B5" s="44"/>
      <c r="C5" s="46"/>
      <c r="D5" s="7"/>
      <c r="E5" s="58" t="s">
        <v>17</v>
      </c>
      <c r="F5" s="58"/>
      <c r="G5" s="85"/>
      <c r="H5" s="85"/>
      <c r="I5" s="45"/>
      <c r="J5" s="81"/>
      <c r="K5" s="81"/>
      <c r="L5" s="8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623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SUM(H8:H8)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12.038</v>
      </c>
      <c r="G8" s="4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0.5715753846153846</v>
      </c>
    </row>
    <row r="9" spans="1:25">
      <c r="E9" t="s">
        <v>56</v>
      </c>
    </row>
    <row r="10" spans="1:25" ht="25.5" customHeight="1">
      <c r="B10" s="15" t="s">
        <v>57</v>
      </c>
      <c r="C10" s="56" t="s">
        <v>58</v>
      </c>
      <c r="D10" s="80"/>
      <c r="E10" s="80"/>
      <c r="F10" s="80"/>
      <c r="G10" s="80"/>
      <c r="H10" s="16"/>
    </row>
    <row r="11" spans="1:25">
      <c r="A11" s="18"/>
      <c r="B11" s="19" t="s">
        <v>59</v>
      </c>
      <c r="C11" s="13" t="s">
        <v>60</v>
      </c>
      <c r="D11" s="13"/>
      <c r="E11" s="13"/>
      <c r="F11" s="13"/>
      <c r="G11" s="13"/>
      <c r="H11" s="13">
        <f>SUM(H12:H44)</f>
        <v>0</v>
      </c>
    </row>
    <row r="12" spans="1:25">
      <c r="A12" s="2" t="s">
        <v>61</v>
      </c>
      <c r="B12" s="1" t="s">
        <v>62</v>
      </c>
      <c r="C12" s="25" t="s">
        <v>63</v>
      </c>
      <c r="D12" t="s">
        <v>50</v>
      </c>
      <c r="E12" t="s">
        <v>66</v>
      </c>
      <c r="F12">
        <v>6.0359999999999996</v>
      </c>
      <c r="G12" s="47">
        <f>'Stavební rozpočet'!G14</f>
        <v>0</v>
      </c>
      <c r="H12">
        <f>W12*F12+X12*F12</f>
        <v>0</v>
      </c>
      <c r="W12">
        <f>G12*Y12</f>
        <v>0</v>
      </c>
      <c r="X12">
        <f>G12*(1-Y12)</f>
        <v>0</v>
      </c>
      <c r="Y12">
        <v>0.29290215588723051</v>
      </c>
    </row>
    <row r="13" spans="1:25">
      <c r="E13" t="s">
        <v>67</v>
      </c>
    </row>
    <row r="14" spans="1:25">
      <c r="E14" t="s">
        <v>68</v>
      </c>
    </row>
    <row r="15" spans="1:25">
      <c r="E15" t="s">
        <v>69</v>
      </c>
    </row>
    <row r="16" spans="1:25">
      <c r="E16" t="s">
        <v>70</v>
      </c>
    </row>
    <row r="17" spans="1:25">
      <c r="E17" t="s">
        <v>71</v>
      </c>
    </row>
    <row r="18" spans="1:25">
      <c r="E18" t="s">
        <v>72</v>
      </c>
    </row>
    <row r="19" spans="1:25">
      <c r="E19" t="s">
        <v>73</v>
      </c>
    </row>
    <row r="20" spans="1:25">
      <c r="E20" t="s">
        <v>74</v>
      </c>
    </row>
    <row r="21" spans="1:25" ht="12.75" customHeight="1">
      <c r="B21" s="15" t="s">
        <v>57</v>
      </c>
      <c r="C21" s="56" t="s">
        <v>75</v>
      </c>
      <c r="D21" s="80"/>
      <c r="E21" s="80"/>
      <c r="F21" s="80"/>
      <c r="G21" s="80"/>
      <c r="H21" s="16"/>
    </row>
    <row r="22" spans="1:25">
      <c r="A22" s="2" t="s">
        <v>76</v>
      </c>
      <c r="B22" s="1" t="s">
        <v>77</v>
      </c>
      <c r="C22" s="25" t="s">
        <v>78</v>
      </c>
      <c r="D22" t="s">
        <v>79</v>
      </c>
      <c r="E22" t="s">
        <v>80</v>
      </c>
      <c r="F22">
        <v>7</v>
      </c>
      <c r="G22" s="47">
        <f>'Stavební rozpočet'!G25</f>
        <v>0</v>
      </c>
      <c r="H22">
        <f>W22*F22+X22*F22</f>
        <v>0</v>
      </c>
      <c r="W22">
        <f>G22*Y22</f>
        <v>0</v>
      </c>
      <c r="X22">
        <f>G22*(1-Y22)</f>
        <v>0</v>
      </c>
      <c r="Y22">
        <v>0.12809798270893369</v>
      </c>
    </row>
    <row r="23" spans="1:25">
      <c r="E23" t="s">
        <v>81</v>
      </c>
    </row>
    <row r="24" spans="1:25">
      <c r="E24" t="s">
        <v>82</v>
      </c>
    </row>
    <row r="25" spans="1:25">
      <c r="E25" t="s">
        <v>83</v>
      </c>
    </row>
    <row r="26" spans="1:25">
      <c r="E26" t="s">
        <v>84</v>
      </c>
    </row>
    <row r="27" spans="1:25">
      <c r="E27" t="s">
        <v>85</v>
      </c>
    </row>
    <row r="28" spans="1:25" ht="12.75" customHeight="1">
      <c r="B28" s="15" t="s">
        <v>57</v>
      </c>
      <c r="C28" s="56" t="s">
        <v>86</v>
      </c>
      <c r="D28" s="80"/>
      <c r="E28" s="80"/>
      <c r="F28" s="80"/>
      <c r="G28" s="80"/>
      <c r="H28" s="16"/>
    </row>
    <row r="29" spans="1:25">
      <c r="A29" s="2" t="s">
        <v>87</v>
      </c>
      <c r="B29" s="1" t="s">
        <v>88</v>
      </c>
      <c r="C29" s="25" t="s">
        <v>89</v>
      </c>
      <c r="D29" t="s">
        <v>50</v>
      </c>
      <c r="E29" t="s">
        <v>90</v>
      </c>
      <c r="F29">
        <v>6.0359999999999996</v>
      </c>
      <c r="G29" s="47">
        <f>'Stavební rozpočet'!G33</f>
        <v>0</v>
      </c>
      <c r="H29">
        <f>W29*F29+X29*F29</f>
        <v>0</v>
      </c>
      <c r="W29">
        <f>G29*Y29</f>
        <v>0</v>
      </c>
      <c r="X29">
        <f>G29*(1-Y29)</f>
        <v>0</v>
      </c>
      <c r="Y29">
        <v>0.11891428571428569</v>
      </c>
    </row>
    <row r="30" spans="1:25" ht="12.75" customHeight="1">
      <c r="B30" s="15" t="s">
        <v>57</v>
      </c>
      <c r="C30" s="56" t="s">
        <v>91</v>
      </c>
      <c r="D30" s="80"/>
      <c r="E30" s="80"/>
      <c r="F30" s="80"/>
      <c r="G30" s="80"/>
      <c r="H30" s="16"/>
    </row>
    <row r="31" spans="1:25">
      <c r="A31" s="2" t="s">
        <v>92</v>
      </c>
      <c r="B31" s="1" t="s">
        <v>93</v>
      </c>
      <c r="C31" s="25" t="s">
        <v>94</v>
      </c>
      <c r="D31" t="s">
        <v>95</v>
      </c>
      <c r="E31" t="s">
        <v>96</v>
      </c>
      <c r="F31">
        <v>7.4999999999999997E-2</v>
      </c>
      <c r="G31" s="47">
        <f>'Stavební rozpočet'!G36</f>
        <v>0</v>
      </c>
      <c r="H31">
        <f>W31*F31+X31*F31</f>
        <v>0</v>
      </c>
      <c r="W31">
        <f>G31*Y31</f>
        <v>0</v>
      </c>
      <c r="X31">
        <f>G31*(1-Y31)</f>
        <v>0</v>
      </c>
      <c r="Y31">
        <v>1</v>
      </c>
    </row>
    <row r="32" spans="1:25">
      <c r="E32" t="s">
        <v>97</v>
      </c>
    </row>
    <row r="33" spans="1:25">
      <c r="E33" t="s">
        <v>96</v>
      </c>
    </row>
    <row r="34" spans="1:25">
      <c r="E34" t="s">
        <v>96</v>
      </c>
    </row>
    <row r="35" spans="1:25">
      <c r="E35" t="s">
        <v>96</v>
      </c>
    </row>
    <row r="36" spans="1:25">
      <c r="E36" t="s">
        <v>96</v>
      </c>
    </row>
    <row r="37" spans="1:25">
      <c r="E37" t="s">
        <v>96</v>
      </c>
    </row>
    <row r="38" spans="1:25">
      <c r="E38" t="s">
        <v>96</v>
      </c>
    </row>
    <row r="39" spans="1:25" ht="12.75" customHeight="1">
      <c r="B39" s="15" t="s">
        <v>57</v>
      </c>
      <c r="C39" s="56" t="s">
        <v>98</v>
      </c>
      <c r="D39" s="80"/>
      <c r="E39" s="80"/>
      <c r="F39" s="80"/>
      <c r="G39" s="80"/>
      <c r="H39" s="16"/>
    </row>
    <row r="40" spans="1:25">
      <c r="A40" s="2" t="s">
        <v>99</v>
      </c>
      <c r="B40" s="1" t="s">
        <v>100</v>
      </c>
      <c r="C40" s="25" t="s">
        <v>101</v>
      </c>
      <c r="D40" t="s">
        <v>50</v>
      </c>
      <c r="E40" t="s">
        <v>102</v>
      </c>
      <c r="F40">
        <v>4.83</v>
      </c>
      <c r="G40" s="47">
        <f>'Stavební rozpočet'!G46</f>
        <v>0</v>
      </c>
      <c r="H40">
        <f>W40*F40+X40*F40</f>
        <v>0</v>
      </c>
      <c r="W40">
        <f>G40*Y40</f>
        <v>0</v>
      </c>
      <c r="X40">
        <f>G40*(1-Y40)</f>
        <v>0</v>
      </c>
      <c r="Y40">
        <v>0.26393229166666671</v>
      </c>
    </row>
    <row r="41" spans="1:25" ht="12.75" customHeight="1">
      <c r="B41" s="15" t="s">
        <v>57</v>
      </c>
      <c r="C41" s="56" t="s">
        <v>103</v>
      </c>
      <c r="D41" s="80"/>
      <c r="E41" s="80"/>
      <c r="F41" s="80"/>
      <c r="G41" s="80"/>
      <c r="H41" s="16"/>
    </row>
    <row r="42" spans="1:25">
      <c r="A42" s="2" t="s">
        <v>104</v>
      </c>
      <c r="B42" s="1" t="s">
        <v>105</v>
      </c>
      <c r="C42" s="25" t="s">
        <v>106</v>
      </c>
      <c r="D42" t="s">
        <v>50</v>
      </c>
      <c r="F42">
        <v>4.83</v>
      </c>
      <c r="G42" s="47">
        <f>'Stavební rozpočet'!G49</f>
        <v>0</v>
      </c>
      <c r="H42">
        <f>W42*F42+X42*F42</f>
        <v>0</v>
      </c>
      <c r="W42">
        <f>G42*Y42</f>
        <v>0</v>
      </c>
      <c r="X42">
        <f>G42*(1-Y42)</f>
        <v>0</v>
      </c>
      <c r="Y42">
        <v>0.1741541038525963</v>
      </c>
    </row>
    <row r="43" spans="1:25" ht="12.75" customHeight="1">
      <c r="B43" s="15" t="s">
        <v>57</v>
      </c>
      <c r="C43" s="56" t="s">
        <v>107</v>
      </c>
      <c r="D43" s="80"/>
      <c r="E43" s="80"/>
      <c r="F43" s="80"/>
      <c r="G43" s="80"/>
      <c r="H43" s="16"/>
    </row>
    <row r="44" spans="1:25">
      <c r="A44" s="2" t="s">
        <v>108</v>
      </c>
      <c r="B44" s="1" t="s">
        <v>93</v>
      </c>
      <c r="C44" s="25" t="s">
        <v>94</v>
      </c>
      <c r="D44" t="s">
        <v>95</v>
      </c>
      <c r="F44">
        <v>0.05</v>
      </c>
      <c r="G44" s="47">
        <f>'Stavební rozpočet'!G51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1</v>
      </c>
    </row>
    <row r="45" spans="1:25" ht="12.75" customHeight="1">
      <c r="B45" s="15" t="s">
        <v>57</v>
      </c>
      <c r="C45" s="56" t="s">
        <v>98</v>
      </c>
      <c r="D45" s="80"/>
      <c r="E45" s="80"/>
      <c r="F45" s="80"/>
      <c r="G45" s="80"/>
      <c r="H45" s="16"/>
    </row>
    <row r="46" spans="1:25">
      <c r="A46" s="18"/>
      <c r="B46" s="19" t="s">
        <v>109</v>
      </c>
      <c r="C46" s="13" t="s">
        <v>110</v>
      </c>
      <c r="D46" s="13"/>
      <c r="E46" s="13"/>
      <c r="F46" s="13"/>
      <c r="G46" s="13"/>
      <c r="H46" s="13">
        <f>SUM(H47:H47)</f>
        <v>0</v>
      </c>
    </row>
    <row r="47" spans="1:25">
      <c r="A47" s="2" t="s">
        <v>111</v>
      </c>
      <c r="B47" s="1" t="s">
        <v>112</v>
      </c>
      <c r="C47" s="25" t="s">
        <v>113</v>
      </c>
      <c r="D47" t="s">
        <v>114</v>
      </c>
      <c r="F47">
        <v>1</v>
      </c>
      <c r="G47" s="47">
        <f>'Stavební rozpočet'!G54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0.64451468048359239</v>
      </c>
    </row>
    <row r="48" spans="1:25">
      <c r="A48" s="18"/>
      <c r="B48" s="19" t="s">
        <v>116</v>
      </c>
      <c r="C48" s="13" t="s">
        <v>117</v>
      </c>
      <c r="D48" s="13"/>
      <c r="E48" s="13"/>
      <c r="F48" s="13"/>
      <c r="G48" s="13"/>
      <c r="H48" s="13">
        <f>SUM(H49:H55)</f>
        <v>0</v>
      </c>
    </row>
    <row r="49" spans="1:25">
      <c r="A49" s="2" t="s">
        <v>119</v>
      </c>
      <c r="B49" s="1" t="s">
        <v>120</v>
      </c>
      <c r="C49" s="25" t="s">
        <v>121</v>
      </c>
      <c r="D49" t="s">
        <v>114</v>
      </c>
      <c r="F49">
        <v>1</v>
      </c>
      <c r="G49" s="47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0.96824343015214376</v>
      </c>
    </row>
    <row r="50" spans="1:25">
      <c r="A50" s="2" t="s">
        <v>124</v>
      </c>
      <c r="B50" s="1" t="s">
        <v>125</v>
      </c>
      <c r="C50" s="25" t="s">
        <v>126</v>
      </c>
      <c r="D50" t="s">
        <v>79</v>
      </c>
      <c r="E50" t="s">
        <v>127</v>
      </c>
      <c r="F50">
        <v>1.9</v>
      </c>
      <c r="G50" s="47">
        <f>'Stavební rozpočet'!G57</f>
        <v>0</v>
      </c>
      <c r="H50">
        <f>W50*F50+X50*F50</f>
        <v>0</v>
      </c>
      <c r="W50">
        <f>G50*Y50</f>
        <v>0</v>
      </c>
      <c r="X50">
        <f>G50*(1-Y50)</f>
        <v>0</v>
      </c>
      <c r="Y50">
        <v>0.34058689878076098</v>
      </c>
    </row>
    <row r="51" spans="1:25">
      <c r="E51" t="s">
        <v>127</v>
      </c>
    </row>
    <row r="52" spans="1:25">
      <c r="A52" s="2" t="s">
        <v>128</v>
      </c>
      <c r="B52" s="1" t="s">
        <v>129</v>
      </c>
      <c r="C52" s="25" t="s">
        <v>130</v>
      </c>
      <c r="D52" t="s">
        <v>79</v>
      </c>
      <c r="F52">
        <v>3.1</v>
      </c>
      <c r="G52" s="47">
        <f>'Stavební rozpočet'!G60</f>
        <v>0</v>
      </c>
      <c r="H52">
        <f>W52*F52+X52*F52</f>
        <v>0</v>
      </c>
      <c r="W52">
        <f>G52*Y52</f>
        <v>0</v>
      </c>
      <c r="X52">
        <f>G52*(1-Y52)</f>
        <v>0</v>
      </c>
      <c r="Y52">
        <v>0.31743667679837889</v>
      </c>
    </row>
    <row r="53" spans="1:25">
      <c r="A53" s="2" t="s">
        <v>131</v>
      </c>
      <c r="B53" s="1" t="s">
        <v>132</v>
      </c>
      <c r="C53" s="25" t="s">
        <v>133</v>
      </c>
      <c r="D53" t="s">
        <v>114</v>
      </c>
      <c r="F53">
        <v>2</v>
      </c>
      <c r="G53" s="47">
        <f>'Stavební rozpočet'!G61</f>
        <v>0</v>
      </c>
      <c r="H53">
        <f>W53*F53+X53*F53</f>
        <v>0</v>
      </c>
      <c r="W53">
        <f>G53*Y53</f>
        <v>0</v>
      </c>
      <c r="X53">
        <f>G53*(1-Y53)</f>
        <v>0</v>
      </c>
      <c r="Y53">
        <v>0</v>
      </c>
    </row>
    <row r="54" spans="1:25">
      <c r="A54" s="2" t="s">
        <v>134</v>
      </c>
      <c r="B54" s="1" t="s">
        <v>135</v>
      </c>
      <c r="C54" s="25" t="s">
        <v>136</v>
      </c>
      <c r="D54" t="s">
        <v>79</v>
      </c>
      <c r="F54">
        <v>5</v>
      </c>
      <c r="G54" s="47">
        <f>'Stavební rozpočet'!G62</f>
        <v>0</v>
      </c>
      <c r="H54">
        <f>W54*F54+X54*F54</f>
        <v>0</v>
      </c>
      <c r="W54">
        <f>G54*Y54</f>
        <v>0</v>
      </c>
      <c r="X54">
        <f>G54*(1-Y54)</f>
        <v>0</v>
      </c>
      <c r="Y54">
        <v>2.9225352112676049E-2</v>
      </c>
    </row>
    <row r="55" spans="1:25">
      <c r="A55" s="2" t="s">
        <v>137</v>
      </c>
      <c r="B55" s="1" t="s">
        <v>138</v>
      </c>
      <c r="C55" s="25" t="s">
        <v>139</v>
      </c>
      <c r="D55" t="s">
        <v>95</v>
      </c>
      <c r="F55">
        <v>6.8999999999999999E-3</v>
      </c>
      <c r="G55" s="47">
        <f>'Stavební rozpočet'!G63</f>
        <v>0</v>
      </c>
      <c r="H55">
        <f>W55*F55+X55*F55</f>
        <v>0</v>
      </c>
      <c r="W55">
        <f>G55*Y55</f>
        <v>0</v>
      </c>
      <c r="X55">
        <f>G55*(1-Y55)</f>
        <v>0</v>
      </c>
      <c r="Y55">
        <v>0</v>
      </c>
    </row>
    <row r="56" spans="1:25">
      <c r="A56" s="18"/>
      <c r="B56" s="19" t="s">
        <v>140</v>
      </c>
      <c r="C56" s="13" t="s">
        <v>141</v>
      </c>
      <c r="D56" s="13"/>
      <c r="E56" s="13"/>
      <c r="F56" s="13"/>
      <c r="G56" s="13"/>
      <c r="H56" s="13">
        <f>SUM(H57:H66)</f>
        <v>0</v>
      </c>
    </row>
    <row r="57" spans="1:25">
      <c r="A57" s="2" t="s">
        <v>142</v>
      </c>
      <c r="B57" s="1" t="s">
        <v>143</v>
      </c>
      <c r="C57" s="25" t="s">
        <v>144</v>
      </c>
      <c r="D57" t="s">
        <v>79</v>
      </c>
      <c r="E57" t="s">
        <v>146</v>
      </c>
      <c r="F57">
        <v>6.6</v>
      </c>
      <c r="G57" s="47">
        <f>'Stavební rozpočet'!G65</f>
        <v>0</v>
      </c>
      <c r="H57">
        <f>W57*F57+X57*F57</f>
        <v>0</v>
      </c>
      <c r="W57">
        <f>G57*Y57</f>
        <v>0</v>
      </c>
      <c r="X57">
        <f>G57*(1-Y57)</f>
        <v>0</v>
      </c>
      <c r="Y57">
        <v>0.24177377892030849</v>
      </c>
    </row>
    <row r="58" spans="1:25">
      <c r="E58" t="s">
        <v>147</v>
      </c>
    </row>
    <row r="59" spans="1:25">
      <c r="E59" t="s">
        <v>148</v>
      </c>
    </row>
    <row r="60" spans="1:25">
      <c r="E60" t="s">
        <v>149</v>
      </c>
    </row>
    <row r="61" spans="1:25">
      <c r="A61" s="2" t="s">
        <v>150</v>
      </c>
      <c r="B61" s="1" t="s">
        <v>151</v>
      </c>
      <c r="C61" s="25" t="s">
        <v>152</v>
      </c>
      <c r="D61" t="s">
        <v>79</v>
      </c>
      <c r="F61">
        <v>6.6</v>
      </c>
      <c r="G61" s="47">
        <f>'Stavební rozpočet'!G70</f>
        <v>0</v>
      </c>
      <c r="H61">
        <f>W61*F61+X61*F61</f>
        <v>0</v>
      </c>
      <c r="W61">
        <f>G61*Y61</f>
        <v>0</v>
      </c>
      <c r="X61">
        <f>G61*(1-Y61)</f>
        <v>0</v>
      </c>
      <c r="Y61">
        <v>0.17068343229712421</v>
      </c>
    </row>
    <row r="62" spans="1:25" ht="12.75" customHeight="1">
      <c r="B62" s="15" t="s">
        <v>57</v>
      </c>
      <c r="C62" s="56" t="s">
        <v>153</v>
      </c>
      <c r="D62" s="80"/>
      <c r="E62" s="80"/>
      <c r="F62" s="80"/>
      <c r="G62" s="80"/>
      <c r="H62" s="16"/>
    </row>
    <row r="63" spans="1:25">
      <c r="A63" s="2" t="s">
        <v>154</v>
      </c>
      <c r="B63" s="1" t="s">
        <v>155</v>
      </c>
      <c r="C63" s="25" t="s">
        <v>156</v>
      </c>
      <c r="D63" t="s">
        <v>114</v>
      </c>
      <c r="F63">
        <v>5</v>
      </c>
      <c r="G63" s="47">
        <f>'Stavební rozpočet'!G72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0.37733720879788302</v>
      </c>
    </row>
    <row r="64" spans="1:25">
      <c r="A64" s="2" t="s">
        <v>157</v>
      </c>
      <c r="B64" s="1" t="s">
        <v>158</v>
      </c>
      <c r="C64" s="25" t="s">
        <v>159</v>
      </c>
      <c r="D64" t="s">
        <v>114</v>
      </c>
      <c r="F64">
        <v>2</v>
      </c>
      <c r="G64" s="47">
        <f>'Stavební rozpočet'!G73</f>
        <v>0</v>
      </c>
      <c r="H64">
        <f>W64*F64+X64*F64</f>
        <v>0</v>
      </c>
      <c r="W64">
        <f>G64*Y64</f>
        <v>0</v>
      </c>
      <c r="X64">
        <f>G64*(1-Y64)</f>
        <v>0</v>
      </c>
      <c r="Y64">
        <v>0.71827496149467618</v>
      </c>
    </row>
    <row r="65" spans="1:25">
      <c r="A65" s="2" t="s">
        <v>160</v>
      </c>
      <c r="B65" s="1" t="s">
        <v>161</v>
      </c>
      <c r="C65" s="25" t="s">
        <v>162</v>
      </c>
      <c r="D65" t="s">
        <v>79</v>
      </c>
      <c r="F65">
        <v>6.6</v>
      </c>
      <c r="G65" s="47">
        <f>'Stavební rozpočet'!G74</f>
        <v>0</v>
      </c>
      <c r="H65">
        <f>W65*F65+X65*F65</f>
        <v>0</v>
      </c>
      <c r="W65">
        <f>G65*Y65</f>
        <v>0</v>
      </c>
      <c r="X65">
        <f>G65*(1-Y65)</f>
        <v>0</v>
      </c>
      <c r="Y65">
        <v>1.5294117647058819E-2</v>
      </c>
    </row>
    <row r="66" spans="1:25">
      <c r="A66" s="2" t="s">
        <v>163</v>
      </c>
      <c r="B66" s="1" t="s">
        <v>164</v>
      </c>
      <c r="C66" s="25" t="s">
        <v>165</v>
      </c>
      <c r="D66" t="s">
        <v>95</v>
      </c>
      <c r="F66">
        <v>2.7699999999999999E-2</v>
      </c>
      <c r="G66" s="47">
        <f>'Stavební rozpočet'!G75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</v>
      </c>
    </row>
    <row r="67" spans="1:25">
      <c r="A67" s="18"/>
      <c r="B67" s="19" t="s">
        <v>166</v>
      </c>
      <c r="C67" s="13" t="s">
        <v>167</v>
      </c>
      <c r="D67" s="13"/>
      <c r="E67" s="13"/>
      <c r="F67" s="13"/>
      <c r="G67" s="13"/>
      <c r="H67" s="13">
        <f>SUM(H68:H89)</f>
        <v>0</v>
      </c>
    </row>
    <row r="68" spans="1:25">
      <c r="A68" s="2" t="s">
        <v>168</v>
      </c>
      <c r="B68" s="1" t="s">
        <v>169</v>
      </c>
      <c r="C68" s="25" t="s">
        <v>170</v>
      </c>
      <c r="D68" t="s">
        <v>114</v>
      </c>
      <c r="F68">
        <v>1</v>
      </c>
      <c r="G68" s="47">
        <f>'Stavební rozpočet'!G77</f>
        <v>0</v>
      </c>
      <c r="H68">
        <f>W68*F68+X68*F68</f>
        <v>0</v>
      </c>
      <c r="W68">
        <f>G68*Y68</f>
        <v>0</v>
      </c>
      <c r="X68">
        <f>G68*(1-Y68)</f>
        <v>0</v>
      </c>
      <c r="Y68">
        <v>0.86802803738317758</v>
      </c>
    </row>
    <row r="69" spans="1:25">
      <c r="A69" s="2" t="s">
        <v>172</v>
      </c>
      <c r="B69" s="1" t="s">
        <v>173</v>
      </c>
      <c r="C69" s="25" t="s">
        <v>174</v>
      </c>
      <c r="D69" t="s">
        <v>175</v>
      </c>
      <c r="F69">
        <v>1</v>
      </c>
      <c r="G69" s="47">
        <f>'Stavební rozpočet'!G78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0.78475862068965518</v>
      </c>
    </row>
    <row r="70" spans="1:25" ht="12.75" customHeight="1">
      <c r="B70" s="15" t="s">
        <v>57</v>
      </c>
      <c r="C70" s="56" t="s">
        <v>176</v>
      </c>
      <c r="D70" s="80"/>
      <c r="E70" s="80"/>
      <c r="F70" s="80"/>
      <c r="G70" s="80"/>
      <c r="H70" s="16"/>
    </row>
    <row r="71" spans="1:25">
      <c r="A71" s="2" t="s">
        <v>177</v>
      </c>
      <c r="B71" s="1" t="s">
        <v>178</v>
      </c>
      <c r="C71" s="25" t="s">
        <v>179</v>
      </c>
      <c r="D71" t="s">
        <v>114</v>
      </c>
      <c r="F71">
        <v>1</v>
      </c>
      <c r="G71" s="47">
        <f>'Stavební rozpočet'!G80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0.1783447251742083</v>
      </c>
    </row>
    <row r="72" spans="1:25">
      <c r="A72" s="2" t="s">
        <v>180</v>
      </c>
      <c r="B72" s="1" t="s">
        <v>181</v>
      </c>
      <c r="C72" s="25" t="s">
        <v>182</v>
      </c>
      <c r="D72" t="s">
        <v>114</v>
      </c>
      <c r="F72">
        <v>1</v>
      </c>
      <c r="G72" s="47">
        <f>'Stavební rozpočet'!G81</f>
        <v>0</v>
      </c>
      <c r="H72">
        <f>W72*F72+X72*F72</f>
        <v>0</v>
      </c>
      <c r="W72">
        <f>G72*Y72</f>
        <v>0</v>
      </c>
      <c r="X72">
        <f>G72*(1-Y72)</f>
        <v>0</v>
      </c>
      <c r="Y72">
        <v>1</v>
      </c>
    </row>
    <row r="73" spans="1:25" ht="12.75" customHeight="1">
      <c r="B73" s="15" t="s">
        <v>57</v>
      </c>
      <c r="C73" s="56" t="s">
        <v>183</v>
      </c>
      <c r="D73" s="80"/>
      <c r="E73" s="80"/>
      <c r="F73" s="80"/>
      <c r="G73" s="80"/>
      <c r="H73" s="16"/>
    </row>
    <row r="74" spans="1:25">
      <c r="A74" s="2" t="s">
        <v>184</v>
      </c>
      <c r="B74" s="1" t="s">
        <v>185</v>
      </c>
      <c r="C74" s="25" t="s">
        <v>186</v>
      </c>
      <c r="D74" t="s">
        <v>114</v>
      </c>
      <c r="F74">
        <v>1</v>
      </c>
      <c r="G74" s="47">
        <f>'Stavební rozpočet'!G83</f>
        <v>0</v>
      </c>
      <c r="H74">
        <f>W74*F74+X74*F74</f>
        <v>0</v>
      </c>
      <c r="W74">
        <f>G74*Y74</f>
        <v>0</v>
      </c>
      <c r="X74">
        <f>G74*(1-Y74)</f>
        <v>0</v>
      </c>
      <c r="Y74">
        <v>1</v>
      </c>
    </row>
    <row r="75" spans="1:25" ht="12.75" customHeight="1">
      <c r="B75" s="15" t="s">
        <v>57</v>
      </c>
      <c r="C75" s="56" t="s">
        <v>187</v>
      </c>
      <c r="D75" s="80"/>
      <c r="E75" s="80"/>
      <c r="F75" s="80"/>
      <c r="G75" s="80"/>
      <c r="H75" s="16"/>
    </row>
    <row r="76" spans="1:25">
      <c r="A76" s="2" t="s">
        <v>188</v>
      </c>
      <c r="B76" s="1" t="s">
        <v>189</v>
      </c>
      <c r="C76" s="25" t="s">
        <v>190</v>
      </c>
      <c r="D76" t="s">
        <v>114</v>
      </c>
      <c r="F76">
        <v>2</v>
      </c>
      <c r="G76" s="47">
        <f>'Stavební rozpočet'!G85</f>
        <v>0</v>
      </c>
      <c r="H76">
        <f>W76*F76+X76*F76</f>
        <v>0</v>
      </c>
      <c r="W76">
        <f>G76*Y76</f>
        <v>0</v>
      </c>
      <c r="X76">
        <f>G76*(1-Y76)</f>
        <v>0</v>
      </c>
      <c r="Y76">
        <v>1</v>
      </c>
    </row>
    <row r="77" spans="1:25" ht="12.75" customHeight="1">
      <c r="B77" s="15" t="s">
        <v>57</v>
      </c>
      <c r="C77" s="56" t="s">
        <v>191</v>
      </c>
      <c r="D77" s="80"/>
      <c r="E77" s="80"/>
      <c r="F77" s="80"/>
      <c r="G77" s="80"/>
      <c r="H77" s="16"/>
    </row>
    <row r="78" spans="1:25">
      <c r="A78" s="2" t="s">
        <v>192</v>
      </c>
      <c r="B78" s="1" t="s">
        <v>193</v>
      </c>
      <c r="C78" s="25" t="s">
        <v>194</v>
      </c>
      <c r="D78" t="s">
        <v>114</v>
      </c>
      <c r="F78">
        <v>3</v>
      </c>
      <c r="G78" s="47">
        <f>'Stavební rozpočet'!G87</f>
        <v>0</v>
      </c>
      <c r="H78">
        <f>W78*F78+X78*F78</f>
        <v>0</v>
      </c>
      <c r="W78">
        <f>G78*Y78</f>
        <v>0</v>
      </c>
      <c r="X78">
        <f>G78*(1-Y78)</f>
        <v>0</v>
      </c>
      <c r="Y78">
        <v>1</v>
      </c>
    </row>
    <row r="79" spans="1:25" ht="12.75" customHeight="1">
      <c r="B79" s="15" t="s">
        <v>57</v>
      </c>
      <c r="C79" s="56" t="s">
        <v>195</v>
      </c>
      <c r="D79" s="80"/>
      <c r="E79" s="80"/>
      <c r="F79" s="80"/>
      <c r="G79" s="80"/>
      <c r="H79" s="16"/>
    </row>
    <row r="80" spans="1:25">
      <c r="A80" s="2" t="s">
        <v>196</v>
      </c>
      <c r="B80" s="1" t="s">
        <v>197</v>
      </c>
      <c r="C80" s="25" t="s">
        <v>198</v>
      </c>
      <c r="D80" t="s">
        <v>114</v>
      </c>
      <c r="F80">
        <v>1</v>
      </c>
      <c r="G80" s="47">
        <f>'Stavební rozpočet'!G89</f>
        <v>0</v>
      </c>
      <c r="H80">
        <f>W80*F80+X80*F80</f>
        <v>0</v>
      </c>
      <c r="W80">
        <f>G80*Y80</f>
        <v>0</v>
      </c>
      <c r="X80">
        <f>G80*(1-Y80)</f>
        <v>0</v>
      </c>
      <c r="Y80">
        <v>1</v>
      </c>
    </row>
    <row r="81" spans="1:25" ht="12.75" customHeight="1">
      <c r="B81" s="15" t="s">
        <v>57</v>
      </c>
      <c r="C81" s="56" t="s">
        <v>199</v>
      </c>
      <c r="D81" s="80"/>
      <c r="E81" s="80"/>
      <c r="F81" s="80"/>
      <c r="G81" s="80"/>
      <c r="H81" s="16"/>
    </row>
    <row r="82" spans="1:25">
      <c r="A82" s="2" t="s">
        <v>200</v>
      </c>
      <c r="B82" s="1" t="s">
        <v>201</v>
      </c>
      <c r="C82" s="25" t="s">
        <v>202</v>
      </c>
      <c r="D82" t="s">
        <v>114</v>
      </c>
      <c r="F82">
        <v>1</v>
      </c>
      <c r="G82" s="47">
        <f>'Stavební rozpočet'!G91</f>
        <v>0</v>
      </c>
      <c r="H82">
        <f t="shared" ref="H82:H89" si="0">W82*F82+X82*F82</f>
        <v>0</v>
      </c>
      <c r="W82">
        <f t="shared" ref="W82:W89" si="1">G82*Y82</f>
        <v>0</v>
      </c>
      <c r="X82">
        <f t="shared" ref="X82:X89" si="2">G82*(1-Y82)</f>
        <v>0</v>
      </c>
      <c r="Y82">
        <v>1</v>
      </c>
    </row>
    <row r="83" spans="1:25">
      <c r="A83" s="2" t="s">
        <v>203</v>
      </c>
      <c r="B83" s="1" t="s">
        <v>204</v>
      </c>
      <c r="C83" s="25" t="s">
        <v>205</v>
      </c>
      <c r="D83" t="s">
        <v>175</v>
      </c>
      <c r="F83">
        <v>1</v>
      </c>
      <c r="G83" s="47">
        <f>'Stavební rozpočet'!G92</f>
        <v>0</v>
      </c>
      <c r="H83">
        <f t="shared" si="0"/>
        <v>0</v>
      </c>
      <c r="W83">
        <f t="shared" si="1"/>
        <v>0</v>
      </c>
      <c r="X83">
        <f t="shared" si="2"/>
        <v>0</v>
      </c>
      <c r="Y83">
        <v>0.88471458773784362</v>
      </c>
    </row>
    <row r="84" spans="1:25">
      <c r="A84" s="2" t="s">
        <v>206</v>
      </c>
      <c r="B84" s="1" t="s">
        <v>207</v>
      </c>
      <c r="C84" s="25" t="s">
        <v>208</v>
      </c>
      <c r="D84" t="s">
        <v>175</v>
      </c>
      <c r="F84">
        <v>2</v>
      </c>
      <c r="G84" s="47">
        <f>'Stavební rozpočet'!G93</f>
        <v>0</v>
      </c>
      <c r="H84">
        <f t="shared" si="0"/>
        <v>0</v>
      </c>
      <c r="W84">
        <f t="shared" si="1"/>
        <v>0</v>
      </c>
      <c r="X84">
        <f t="shared" si="2"/>
        <v>0</v>
      </c>
      <c r="Y84">
        <v>0.89831235431235434</v>
      </c>
    </row>
    <row r="85" spans="1:25">
      <c r="A85" s="2" t="s">
        <v>209</v>
      </c>
      <c r="B85" s="1" t="s">
        <v>210</v>
      </c>
      <c r="C85" s="25" t="s">
        <v>211</v>
      </c>
      <c r="D85" t="s">
        <v>95</v>
      </c>
      <c r="F85">
        <v>0.48430000000000001</v>
      </c>
      <c r="G85" s="47">
        <f>'Stavební rozpočet'!G94</f>
        <v>0</v>
      </c>
      <c r="H85">
        <f t="shared" si="0"/>
        <v>0</v>
      </c>
      <c r="W85">
        <f t="shared" si="1"/>
        <v>0</v>
      </c>
      <c r="X85">
        <f t="shared" si="2"/>
        <v>0</v>
      </c>
      <c r="Y85">
        <v>0</v>
      </c>
    </row>
    <row r="86" spans="1:25">
      <c r="A86" s="2" t="s">
        <v>44</v>
      </c>
      <c r="B86" s="1" t="s">
        <v>212</v>
      </c>
      <c r="C86" s="25" t="s">
        <v>213</v>
      </c>
      <c r="D86" t="s">
        <v>175</v>
      </c>
      <c r="F86">
        <v>3</v>
      </c>
      <c r="G86" s="47">
        <f>'Stavební rozpočet'!G95</f>
        <v>0</v>
      </c>
      <c r="H86">
        <f t="shared" si="0"/>
        <v>0</v>
      </c>
      <c r="W86">
        <f t="shared" si="1"/>
        <v>0</v>
      </c>
      <c r="X86">
        <f t="shared" si="2"/>
        <v>0</v>
      </c>
      <c r="Y86">
        <v>0.76627257799671589</v>
      </c>
    </row>
    <row r="87" spans="1:25">
      <c r="A87" s="2" t="s">
        <v>214</v>
      </c>
      <c r="B87" s="1" t="s">
        <v>215</v>
      </c>
      <c r="C87" s="25" t="s">
        <v>216</v>
      </c>
      <c r="D87" t="s">
        <v>114</v>
      </c>
      <c r="F87">
        <v>1</v>
      </c>
      <c r="G87" s="47">
        <f>'Stavební rozpočet'!G96</f>
        <v>0</v>
      </c>
      <c r="H87">
        <f t="shared" si="0"/>
        <v>0</v>
      </c>
      <c r="W87">
        <f t="shared" si="1"/>
        <v>0</v>
      </c>
      <c r="X87">
        <f t="shared" si="2"/>
        <v>0</v>
      </c>
      <c r="Y87">
        <v>0.89444997706602103</v>
      </c>
    </row>
    <row r="88" spans="1:25">
      <c r="A88" s="2" t="s">
        <v>217</v>
      </c>
      <c r="B88" s="1" t="s">
        <v>218</v>
      </c>
      <c r="C88" s="25" t="s">
        <v>219</v>
      </c>
      <c r="D88" t="s">
        <v>175</v>
      </c>
      <c r="F88">
        <v>1</v>
      </c>
      <c r="G88" s="47">
        <f>'Stavební rozpočet'!G97</f>
        <v>0</v>
      </c>
      <c r="H88">
        <f t="shared" si="0"/>
        <v>0</v>
      </c>
      <c r="W88">
        <f t="shared" si="1"/>
        <v>0</v>
      </c>
      <c r="X88">
        <f t="shared" si="2"/>
        <v>0</v>
      </c>
      <c r="Y88">
        <v>0.46077464788732392</v>
      </c>
    </row>
    <row r="89" spans="1:25">
      <c r="A89" s="2" t="s">
        <v>220</v>
      </c>
      <c r="B89" s="1" t="s">
        <v>221</v>
      </c>
      <c r="C89" s="25" t="s">
        <v>222</v>
      </c>
      <c r="D89" t="s">
        <v>114</v>
      </c>
      <c r="F89">
        <v>1</v>
      </c>
      <c r="G89" s="47">
        <f>'Stavební rozpočet'!G98</f>
        <v>0</v>
      </c>
      <c r="H89">
        <f t="shared" si="0"/>
        <v>0</v>
      </c>
      <c r="W89">
        <f t="shared" si="1"/>
        <v>0</v>
      </c>
      <c r="X89">
        <f t="shared" si="2"/>
        <v>0</v>
      </c>
      <c r="Y89">
        <v>0</v>
      </c>
    </row>
    <row r="90" spans="1:25" ht="12.75" customHeight="1">
      <c r="B90" s="15" t="s">
        <v>57</v>
      </c>
      <c r="C90" s="56" t="s">
        <v>223</v>
      </c>
      <c r="D90" s="80"/>
      <c r="E90" s="80"/>
      <c r="F90" s="80"/>
      <c r="G90" s="80"/>
      <c r="H90" s="16"/>
    </row>
    <row r="91" spans="1:25">
      <c r="A91" s="18"/>
      <c r="B91" s="19" t="s">
        <v>224</v>
      </c>
      <c r="C91" s="13" t="s">
        <v>225</v>
      </c>
      <c r="D91" s="13"/>
      <c r="E91" s="13"/>
      <c r="F91" s="13"/>
      <c r="G91" s="13"/>
      <c r="H91" s="13">
        <f>SUM(H92:H96)</f>
        <v>0</v>
      </c>
    </row>
    <row r="92" spans="1:25">
      <c r="A92" s="2" t="s">
        <v>226</v>
      </c>
      <c r="B92" s="1" t="s">
        <v>227</v>
      </c>
      <c r="C92" s="25" t="s">
        <v>228</v>
      </c>
      <c r="D92" t="s">
        <v>114</v>
      </c>
      <c r="F92">
        <v>1</v>
      </c>
      <c r="G92" s="47">
        <f>'Stavební rozpočet'!G101</f>
        <v>0</v>
      </c>
      <c r="H92">
        <f>W92*F92+X92*F92</f>
        <v>0</v>
      </c>
      <c r="W92">
        <f>G92*Y92</f>
        <v>0</v>
      </c>
      <c r="X92">
        <f>G92*(1-Y92)</f>
        <v>0</v>
      </c>
      <c r="Y92">
        <v>0</v>
      </c>
    </row>
    <row r="93" spans="1:25">
      <c r="A93" s="2" t="s">
        <v>231</v>
      </c>
      <c r="B93" s="1" t="s">
        <v>232</v>
      </c>
      <c r="C93" s="25" t="s">
        <v>233</v>
      </c>
      <c r="D93" t="s">
        <v>95</v>
      </c>
      <c r="F93">
        <v>1.9800000000000002E-2</v>
      </c>
      <c r="G93" s="47">
        <f>'Stavební rozpočet'!G102</f>
        <v>0</v>
      </c>
      <c r="H93">
        <f>W93*F93+X93*F93</f>
        <v>0</v>
      </c>
      <c r="W93">
        <f>G93*Y93</f>
        <v>0</v>
      </c>
      <c r="X93">
        <f>G93*(1-Y93)</f>
        <v>0</v>
      </c>
      <c r="Y93">
        <v>0</v>
      </c>
    </row>
    <row r="94" spans="1:25">
      <c r="A94" s="2" t="s">
        <v>234</v>
      </c>
      <c r="B94" s="1" t="s">
        <v>235</v>
      </c>
      <c r="C94" s="25" t="s">
        <v>236</v>
      </c>
      <c r="D94" t="s">
        <v>114</v>
      </c>
      <c r="F94">
        <v>1</v>
      </c>
      <c r="G94" s="47">
        <f>'Stavební rozpočet'!G103</f>
        <v>0</v>
      </c>
      <c r="H94">
        <f>W94*F94+X94*F94</f>
        <v>0</v>
      </c>
      <c r="W94">
        <f>G94*Y94</f>
        <v>0</v>
      </c>
      <c r="X94">
        <f>G94*(1-Y94)</f>
        <v>0</v>
      </c>
      <c r="Y94">
        <v>1</v>
      </c>
    </row>
    <row r="95" spans="1:25" ht="12.75" customHeight="1">
      <c r="B95" s="15" t="s">
        <v>57</v>
      </c>
      <c r="C95" s="56" t="s">
        <v>237</v>
      </c>
      <c r="D95" s="80"/>
      <c r="E95" s="80"/>
      <c r="F95" s="80"/>
      <c r="G95" s="80"/>
      <c r="H95" s="16"/>
    </row>
    <row r="96" spans="1:25">
      <c r="A96" s="2" t="s">
        <v>238</v>
      </c>
      <c r="B96" s="1" t="s">
        <v>239</v>
      </c>
      <c r="C96" s="25" t="s">
        <v>240</v>
      </c>
      <c r="D96" t="s">
        <v>114</v>
      </c>
      <c r="F96">
        <v>1</v>
      </c>
      <c r="G96" s="47">
        <f>'Stavební rozpočet'!G105</f>
        <v>0</v>
      </c>
      <c r="H96">
        <f>W96*F96+X96*F96</f>
        <v>0</v>
      </c>
      <c r="W96">
        <f>G96*Y96</f>
        <v>0</v>
      </c>
      <c r="X96">
        <f>G96*(1-Y96)</f>
        <v>0</v>
      </c>
      <c r="Y96">
        <v>1</v>
      </c>
    </row>
    <row r="97" spans="1:25" ht="12.75" customHeight="1">
      <c r="B97" s="15" t="s">
        <v>57</v>
      </c>
      <c r="C97" s="56" t="s">
        <v>241</v>
      </c>
      <c r="D97" s="80"/>
      <c r="E97" s="80"/>
      <c r="F97" s="80"/>
      <c r="G97" s="80"/>
      <c r="H97" s="16"/>
    </row>
    <row r="98" spans="1:25">
      <c r="A98" s="18"/>
      <c r="B98" s="19" t="s">
        <v>242</v>
      </c>
      <c r="C98" s="13" t="s">
        <v>243</v>
      </c>
      <c r="D98" s="13"/>
      <c r="E98" s="13"/>
      <c r="F98" s="13"/>
      <c r="G98" s="13"/>
      <c r="H98" s="13">
        <f>SUM(H99:H157)</f>
        <v>0</v>
      </c>
    </row>
    <row r="99" spans="1:25">
      <c r="A99" s="2" t="s">
        <v>244</v>
      </c>
      <c r="B99" s="1" t="s">
        <v>245</v>
      </c>
      <c r="C99" s="25" t="s">
        <v>246</v>
      </c>
      <c r="D99" t="s">
        <v>50</v>
      </c>
      <c r="E99" t="s">
        <v>102</v>
      </c>
      <c r="F99">
        <v>4.83</v>
      </c>
      <c r="G99" s="47">
        <f>'Stavební rozpočet'!G108</f>
        <v>0</v>
      </c>
      <c r="H99">
        <f>W99*F99+X99*F99</f>
        <v>0</v>
      </c>
      <c r="W99">
        <f>G99*Y99</f>
        <v>0</v>
      </c>
      <c r="X99">
        <f>G99*(1-Y99)</f>
        <v>0</v>
      </c>
      <c r="Y99">
        <v>0</v>
      </c>
    </row>
    <row r="100" spans="1:25">
      <c r="A100" s="2" t="s">
        <v>249</v>
      </c>
      <c r="B100" s="1" t="s">
        <v>250</v>
      </c>
      <c r="C100" s="25" t="s">
        <v>251</v>
      </c>
      <c r="D100" t="s">
        <v>50</v>
      </c>
      <c r="F100">
        <v>4.83</v>
      </c>
      <c r="G100" s="47">
        <f>'Stavební rozpočet'!G110</f>
        <v>0</v>
      </c>
      <c r="H100">
        <f>W100*F100+X100*F100</f>
        <v>0</v>
      </c>
      <c r="W100">
        <f>G100*Y100</f>
        <v>0</v>
      </c>
      <c r="X100">
        <f>G100*(1-Y100)</f>
        <v>0</v>
      </c>
      <c r="Y100">
        <v>0</v>
      </c>
    </row>
    <row r="101" spans="1:25" ht="12.75" customHeight="1">
      <c r="B101" s="15" t="s">
        <v>57</v>
      </c>
      <c r="C101" s="56" t="s">
        <v>252</v>
      </c>
      <c r="D101" s="80"/>
      <c r="E101" s="80"/>
      <c r="F101" s="80"/>
      <c r="G101" s="80"/>
      <c r="H101" s="16"/>
    </row>
    <row r="102" spans="1:25">
      <c r="A102" s="2" t="s">
        <v>253</v>
      </c>
      <c r="B102" s="1" t="s">
        <v>254</v>
      </c>
      <c r="C102" s="25" t="s">
        <v>255</v>
      </c>
      <c r="D102" t="s">
        <v>256</v>
      </c>
      <c r="E102" t="s">
        <v>257</v>
      </c>
      <c r="F102">
        <v>217.35</v>
      </c>
      <c r="G102" s="47">
        <f>'Stavební rozpočet'!G112</f>
        <v>0</v>
      </c>
      <c r="H102">
        <f>W102*F102+X102*F102</f>
        <v>0</v>
      </c>
      <c r="W102">
        <f>G102*Y102</f>
        <v>0</v>
      </c>
      <c r="X102">
        <f>G102*(1-Y102)</f>
        <v>0</v>
      </c>
      <c r="Y102">
        <v>1</v>
      </c>
    </row>
    <row r="103" spans="1:25">
      <c r="E103" t="s">
        <v>258</v>
      </c>
    </row>
    <row r="104" spans="1:25">
      <c r="E104" t="s">
        <v>259</v>
      </c>
    </row>
    <row r="105" spans="1:25">
      <c r="E105" t="s">
        <v>260</v>
      </c>
    </row>
    <row r="106" spans="1:25">
      <c r="E106" t="s">
        <v>261</v>
      </c>
    </row>
    <row r="107" spans="1:25">
      <c r="E107" t="s">
        <v>262</v>
      </c>
    </row>
    <row r="108" spans="1:25" ht="12.75" customHeight="1">
      <c r="B108" s="15" t="s">
        <v>57</v>
      </c>
      <c r="C108" s="56" t="s">
        <v>263</v>
      </c>
      <c r="D108" s="80"/>
      <c r="E108" s="80"/>
      <c r="F108" s="80"/>
      <c r="G108" s="80"/>
      <c r="H108" s="16"/>
    </row>
    <row r="109" spans="1:25">
      <c r="A109" s="2" t="s">
        <v>264</v>
      </c>
      <c r="B109" s="1" t="s">
        <v>265</v>
      </c>
      <c r="C109" s="25" t="s">
        <v>266</v>
      </c>
      <c r="D109" t="s">
        <v>50</v>
      </c>
      <c r="F109">
        <v>4.83</v>
      </c>
      <c r="G109" s="47">
        <f>'Stavební rozpočet'!G120</f>
        <v>0</v>
      </c>
      <c r="H109">
        <f>W109*F109+X109*F109</f>
        <v>0</v>
      </c>
      <c r="W109">
        <f>G109*Y109</f>
        <v>0</v>
      </c>
      <c r="X109">
        <f>G109*(1-Y109)</f>
        <v>0</v>
      </c>
      <c r="Y109">
        <v>0</v>
      </c>
    </row>
    <row r="110" spans="1:25" ht="12.75" customHeight="1">
      <c r="B110" s="15" t="s">
        <v>57</v>
      </c>
      <c r="C110" s="56" t="s">
        <v>267</v>
      </c>
      <c r="D110" s="80"/>
      <c r="E110" s="80"/>
      <c r="F110" s="80"/>
      <c r="G110" s="80"/>
      <c r="H110" s="16"/>
    </row>
    <row r="111" spans="1:25">
      <c r="A111" s="2" t="s">
        <v>268</v>
      </c>
      <c r="B111" s="1" t="s">
        <v>269</v>
      </c>
      <c r="C111" s="25" t="s">
        <v>270</v>
      </c>
      <c r="D111" t="s">
        <v>271</v>
      </c>
      <c r="E111" t="s">
        <v>272</v>
      </c>
      <c r="F111">
        <v>1.2075</v>
      </c>
      <c r="G111" s="47">
        <f>'Stavební rozpočet'!G122</f>
        <v>0</v>
      </c>
      <c r="H111">
        <f>W111*F111+X111*F111</f>
        <v>0</v>
      </c>
      <c r="W111">
        <f>G111*Y111</f>
        <v>0</v>
      </c>
      <c r="X111">
        <f>G111*(1-Y111)</f>
        <v>0</v>
      </c>
      <c r="Y111">
        <v>1</v>
      </c>
    </row>
    <row r="112" spans="1:25">
      <c r="E112" t="s">
        <v>273</v>
      </c>
    </row>
    <row r="113" spans="1:25">
      <c r="E113" t="s">
        <v>274</v>
      </c>
    </row>
    <row r="114" spans="1:25">
      <c r="E114" t="s">
        <v>275</v>
      </c>
    </row>
    <row r="115" spans="1:25">
      <c r="E115" t="s">
        <v>276</v>
      </c>
    </row>
    <row r="116" spans="1:25">
      <c r="E116" t="s">
        <v>277</v>
      </c>
    </row>
    <row r="117" spans="1:25">
      <c r="E117" t="s">
        <v>278</v>
      </c>
    </row>
    <row r="118" spans="1:25">
      <c r="E118" t="s">
        <v>279</v>
      </c>
    </row>
    <row r="119" spans="1:25" ht="12.75" customHeight="1">
      <c r="B119" s="15" t="s">
        <v>57</v>
      </c>
      <c r="C119" s="56" t="s">
        <v>280</v>
      </c>
      <c r="D119" s="80"/>
      <c r="E119" s="80"/>
      <c r="F119" s="80"/>
      <c r="G119" s="80"/>
      <c r="H119" s="16"/>
    </row>
    <row r="120" spans="1:25">
      <c r="A120" s="2" t="s">
        <v>281</v>
      </c>
      <c r="B120" s="1" t="s">
        <v>282</v>
      </c>
      <c r="C120" s="25" t="s">
        <v>283</v>
      </c>
      <c r="D120" t="s">
        <v>50</v>
      </c>
      <c r="F120">
        <v>4.83</v>
      </c>
      <c r="G120" s="47">
        <f>'Stavební rozpočet'!G132</f>
        <v>0</v>
      </c>
      <c r="H120">
        <f>W120*F120+X120*F120</f>
        <v>0</v>
      </c>
      <c r="W120">
        <f>G120*Y120</f>
        <v>0</v>
      </c>
      <c r="X120">
        <f>G120*(1-Y120)</f>
        <v>0</v>
      </c>
      <c r="Y120">
        <v>0</v>
      </c>
    </row>
    <row r="121" spans="1:25" ht="12.75" customHeight="1">
      <c r="B121" s="15" t="s">
        <v>57</v>
      </c>
      <c r="C121" s="56" t="s">
        <v>267</v>
      </c>
      <c r="D121" s="80"/>
      <c r="E121" s="80"/>
      <c r="F121" s="80"/>
      <c r="G121" s="80"/>
      <c r="H121" s="16"/>
    </row>
    <row r="122" spans="1:25">
      <c r="A122" s="2" t="s">
        <v>284</v>
      </c>
      <c r="B122" s="1" t="s">
        <v>285</v>
      </c>
      <c r="C122" s="25" t="s">
        <v>286</v>
      </c>
      <c r="D122" t="s">
        <v>256</v>
      </c>
      <c r="E122" t="s">
        <v>287</v>
      </c>
      <c r="F122">
        <v>7.7279999999999998</v>
      </c>
      <c r="G122" s="47">
        <f>'Stavební rozpočet'!G134</f>
        <v>0</v>
      </c>
      <c r="H122">
        <f>W122*F122+X122*F122</f>
        <v>0</v>
      </c>
      <c r="W122">
        <f>G122*Y122</f>
        <v>0</v>
      </c>
      <c r="X122">
        <f>G122*(1-Y122)</f>
        <v>0</v>
      </c>
      <c r="Y122">
        <v>1</v>
      </c>
    </row>
    <row r="123" spans="1:25">
      <c r="E123" t="s">
        <v>288</v>
      </c>
    </row>
    <row r="124" spans="1:25">
      <c r="E124" t="s">
        <v>289</v>
      </c>
    </row>
    <row r="125" spans="1:25">
      <c r="E125" t="s">
        <v>290</v>
      </c>
    </row>
    <row r="126" spans="1:25">
      <c r="E126" t="s">
        <v>291</v>
      </c>
    </row>
    <row r="127" spans="1:25">
      <c r="E127" t="s">
        <v>292</v>
      </c>
    </row>
    <row r="128" spans="1:25">
      <c r="E128" t="s">
        <v>293</v>
      </c>
    </row>
    <row r="129" spans="1:25">
      <c r="E129" t="s">
        <v>294</v>
      </c>
    </row>
    <row r="130" spans="1:25" ht="12.75" customHeight="1">
      <c r="B130" s="15" t="s">
        <v>57</v>
      </c>
      <c r="C130" s="56" t="s">
        <v>295</v>
      </c>
      <c r="D130" s="80"/>
      <c r="E130" s="80"/>
      <c r="F130" s="80"/>
      <c r="G130" s="80"/>
      <c r="H130" s="16"/>
    </row>
    <row r="131" spans="1:25">
      <c r="A131" s="2" t="s">
        <v>296</v>
      </c>
      <c r="B131" s="1" t="s">
        <v>297</v>
      </c>
      <c r="C131" s="25" t="s">
        <v>298</v>
      </c>
      <c r="D131" t="s">
        <v>79</v>
      </c>
      <c r="E131" t="s">
        <v>299</v>
      </c>
      <c r="F131">
        <v>16.36</v>
      </c>
      <c r="G131" s="47">
        <f>'Stavební rozpočet'!G144</f>
        <v>0</v>
      </c>
      <c r="H131">
        <f>W131*F131+X131*F131</f>
        <v>0</v>
      </c>
      <c r="W131">
        <f>G131*Y131</f>
        <v>0</v>
      </c>
      <c r="X131">
        <f>G131*(1-Y131)</f>
        <v>0</v>
      </c>
      <c r="Y131">
        <v>0</v>
      </c>
    </row>
    <row r="132" spans="1:25">
      <c r="E132" t="s">
        <v>300</v>
      </c>
    </row>
    <row r="133" spans="1:25">
      <c r="E133" t="s">
        <v>301</v>
      </c>
    </row>
    <row r="134" spans="1:25">
      <c r="E134" t="s">
        <v>302</v>
      </c>
    </row>
    <row r="135" spans="1:25">
      <c r="E135" t="s">
        <v>303</v>
      </c>
    </row>
    <row r="136" spans="1:25">
      <c r="E136" t="s">
        <v>304</v>
      </c>
    </row>
    <row r="137" spans="1:25">
      <c r="E137" t="s">
        <v>305</v>
      </c>
    </row>
    <row r="138" spans="1:25">
      <c r="E138" t="s">
        <v>306</v>
      </c>
    </row>
    <row r="139" spans="1:25">
      <c r="E139" t="s">
        <v>307</v>
      </c>
    </row>
    <row r="140" spans="1:25">
      <c r="E140" t="s">
        <v>306</v>
      </c>
    </row>
    <row r="141" spans="1:25">
      <c r="E141" t="s">
        <v>308</v>
      </c>
    </row>
    <row r="142" spans="1:25">
      <c r="E142" t="s">
        <v>306</v>
      </c>
    </row>
    <row r="143" spans="1:25">
      <c r="E143" t="s">
        <v>309</v>
      </c>
    </row>
    <row r="144" spans="1:25">
      <c r="E144" t="s">
        <v>306</v>
      </c>
    </row>
    <row r="145" spans="1:25">
      <c r="E145" t="s">
        <v>310</v>
      </c>
    </row>
    <row r="146" spans="1:25">
      <c r="E146" t="s">
        <v>306</v>
      </c>
    </row>
    <row r="147" spans="1:25" ht="12.75" customHeight="1">
      <c r="B147" s="15" t="s">
        <v>57</v>
      </c>
      <c r="C147" s="56" t="s">
        <v>267</v>
      </c>
      <c r="D147" s="80"/>
      <c r="E147" s="80"/>
      <c r="F147" s="80"/>
      <c r="G147" s="80"/>
      <c r="H147" s="16"/>
    </row>
    <row r="148" spans="1:25">
      <c r="A148" s="2" t="s">
        <v>311</v>
      </c>
      <c r="B148" s="1" t="s">
        <v>312</v>
      </c>
      <c r="C148" s="25" t="s">
        <v>313</v>
      </c>
      <c r="D148" t="s">
        <v>79</v>
      </c>
      <c r="F148">
        <v>17</v>
      </c>
      <c r="G148" s="47">
        <f>'Stavební rozpočet'!G162</f>
        <v>0</v>
      </c>
      <c r="H148">
        <f>W148*F148+X148*F148</f>
        <v>0</v>
      </c>
      <c r="W148">
        <f>G148*Y148</f>
        <v>0</v>
      </c>
      <c r="X148">
        <f>G148*(1-Y148)</f>
        <v>0</v>
      </c>
      <c r="Y148">
        <v>1</v>
      </c>
    </row>
    <row r="149" spans="1:25" ht="12.75" customHeight="1">
      <c r="B149" s="15" t="s">
        <v>57</v>
      </c>
      <c r="C149" s="56" t="s">
        <v>314</v>
      </c>
      <c r="D149" s="80"/>
      <c r="E149" s="80"/>
      <c r="F149" s="80"/>
      <c r="G149" s="80"/>
      <c r="H149" s="16"/>
    </row>
    <row r="150" spans="1:25">
      <c r="A150" s="2" t="s">
        <v>315</v>
      </c>
      <c r="B150" s="1" t="s">
        <v>316</v>
      </c>
      <c r="C150" s="25" t="s">
        <v>317</v>
      </c>
      <c r="D150" t="s">
        <v>50</v>
      </c>
      <c r="F150">
        <v>4.83</v>
      </c>
      <c r="G150" s="47">
        <f>'Stavební rozpočet'!G164</f>
        <v>0</v>
      </c>
      <c r="H150">
        <f>W150*F150+X150*F150</f>
        <v>0</v>
      </c>
      <c r="W150">
        <f>G150*Y150</f>
        <v>0</v>
      </c>
      <c r="X150">
        <f>G150*(1-Y150)</f>
        <v>0</v>
      </c>
      <c r="Y150">
        <v>0.47242647058823528</v>
      </c>
    </row>
    <row r="151" spans="1:25" ht="12.75" customHeight="1">
      <c r="B151" s="15" t="s">
        <v>57</v>
      </c>
      <c r="C151" s="56" t="s">
        <v>318</v>
      </c>
      <c r="D151" s="80"/>
      <c r="E151" s="80"/>
      <c r="F151" s="80"/>
      <c r="G151" s="80"/>
      <c r="H151" s="16"/>
    </row>
    <row r="152" spans="1:25">
      <c r="A152" s="2" t="s">
        <v>319</v>
      </c>
      <c r="B152" s="1" t="s">
        <v>320</v>
      </c>
      <c r="C152" s="25" t="s">
        <v>321</v>
      </c>
      <c r="D152" t="s">
        <v>50</v>
      </c>
      <c r="F152">
        <v>4.83</v>
      </c>
      <c r="G152" s="47">
        <f>'Stavební rozpočet'!G166</f>
        <v>0</v>
      </c>
      <c r="H152">
        <f>W152*F152+X152*F152</f>
        <v>0</v>
      </c>
      <c r="W152">
        <f>G152*Y152</f>
        <v>0</v>
      </c>
      <c r="X152">
        <f>G152*(1-Y152)</f>
        <v>0</v>
      </c>
      <c r="Y152">
        <v>0.56842105263157894</v>
      </c>
    </row>
    <row r="153" spans="1:25" ht="12.75" customHeight="1">
      <c r="B153" s="15" t="s">
        <v>57</v>
      </c>
      <c r="C153" s="56" t="s">
        <v>322</v>
      </c>
      <c r="D153" s="80"/>
      <c r="E153" s="80"/>
      <c r="F153" s="80"/>
      <c r="G153" s="80"/>
      <c r="H153" s="16"/>
    </row>
    <row r="154" spans="1:25">
      <c r="A154" s="2" t="s">
        <v>323</v>
      </c>
      <c r="B154" s="1" t="s">
        <v>324</v>
      </c>
      <c r="C154" s="25" t="s">
        <v>325</v>
      </c>
      <c r="D154" t="s">
        <v>95</v>
      </c>
      <c r="F154">
        <v>0.34399999999999997</v>
      </c>
      <c r="G154" s="47">
        <f>'Stavební rozpočet'!G168</f>
        <v>0</v>
      </c>
      <c r="H154">
        <f>W154*F154+X154*F154</f>
        <v>0</v>
      </c>
      <c r="W154">
        <f>G154*Y154</f>
        <v>0</v>
      </c>
      <c r="X154">
        <f>G154*(1-Y154)</f>
        <v>0</v>
      </c>
      <c r="Y154">
        <v>0</v>
      </c>
    </row>
    <row r="155" spans="1:25">
      <c r="A155" s="2" t="s">
        <v>326</v>
      </c>
      <c r="B155" s="1" t="s">
        <v>327</v>
      </c>
      <c r="C155" s="25" t="s">
        <v>328</v>
      </c>
      <c r="D155" t="s">
        <v>50</v>
      </c>
      <c r="F155">
        <v>4.83</v>
      </c>
      <c r="G155" s="47">
        <f>'Stavební rozpočet'!G169</f>
        <v>0</v>
      </c>
      <c r="H155">
        <f>W155*F155+X155*F155</f>
        <v>0</v>
      </c>
      <c r="W155">
        <f>G155*Y155</f>
        <v>0</v>
      </c>
      <c r="X155">
        <f>G155*(1-Y155)</f>
        <v>0</v>
      </c>
      <c r="Y155">
        <v>0</v>
      </c>
    </row>
    <row r="156" spans="1:25" ht="12.75" customHeight="1">
      <c r="B156" s="15" t="s">
        <v>57</v>
      </c>
      <c r="C156" s="56" t="s">
        <v>329</v>
      </c>
      <c r="D156" s="80"/>
      <c r="E156" s="80"/>
      <c r="F156" s="80"/>
      <c r="G156" s="80"/>
      <c r="H156" s="16"/>
    </row>
    <row r="157" spans="1:25">
      <c r="A157" s="2" t="s">
        <v>330</v>
      </c>
      <c r="B157" s="1" t="s">
        <v>331</v>
      </c>
      <c r="C157" s="25" t="s">
        <v>332</v>
      </c>
      <c r="D157" t="s">
        <v>50</v>
      </c>
      <c r="E157" t="s">
        <v>333</v>
      </c>
      <c r="F157">
        <v>5.7960000000000003</v>
      </c>
      <c r="G157" s="47">
        <f>'Stavební rozpočet'!G171</f>
        <v>0</v>
      </c>
      <c r="H157">
        <f>W157*F157+X157*F157</f>
        <v>0</v>
      </c>
      <c r="W157">
        <f>G157*Y157</f>
        <v>0</v>
      </c>
      <c r="X157">
        <f>G157*(1-Y157)</f>
        <v>0</v>
      </c>
      <c r="Y157">
        <v>1</v>
      </c>
    </row>
    <row r="158" spans="1:25">
      <c r="E158" t="s">
        <v>334</v>
      </c>
    </row>
    <row r="159" spans="1:25">
      <c r="E159" t="s">
        <v>335</v>
      </c>
    </row>
    <row r="160" spans="1:25">
      <c r="E160" t="s">
        <v>336</v>
      </c>
    </row>
    <row r="161" spans="1:25">
      <c r="E161" t="s">
        <v>337</v>
      </c>
    </row>
    <row r="162" spans="1:25">
      <c r="E162" t="s">
        <v>338</v>
      </c>
    </row>
    <row r="163" spans="1:25">
      <c r="E163" t="s">
        <v>339</v>
      </c>
    </row>
    <row r="164" spans="1:25">
      <c r="E164" t="s">
        <v>340</v>
      </c>
    </row>
    <row r="165" spans="1:25" ht="12.75" customHeight="1">
      <c r="B165" s="15" t="s">
        <v>57</v>
      </c>
      <c r="C165" s="56" t="s">
        <v>341</v>
      </c>
      <c r="D165" s="80"/>
      <c r="E165" s="80"/>
      <c r="F165" s="80"/>
      <c r="G165" s="80"/>
      <c r="H165" s="16"/>
    </row>
    <row r="166" spans="1:25">
      <c r="A166" s="18"/>
      <c r="B166" s="19" t="s">
        <v>342</v>
      </c>
      <c r="C166" s="13" t="s">
        <v>343</v>
      </c>
      <c r="D166" s="13"/>
      <c r="E166" s="13"/>
      <c r="F166" s="13"/>
      <c r="G166" s="13"/>
      <c r="H166" s="13">
        <f>SUM(H167:H240)</f>
        <v>0</v>
      </c>
    </row>
    <row r="167" spans="1:25">
      <c r="A167" s="2" t="s">
        <v>344</v>
      </c>
      <c r="B167" s="1" t="s">
        <v>345</v>
      </c>
      <c r="C167" s="25" t="s">
        <v>346</v>
      </c>
      <c r="D167" t="s">
        <v>50</v>
      </c>
      <c r="E167" t="s">
        <v>349</v>
      </c>
      <c r="F167">
        <v>16.72</v>
      </c>
      <c r="G167" s="47">
        <f>'Stavební rozpočet'!G182</f>
        <v>0</v>
      </c>
      <c r="H167">
        <f>W167*F167+X167*F167</f>
        <v>0</v>
      </c>
      <c r="W167">
        <f>G167*Y167</f>
        <v>0</v>
      </c>
      <c r="X167">
        <f>G167*(1-Y167)</f>
        <v>0</v>
      </c>
      <c r="Y167">
        <v>0</v>
      </c>
    </row>
    <row r="168" spans="1:25">
      <c r="E168" t="s">
        <v>350</v>
      </c>
    </row>
    <row r="169" spans="1:25">
      <c r="E169" t="s">
        <v>351</v>
      </c>
    </row>
    <row r="170" spans="1:25">
      <c r="E170" t="s">
        <v>352</v>
      </c>
    </row>
    <row r="171" spans="1:25">
      <c r="E171" t="s">
        <v>353</v>
      </c>
    </row>
    <row r="172" spans="1:25">
      <c r="E172" t="s">
        <v>352</v>
      </c>
    </row>
    <row r="173" spans="1:25">
      <c r="E173" t="s">
        <v>354</v>
      </c>
    </row>
    <row r="174" spans="1:25">
      <c r="E174" t="s">
        <v>355</v>
      </c>
    </row>
    <row r="175" spans="1:25">
      <c r="E175" t="s">
        <v>356</v>
      </c>
    </row>
    <row r="176" spans="1:25">
      <c r="E176" t="s">
        <v>357</v>
      </c>
    </row>
    <row r="177" spans="1:25">
      <c r="E177" t="s">
        <v>358</v>
      </c>
    </row>
    <row r="178" spans="1:25">
      <c r="E178" t="s">
        <v>359</v>
      </c>
    </row>
    <row r="179" spans="1:25">
      <c r="E179" t="s">
        <v>360</v>
      </c>
    </row>
    <row r="180" spans="1:25">
      <c r="E180" t="s">
        <v>361</v>
      </c>
    </row>
    <row r="181" spans="1:25" ht="12.75" customHeight="1">
      <c r="B181" s="15" t="s">
        <v>57</v>
      </c>
      <c r="C181" s="56" t="s">
        <v>362</v>
      </c>
      <c r="D181" s="80"/>
      <c r="E181" s="80"/>
      <c r="F181" s="80"/>
      <c r="G181" s="80"/>
      <c r="H181" s="16"/>
    </row>
    <row r="182" spans="1:25">
      <c r="A182" s="2" t="s">
        <v>363</v>
      </c>
      <c r="B182" s="1" t="s">
        <v>364</v>
      </c>
      <c r="C182" s="25" t="s">
        <v>365</v>
      </c>
      <c r="D182" t="s">
        <v>50</v>
      </c>
      <c r="F182">
        <v>16.72</v>
      </c>
      <c r="G182" s="47">
        <f>'Stavební rozpočet'!G198</f>
        <v>0</v>
      </c>
      <c r="H182">
        <f>W182*F182+X182*F182</f>
        <v>0</v>
      </c>
      <c r="W182">
        <f>G182*Y182</f>
        <v>0</v>
      </c>
      <c r="X182">
        <f>G182*(1-Y182)</f>
        <v>0</v>
      </c>
      <c r="Y182">
        <v>0</v>
      </c>
    </row>
    <row r="183" spans="1:25" ht="12.75" customHeight="1">
      <c r="B183" s="15" t="s">
        <v>57</v>
      </c>
      <c r="C183" s="56" t="s">
        <v>366</v>
      </c>
      <c r="D183" s="80"/>
      <c r="E183" s="80"/>
      <c r="F183" s="80"/>
      <c r="G183" s="80"/>
      <c r="H183" s="16"/>
    </row>
    <row r="184" spans="1:25">
      <c r="A184" s="2" t="s">
        <v>367</v>
      </c>
      <c r="B184" s="1" t="s">
        <v>269</v>
      </c>
      <c r="C184" s="25" t="s">
        <v>270</v>
      </c>
      <c r="D184" t="s">
        <v>271</v>
      </c>
      <c r="E184" t="s">
        <v>368</v>
      </c>
      <c r="F184">
        <v>4.18</v>
      </c>
      <c r="G184" s="47">
        <f>'Stavební rozpočet'!G200</f>
        <v>0</v>
      </c>
      <c r="H184">
        <f>W184*F184+X184*F184</f>
        <v>0</v>
      </c>
      <c r="W184">
        <f>G184*Y184</f>
        <v>0</v>
      </c>
      <c r="X184">
        <f>G184*(1-Y184)</f>
        <v>0</v>
      </c>
      <c r="Y184">
        <v>1</v>
      </c>
    </row>
    <row r="185" spans="1:25">
      <c r="E185" t="s">
        <v>369</v>
      </c>
    </row>
    <row r="186" spans="1:25">
      <c r="E186" t="s">
        <v>370</v>
      </c>
    </row>
    <row r="187" spans="1:25">
      <c r="E187" t="s">
        <v>371</v>
      </c>
    </row>
    <row r="188" spans="1:25">
      <c r="E188" t="s">
        <v>372</v>
      </c>
    </row>
    <row r="189" spans="1:25">
      <c r="E189" t="s">
        <v>373</v>
      </c>
    </row>
    <row r="190" spans="1:25">
      <c r="E190" t="s">
        <v>374</v>
      </c>
    </row>
    <row r="191" spans="1:25">
      <c r="E191" t="s">
        <v>375</v>
      </c>
    </row>
    <row r="192" spans="1:25" ht="12.75" customHeight="1">
      <c r="B192" s="15" t="s">
        <v>57</v>
      </c>
      <c r="C192" s="56" t="s">
        <v>280</v>
      </c>
      <c r="D192" s="80"/>
      <c r="E192" s="80"/>
      <c r="F192" s="80"/>
      <c r="G192" s="80"/>
      <c r="H192" s="16"/>
    </row>
    <row r="193" spans="1:25">
      <c r="A193" s="2" t="s">
        <v>376</v>
      </c>
      <c r="B193" s="1" t="s">
        <v>377</v>
      </c>
      <c r="C193" s="25" t="s">
        <v>378</v>
      </c>
      <c r="D193" t="s">
        <v>50</v>
      </c>
      <c r="F193">
        <v>16.72</v>
      </c>
      <c r="G193" s="47">
        <f>'Stavební rozpočet'!G210</f>
        <v>0</v>
      </c>
      <c r="H193">
        <f>W193*F193+X193*F193</f>
        <v>0</v>
      </c>
      <c r="W193">
        <f>G193*Y193</f>
        <v>0</v>
      </c>
      <c r="X193">
        <f>G193*(1-Y193)</f>
        <v>0</v>
      </c>
      <c r="Y193">
        <v>0</v>
      </c>
    </row>
    <row r="194" spans="1:25" ht="12.75" customHeight="1">
      <c r="B194" s="15" t="s">
        <v>57</v>
      </c>
      <c r="C194" s="56" t="s">
        <v>366</v>
      </c>
      <c r="D194" s="80"/>
      <c r="E194" s="80"/>
      <c r="F194" s="80"/>
      <c r="G194" s="80"/>
      <c r="H194" s="16"/>
    </row>
    <row r="195" spans="1:25">
      <c r="A195" s="2" t="s">
        <v>379</v>
      </c>
      <c r="B195" s="1" t="s">
        <v>285</v>
      </c>
      <c r="C195" s="25" t="s">
        <v>286</v>
      </c>
      <c r="D195" t="s">
        <v>256</v>
      </c>
      <c r="E195" t="s">
        <v>380</v>
      </c>
      <c r="F195">
        <v>27.588000000000001</v>
      </c>
      <c r="G195" s="47">
        <f>'Stavební rozpočet'!G212</f>
        <v>0</v>
      </c>
      <c r="H195">
        <f>W195*F195+X195*F195</f>
        <v>0</v>
      </c>
      <c r="W195">
        <f>G195*Y195</f>
        <v>0</v>
      </c>
      <c r="X195">
        <f>G195*(1-Y195)</f>
        <v>0</v>
      </c>
      <c r="Y195">
        <v>1</v>
      </c>
    </row>
    <row r="196" spans="1:25">
      <c r="E196" t="s">
        <v>381</v>
      </c>
    </row>
    <row r="197" spans="1:25">
      <c r="E197" t="s">
        <v>382</v>
      </c>
    </row>
    <row r="198" spans="1:25">
      <c r="E198" t="s">
        <v>383</v>
      </c>
    </row>
    <row r="199" spans="1:25">
      <c r="E199" t="s">
        <v>384</v>
      </c>
    </row>
    <row r="200" spans="1:25">
      <c r="E200" t="s">
        <v>385</v>
      </c>
    </row>
    <row r="201" spans="1:25">
      <c r="E201" t="s">
        <v>386</v>
      </c>
    </row>
    <row r="202" spans="1:25">
      <c r="E202" t="s">
        <v>387</v>
      </c>
    </row>
    <row r="203" spans="1:25" ht="12.75" customHeight="1">
      <c r="B203" s="15" t="s">
        <v>57</v>
      </c>
      <c r="C203" s="56" t="s">
        <v>295</v>
      </c>
      <c r="D203" s="80"/>
      <c r="E203" s="80"/>
      <c r="F203" s="80"/>
      <c r="G203" s="80"/>
      <c r="H203" s="16"/>
    </row>
    <row r="204" spans="1:25">
      <c r="A204" s="2" t="s">
        <v>59</v>
      </c>
      <c r="B204" s="1" t="s">
        <v>388</v>
      </c>
      <c r="C204" s="25" t="s">
        <v>389</v>
      </c>
      <c r="D204" t="s">
        <v>50</v>
      </c>
      <c r="F204">
        <v>16.72</v>
      </c>
      <c r="G204" s="47">
        <f>'Stavební rozpočet'!G222</f>
        <v>0</v>
      </c>
      <c r="H204">
        <f>W204*F204+X204*F204</f>
        <v>0</v>
      </c>
      <c r="W204">
        <f>G204*Y204</f>
        <v>0</v>
      </c>
      <c r="X204">
        <f>G204*(1-Y204)</f>
        <v>0</v>
      </c>
      <c r="Y204">
        <v>0.40208333333333329</v>
      </c>
    </row>
    <row r="205" spans="1:25" ht="12.75" customHeight="1">
      <c r="B205" s="15" t="s">
        <v>57</v>
      </c>
      <c r="C205" s="56" t="s">
        <v>390</v>
      </c>
      <c r="D205" s="80"/>
      <c r="E205" s="80"/>
      <c r="F205" s="80"/>
      <c r="G205" s="80"/>
      <c r="H205" s="16"/>
    </row>
    <row r="206" spans="1:25">
      <c r="A206" s="2" t="s">
        <v>391</v>
      </c>
      <c r="B206" s="1" t="s">
        <v>392</v>
      </c>
      <c r="C206" s="25" t="s">
        <v>393</v>
      </c>
      <c r="D206" t="s">
        <v>114</v>
      </c>
      <c r="F206">
        <v>30</v>
      </c>
      <c r="G206" s="47">
        <f>'Stavební rozpočet'!G224</f>
        <v>0</v>
      </c>
      <c r="H206">
        <f>W206*F206+X206*F206</f>
        <v>0</v>
      </c>
      <c r="W206">
        <f>G206*Y206</f>
        <v>0</v>
      </c>
      <c r="X206">
        <f>G206*(1-Y206)</f>
        <v>0</v>
      </c>
      <c r="Y206">
        <v>2.7118644067796609E-2</v>
      </c>
    </row>
    <row r="207" spans="1:25">
      <c r="A207" s="2" t="s">
        <v>394</v>
      </c>
      <c r="B207" s="1" t="s">
        <v>395</v>
      </c>
      <c r="C207" s="25" t="s">
        <v>396</v>
      </c>
      <c r="D207" t="s">
        <v>114</v>
      </c>
      <c r="F207">
        <v>6</v>
      </c>
      <c r="G207" s="47">
        <f>'Stavební rozpočet'!G225</f>
        <v>0</v>
      </c>
      <c r="H207">
        <f>W207*F207+X207*F207</f>
        <v>0</v>
      </c>
      <c r="W207">
        <f>G207*Y207</f>
        <v>0</v>
      </c>
      <c r="X207">
        <f>G207*(1-Y207)</f>
        <v>0</v>
      </c>
      <c r="Y207">
        <v>6.2462908011869427E-2</v>
      </c>
    </row>
    <row r="208" spans="1:25">
      <c r="A208" s="2" t="s">
        <v>109</v>
      </c>
      <c r="B208" s="1" t="s">
        <v>397</v>
      </c>
      <c r="C208" s="25" t="s">
        <v>398</v>
      </c>
      <c r="D208" t="s">
        <v>114</v>
      </c>
      <c r="F208">
        <v>1</v>
      </c>
      <c r="G208" s="47">
        <f>'Stavební rozpočet'!G226</f>
        <v>0</v>
      </c>
      <c r="H208">
        <f>W208*F208+X208*F208</f>
        <v>0</v>
      </c>
      <c r="W208">
        <f>G208*Y208</f>
        <v>0</v>
      </c>
      <c r="X208">
        <f>G208*(1-Y208)</f>
        <v>0</v>
      </c>
      <c r="Y208">
        <v>0</v>
      </c>
    </row>
    <row r="209" spans="1:25">
      <c r="A209" s="2" t="s">
        <v>399</v>
      </c>
      <c r="B209" s="1" t="s">
        <v>400</v>
      </c>
      <c r="C209" s="25" t="s">
        <v>401</v>
      </c>
      <c r="D209" t="s">
        <v>95</v>
      </c>
      <c r="F209">
        <v>0.57369999999999999</v>
      </c>
      <c r="G209" s="47">
        <f>'Stavební rozpočet'!G227</f>
        <v>0</v>
      </c>
      <c r="H209">
        <f>W209*F209+X209*F209</f>
        <v>0</v>
      </c>
      <c r="W209">
        <f>G209*Y209</f>
        <v>0</v>
      </c>
      <c r="X209">
        <f>G209*(1-Y209)</f>
        <v>0</v>
      </c>
      <c r="Y209">
        <v>0</v>
      </c>
    </row>
    <row r="210" spans="1:25">
      <c r="A210" s="2" t="s">
        <v>402</v>
      </c>
      <c r="B210" s="1" t="s">
        <v>403</v>
      </c>
      <c r="C210" s="25" t="s">
        <v>404</v>
      </c>
      <c r="D210" t="s">
        <v>50</v>
      </c>
      <c r="E210" t="s">
        <v>405</v>
      </c>
      <c r="F210">
        <v>14.212</v>
      </c>
      <c r="G210" s="47">
        <f>'Stavební rozpočet'!G228</f>
        <v>0</v>
      </c>
      <c r="H210">
        <f>W210*F210+X210*F210</f>
        <v>0</v>
      </c>
      <c r="W210">
        <f>G210*Y210</f>
        <v>0</v>
      </c>
      <c r="X210">
        <f>G210*(1-Y210)</f>
        <v>0</v>
      </c>
      <c r="Y210">
        <v>0.2113559322033898</v>
      </c>
    </row>
    <row r="211" spans="1:25">
      <c r="E211" t="s">
        <v>406</v>
      </c>
    </row>
    <row r="212" spans="1:25">
      <c r="E212" t="s">
        <v>407</v>
      </c>
    </row>
    <row r="213" spans="1:25">
      <c r="E213" t="s">
        <v>408</v>
      </c>
    </row>
    <row r="214" spans="1:25">
      <c r="E214" t="s">
        <v>409</v>
      </c>
    </row>
    <row r="215" spans="1:25">
      <c r="E215" t="s">
        <v>410</v>
      </c>
    </row>
    <row r="216" spans="1:25">
      <c r="E216" t="s">
        <v>411</v>
      </c>
    </row>
    <row r="217" spans="1:25">
      <c r="E217" t="s">
        <v>412</v>
      </c>
    </row>
    <row r="218" spans="1:25" ht="12.75" customHeight="1">
      <c r="B218" s="15" t="s">
        <v>57</v>
      </c>
      <c r="C218" s="56" t="s">
        <v>413</v>
      </c>
      <c r="D218" s="80"/>
      <c r="E218" s="80"/>
      <c r="F218" s="80"/>
      <c r="G218" s="80"/>
      <c r="H218" s="16"/>
    </row>
    <row r="219" spans="1:25">
      <c r="A219" s="2" t="s">
        <v>414</v>
      </c>
      <c r="B219" s="1" t="s">
        <v>415</v>
      </c>
      <c r="C219" s="25" t="s">
        <v>416</v>
      </c>
      <c r="D219" t="s">
        <v>50</v>
      </c>
      <c r="E219" t="s">
        <v>417</v>
      </c>
      <c r="F219">
        <v>16.343800000000002</v>
      </c>
      <c r="G219" s="47">
        <f>'Stavební rozpočet'!G238</f>
        <v>0</v>
      </c>
      <c r="H219">
        <f>W219*F219+X219*F219</f>
        <v>0</v>
      </c>
      <c r="W219">
        <f>G219*Y219</f>
        <v>0</v>
      </c>
      <c r="X219">
        <f>G219*(1-Y219)</f>
        <v>0</v>
      </c>
      <c r="Y219">
        <v>1</v>
      </c>
    </row>
    <row r="220" spans="1:25">
      <c r="E220" t="s">
        <v>418</v>
      </c>
    </row>
    <row r="221" spans="1:25">
      <c r="E221" t="s">
        <v>419</v>
      </c>
    </row>
    <row r="222" spans="1:25">
      <c r="E222" t="s">
        <v>420</v>
      </c>
    </row>
    <row r="223" spans="1:25">
      <c r="E223" t="s">
        <v>421</v>
      </c>
    </row>
    <row r="224" spans="1:25">
      <c r="E224" t="s">
        <v>422</v>
      </c>
    </row>
    <row r="225" spans="1:25">
      <c r="E225" t="s">
        <v>423</v>
      </c>
    </row>
    <row r="226" spans="1:25">
      <c r="E226" t="s">
        <v>424</v>
      </c>
    </row>
    <row r="227" spans="1:25">
      <c r="A227" s="2" t="s">
        <v>425</v>
      </c>
      <c r="B227" s="1" t="s">
        <v>426</v>
      </c>
      <c r="C227" s="25" t="s">
        <v>427</v>
      </c>
      <c r="D227" t="s">
        <v>50</v>
      </c>
      <c r="E227" t="s">
        <v>428</v>
      </c>
      <c r="F227">
        <v>2.508</v>
      </c>
      <c r="G227" s="47">
        <f>'Stavební rozpočet'!G247</f>
        <v>0</v>
      </c>
      <c r="H227">
        <f>W227*F227+X227*F227</f>
        <v>0</v>
      </c>
      <c r="W227">
        <f>G227*Y227</f>
        <v>0</v>
      </c>
      <c r="X227">
        <f>G227*(1-Y227)</f>
        <v>0</v>
      </c>
      <c r="Y227">
        <v>8.8052952575901192E-2</v>
      </c>
    </row>
    <row r="228" spans="1:25">
      <c r="E228" t="s">
        <v>429</v>
      </c>
    </row>
    <row r="229" spans="1:25">
      <c r="E229" t="s">
        <v>430</v>
      </c>
    </row>
    <row r="230" spans="1:25">
      <c r="E230" t="s">
        <v>431</v>
      </c>
    </row>
    <row r="231" spans="1:25">
      <c r="E231" t="s">
        <v>432</v>
      </c>
    </row>
    <row r="232" spans="1:25">
      <c r="E232" t="s">
        <v>433</v>
      </c>
    </row>
    <row r="233" spans="1:25">
      <c r="E233" t="s">
        <v>434</v>
      </c>
    </row>
    <row r="234" spans="1:25">
      <c r="E234" t="s">
        <v>435</v>
      </c>
    </row>
    <row r="235" spans="1:25">
      <c r="E235" t="s">
        <v>436</v>
      </c>
    </row>
    <row r="236" spans="1:25">
      <c r="E236" t="s">
        <v>437</v>
      </c>
    </row>
    <row r="237" spans="1:25">
      <c r="E237" t="s">
        <v>438</v>
      </c>
    </row>
    <row r="238" spans="1:25">
      <c r="E238" t="s">
        <v>439</v>
      </c>
    </row>
    <row r="239" spans="1:25">
      <c r="E239" t="s">
        <v>440</v>
      </c>
    </row>
    <row r="240" spans="1:25">
      <c r="A240" s="2" t="s">
        <v>441</v>
      </c>
      <c r="B240" s="1" t="s">
        <v>442</v>
      </c>
      <c r="C240" s="25" t="s">
        <v>443</v>
      </c>
      <c r="D240" t="s">
        <v>50</v>
      </c>
      <c r="E240" t="s">
        <v>445</v>
      </c>
      <c r="F240">
        <v>3.0095999999999998</v>
      </c>
      <c r="G240" s="47">
        <v>0</v>
      </c>
      <c r="H240">
        <f>W240*F240+X240*F240</f>
        <v>0</v>
      </c>
      <c r="W240">
        <f>G240*Y240</f>
        <v>0</v>
      </c>
      <c r="X240">
        <f>G240*(1-Y240)</f>
        <v>0</v>
      </c>
      <c r="Y240">
        <v>1</v>
      </c>
    </row>
    <row r="241" spans="1:25">
      <c r="E241" t="s">
        <v>446</v>
      </c>
    </row>
    <row r="242" spans="1:25">
      <c r="E242" t="s">
        <v>447</v>
      </c>
    </row>
    <row r="243" spans="1:25">
      <c r="E243" t="s">
        <v>448</v>
      </c>
    </row>
    <row r="244" spans="1:25">
      <c r="E244" t="s">
        <v>449</v>
      </c>
    </row>
    <row r="245" spans="1:25">
      <c r="E245" t="s">
        <v>450</v>
      </c>
    </row>
    <row r="246" spans="1:25">
      <c r="E246" t="s">
        <v>451</v>
      </c>
    </row>
    <row r="247" spans="1:25">
      <c r="E247" t="s">
        <v>452</v>
      </c>
    </row>
    <row r="248" spans="1:25" ht="12.75" customHeight="1">
      <c r="B248" s="15" t="s">
        <v>57</v>
      </c>
      <c r="C248" s="56" t="s">
        <v>453</v>
      </c>
      <c r="D248" s="80"/>
      <c r="E248" s="80"/>
      <c r="F248" s="80"/>
      <c r="G248" s="80"/>
      <c r="H248" s="16"/>
    </row>
    <row r="249" spans="1:25">
      <c r="A249" s="18"/>
      <c r="B249" s="19" t="s">
        <v>454</v>
      </c>
      <c r="C249" s="13" t="s">
        <v>455</v>
      </c>
      <c r="D249" s="13"/>
      <c r="E249" s="13"/>
      <c r="F249" s="13"/>
      <c r="G249" s="13"/>
      <c r="H249" s="13">
        <f>SUM(H250:H287)</f>
        <v>0</v>
      </c>
    </row>
    <row r="250" spans="1:25">
      <c r="A250" s="2" t="s">
        <v>456</v>
      </c>
      <c r="B250" s="1" t="s">
        <v>457</v>
      </c>
      <c r="C250" s="25" t="s">
        <v>458</v>
      </c>
      <c r="D250" t="s">
        <v>50</v>
      </c>
      <c r="E250" t="s">
        <v>460</v>
      </c>
      <c r="F250">
        <v>45.125999999999998</v>
      </c>
      <c r="G250" s="47">
        <f>'Stavební rozpočet'!G272</f>
        <v>0</v>
      </c>
      <c r="H250">
        <f>W250*F250+X250*F250</f>
        <v>0</v>
      </c>
      <c r="W250">
        <f>G250*Y250</f>
        <v>0</v>
      </c>
      <c r="X250">
        <f>G250*(1-Y250)</f>
        <v>0</v>
      </c>
      <c r="Y250">
        <v>0</v>
      </c>
    </row>
    <row r="251" spans="1:25">
      <c r="E251" t="s">
        <v>461</v>
      </c>
    </row>
    <row r="252" spans="1:25">
      <c r="E252" t="s">
        <v>462</v>
      </c>
    </row>
    <row r="253" spans="1:25">
      <c r="E253" t="s">
        <v>463</v>
      </c>
    </row>
    <row r="254" spans="1:25">
      <c r="E254" t="s">
        <v>464</v>
      </c>
    </row>
    <row r="255" spans="1:25">
      <c r="E255" t="s">
        <v>465</v>
      </c>
    </row>
    <row r="256" spans="1:25">
      <c r="E256" t="s">
        <v>466</v>
      </c>
    </row>
    <row r="257" spans="5:5">
      <c r="E257" t="s">
        <v>467</v>
      </c>
    </row>
    <row r="258" spans="5:5">
      <c r="E258" t="s">
        <v>468</v>
      </c>
    </row>
    <row r="259" spans="5:5">
      <c r="E259" t="s">
        <v>469</v>
      </c>
    </row>
    <row r="260" spans="5:5">
      <c r="E260" t="s">
        <v>470</v>
      </c>
    </row>
    <row r="261" spans="5:5">
      <c r="E261" t="s">
        <v>471</v>
      </c>
    </row>
    <row r="262" spans="5:5">
      <c r="E262" t="s">
        <v>472</v>
      </c>
    </row>
    <row r="263" spans="5:5">
      <c r="E263" t="s">
        <v>473</v>
      </c>
    </row>
    <row r="264" spans="5:5">
      <c r="E264" t="s">
        <v>474</v>
      </c>
    </row>
    <row r="265" spans="5:5">
      <c r="E265" t="s">
        <v>475</v>
      </c>
    </row>
    <row r="266" spans="5:5">
      <c r="E266" t="s">
        <v>476</v>
      </c>
    </row>
    <row r="267" spans="5:5">
      <c r="E267" t="s">
        <v>477</v>
      </c>
    </row>
    <row r="268" spans="5:5">
      <c r="E268" t="s">
        <v>478</v>
      </c>
    </row>
    <row r="269" spans="5:5">
      <c r="E269" t="s">
        <v>479</v>
      </c>
    </row>
    <row r="270" spans="5:5">
      <c r="E270" t="s">
        <v>480</v>
      </c>
    </row>
    <row r="271" spans="5:5">
      <c r="E271" t="s">
        <v>481</v>
      </c>
    </row>
    <row r="272" spans="5:5">
      <c r="E272" t="s">
        <v>482</v>
      </c>
    </row>
    <row r="273" spans="1:25">
      <c r="E273" t="s">
        <v>483</v>
      </c>
    </row>
    <row r="274" spans="1:25">
      <c r="E274" t="s">
        <v>484</v>
      </c>
    </row>
    <row r="275" spans="1:25">
      <c r="E275" t="s">
        <v>485</v>
      </c>
    </row>
    <row r="276" spans="1:25" ht="12.75" customHeight="1">
      <c r="B276" s="15" t="s">
        <v>57</v>
      </c>
      <c r="C276" s="56" t="s">
        <v>486</v>
      </c>
      <c r="D276" s="80"/>
      <c r="E276" s="80"/>
      <c r="F276" s="80"/>
      <c r="G276" s="80"/>
      <c r="H276" s="16"/>
    </row>
    <row r="277" spans="1:25">
      <c r="A277" s="2" t="s">
        <v>487</v>
      </c>
      <c r="B277" s="1" t="s">
        <v>488</v>
      </c>
      <c r="C277" s="25" t="s">
        <v>489</v>
      </c>
      <c r="D277" t="s">
        <v>50</v>
      </c>
      <c r="F277">
        <v>45.125999999999998</v>
      </c>
      <c r="G277" s="47">
        <f>'Stavební rozpočet'!G300</f>
        <v>0</v>
      </c>
      <c r="H277">
        <f>W277*F277+X277*F277</f>
        <v>0</v>
      </c>
      <c r="W277">
        <f>G277*Y277</f>
        <v>0</v>
      </c>
      <c r="X277">
        <f>G277*(1-Y277)</f>
        <v>0</v>
      </c>
      <c r="Y277">
        <v>0</v>
      </c>
    </row>
    <row r="278" spans="1:25" ht="12.75" customHeight="1">
      <c r="B278" s="15" t="s">
        <v>57</v>
      </c>
      <c r="C278" s="56" t="s">
        <v>490</v>
      </c>
      <c r="D278" s="80"/>
      <c r="E278" s="80"/>
      <c r="F278" s="80"/>
      <c r="G278" s="80"/>
      <c r="H278" s="16"/>
    </row>
    <row r="279" spans="1:25">
      <c r="A279" s="2" t="s">
        <v>491</v>
      </c>
      <c r="B279" s="1" t="s">
        <v>492</v>
      </c>
      <c r="C279" s="25" t="s">
        <v>493</v>
      </c>
      <c r="D279" t="s">
        <v>50</v>
      </c>
      <c r="E279" t="s">
        <v>102</v>
      </c>
      <c r="F279">
        <v>11.01</v>
      </c>
      <c r="G279" s="47">
        <f>'Stavební rozpočet'!G302</f>
        <v>0</v>
      </c>
      <c r="H279">
        <f>W279*F279+X279*F279</f>
        <v>0</v>
      </c>
      <c r="W279">
        <f>G279*Y279</f>
        <v>0</v>
      </c>
      <c r="X279">
        <f>G279*(1-Y279)</f>
        <v>0</v>
      </c>
      <c r="Y279">
        <v>0.624</v>
      </c>
    </row>
    <row r="280" spans="1:25">
      <c r="E280" t="s">
        <v>494</v>
      </c>
    </row>
    <row r="281" spans="1:25">
      <c r="E281" t="s">
        <v>495</v>
      </c>
    </row>
    <row r="282" spans="1:25">
      <c r="E282" t="s">
        <v>496</v>
      </c>
    </row>
    <row r="283" spans="1:25">
      <c r="E283" t="s">
        <v>497</v>
      </c>
    </row>
    <row r="284" spans="1:25">
      <c r="E284" t="s">
        <v>498</v>
      </c>
    </row>
    <row r="285" spans="1:25">
      <c r="A285" s="2" t="s">
        <v>499</v>
      </c>
      <c r="B285" s="1" t="s">
        <v>500</v>
      </c>
      <c r="C285" s="25" t="s">
        <v>501</v>
      </c>
      <c r="D285" t="s">
        <v>50</v>
      </c>
      <c r="F285">
        <v>45.125999999999998</v>
      </c>
      <c r="G285" s="47">
        <f>'Stavební rozpočet'!G309</f>
        <v>0</v>
      </c>
      <c r="H285">
        <f>W285*F285+X285*F285</f>
        <v>0</v>
      </c>
      <c r="W285">
        <f>G285*Y285</f>
        <v>0</v>
      </c>
      <c r="X285">
        <f>G285*(1-Y285)</f>
        <v>0</v>
      </c>
      <c r="Y285">
        <v>0.62193475815523047</v>
      </c>
    </row>
    <row r="286" spans="1:25" ht="12.75" customHeight="1">
      <c r="B286" s="15" t="s">
        <v>57</v>
      </c>
      <c r="C286" s="56" t="s">
        <v>502</v>
      </c>
      <c r="D286" s="80"/>
      <c r="E286" s="80"/>
      <c r="F286" s="80"/>
      <c r="G286" s="80"/>
      <c r="H286" s="16"/>
    </row>
    <row r="287" spans="1:25">
      <c r="A287" s="2" t="s">
        <v>503</v>
      </c>
      <c r="B287" s="1" t="s">
        <v>504</v>
      </c>
      <c r="C287" s="25" t="s">
        <v>505</v>
      </c>
      <c r="D287" t="s">
        <v>50</v>
      </c>
      <c r="F287">
        <v>45.125999999999998</v>
      </c>
      <c r="G287" s="47">
        <f>'Stavební rozpočet'!G311</f>
        <v>0</v>
      </c>
      <c r="H287">
        <f>W287*F287+X287*F287</f>
        <v>0</v>
      </c>
      <c r="W287">
        <f>G287*Y287</f>
        <v>0</v>
      </c>
      <c r="X287">
        <f>G287*(1-Y287)</f>
        <v>0</v>
      </c>
      <c r="Y287">
        <v>0.18165291567612921</v>
      </c>
    </row>
    <row r="288" spans="1:25" ht="12.75" customHeight="1">
      <c r="B288" s="15" t="s">
        <v>57</v>
      </c>
      <c r="C288" s="56" t="s">
        <v>506</v>
      </c>
      <c r="D288" s="80"/>
      <c r="E288" s="80"/>
      <c r="F288" s="80"/>
      <c r="G288" s="80"/>
      <c r="H288" s="16"/>
    </row>
    <row r="289" spans="1:25">
      <c r="A289" s="18"/>
      <c r="B289" s="19" t="s">
        <v>507</v>
      </c>
      <c r="C289" s="13" t="s">
        <v>508</v>
      </c>
      <c r="D289" s="13"/>
      <c r="E289" s="13"/>
      <c r="F289" s="13"/>
      <c r="G289" s="13"/>
      <c r="H289" s="13">
        <f>SUM(H290:H298)</f>
        <v>0</v>
      </c>
    </row>
    <row r="290" spans="1:25">
      <c r="A290" s="2" t="s">
        <v>509</v>
      </c>
      <c r="B290" s="1" t="s">
        <v>510</v>
      </c>
      <c r="C290" s="25" t="s">
        <v>511</v>
      </c>
      <c r="D290" t="s">
        <v>50</v>
      </c>
      <c r="F290">
        <v>4.83</v>
      </c>
      <c r="G290" s="47">
        <f>'Stavební rozpočet'!G314</f>
        <v>0</v>
      </c>
      <c r="H290">
        <f>W290*F290+X290*F290</f>
        <v>0</v>
      </c>
      <c r="W290">
        <f>G290*Y290</f>
        <v>0</v>
      </c>
      <c r="X290">
        <f>G290*(1-Y290)</f>
        <v>0</v>
      </c>
      <c r="Y290">
        <v>0</v>
      </c>
    </row>
    <row r="291" spans="1:25" ht="12.75" customHeight="1">
      <c r="B291" s="15" t="s">
        <v>57</v>
      </c>
      <c r="C291" s="56" t="s">
        <v>514</v>
      </c>
      <c r="D291" s="80"/>
      <c r="E291" s="80"/>
      <c r="F291" s="80"/>
      <c r="G291" s="80"/>
      <c r="H291" s="16"/>
    </row>
    <row r="292" spans="1:25">
      <c r="A292" s="2" t="s">
        <v>515</v>
      </c>
      <c r="B292" s="1" t="s">
        <v>516</v>
      </c>
      <c r="C292" s="25" t="s">
        <v>517</v>
      </c>
      <c r="D292" t="s">
        <v>50</v>
      </c>
      <c r="E292" t="s">
        <v>518</v>
      </c>
      <c r="F292">
        <v>1.845</v>
      </c>
      <c r="G292" s="47">
        <f>'Stavební rozpočet'!G316</f>
        <v>0</v>
      </c>
      <c r="H292">
        <f>W292*F292+X292*F292</f>
        <v>0</v>
      </c>
      <c r="W292">
        <f>G292*Y292</f>
        <v>0</v>
      </c>
      <c r="X292">
        <f>G292*(1-Y292)</f>
        <v>0</v>
      </c>
      <c r="Y292">
        <v>7.3406517862897161E-2</v>
      </c>
    </row>
    <row r="293" spans="1:25">
      <c r="E293" t="s">
        <v>518</v>
      </c>
    </row>
    <row r="294" spans="1:25">
      <c r="E294" t="s">
        <v>519</v>
      </c>
    </row>
    <row r="295" spans="1:25">
      <c r="E295" t="s">
        <v>519</v>
      </c>
    </row>
    <row r="296" spans="1:25">
      <c r="E296" t="s">
        <v>519</v>
      </c>
    </row>
    <row r="297" spans="1:25" ht="12.75" customHeight="1">
      <c r="B297" s="15" t="s">
        <v>57</v>
      </c>
      <c r="C297" s="56" t="s">
        <v>520</v>
      </c>
      <c r="D297" s="80"/>
      <c r="E297" s="80"/>
      <c r="F297" s="80"/>
      <c r="G297" s="80"/>
      <c r="H297" s="16"/>
    </row>
    <row r="298" spans="1:25">
      <c r="A298" s="2" t="s">
        <v>521</v>
      </c>
      <c r="B298" s="1" t="s">
        <v>522</v>
      </c>
      <c r="C298" s="25" t="s">
        <v>523</v>
      </c>
      <c r="D298" t="s">
        <v>114</v>
      </c>
      <c r="F298">
        <v>1</v>
      </c>
      <c r="G298" s="47">
        <f>'Stavební rozpočet'!G323</f>
        <v>0</v>
      </c>
      <c r="H298">
        <f>W298*F298+X298*F298</f>
        <v>0</v>
      </c>
      <c r="W298">
        <f>G298*Y298</f>
        <v>0</v>
      </c>
      <c r="X298">
        <f>G298*(1-Y298)</f>
        <v>0</v>
      </c>
      <c r="Y298">
        <v>0</v>
      </c>
    </row>
    <row r="299" spans="1:25" ht="12.75" customHeight="1">
      <c r="B299" s="15" t="s">
        <v>57</v>
      </c>
      <c r="C299" s="56" t="s">
        <v>524</v>
      </c>
      <c r="D299" s="80"/>
      <c r="E299" s="80"/>
      <c r="F299" s="80"/>
      <c r="G299" s="80"/>
      <c r="H299" s="16"/>
    </row>
    <row r="300" spans="1:25">
      <c r="A300" s="18"/>
      <c r="B300" s="19" t="s">
        <v>525</v>
      </c>
      <c r="C300" s="13" t="s">
        <v>526</v>
      </c>
      <c r="D300" s="13"/>
      <c r="E300" s="13"/>
      <c r="F300" s="13"/>
      <c r="G300" s="13"/>
      <c r="H300" s="13">
        <f>SUM(H301:H301)</f>
        <v>0</v>
      </c>
    </row>
    <row r="301" spans="1:25">
      <c r="A301" s="2" t="s">
        <v>527</v>
      </c>
      <c r="B301" s="1" t="s">
        <v>528</v>
      </c>
      <c r="C301" s="25" t="s">
        <v>529</v>
      </c>
      <c r="D301" t="s">
        <v>95</v>
      </c>
      <c r="E301" t="s">
        <v>531</v>
      </c>
      <c r="F301">
        <v>1.1659999999999999</v>
      </c>
      <c r="G301" s="47">
        <f>'Stavební rozpočet'!G326</f>
        <v>0</v>
      </c>
      <c r="H301">
        <f>W301*F301+X301*F301</f>
        <v>0</v>
      </c>
      <c r="W301">
        <f>G301*Y301</f>
        <v>0</v>
      </c>
      <c r="X301">
        <f>G301*(1-Y301)</f>
        <v>0</v>
      </c>
      <c r="Y301">
        <v>0</v>
      </c>
    </row>
    <row r="302" spans="1:25">
      <c r="E302" t="s">
        <v>532</v>
      </c>
    </row>
    <row r="303" spans="1:25">
      <c r="E303" t="s">
        <v>533</v>
      </c>
    </row>
    <row r="304" spans="1:25">
      <c r="E304" t="s">
        <v>534</v>
      </c>
    </row>
    <row r="305" spans="1:25">
      <c r="E305" t="s">
        <v>535</v>
      </c>
    </row>
    <row r="306" spans="1:25">
      <c r="E306" t="s">
        <v>536</v>
      </c>
    </row>
    <row r="307" spans="1:25">
      <c r="E307" t="s">
        <v>537</v>
      </c>
    </row>
    <row r="308" spans="1:25">
      <c r="E308" t="s">
        <v>538</v>
      </c>
    </row>
    <row r="309" spans="1:25">
      <c r="A309" s="18"/>
      <c r="B309" s="19" t="s">
        <v>539</v>
      </c>
      <c r="C309" s="13" t="s">
        <v>540</v>
      </c>
      <c r="D309" s="13"/>
      <c r="E309" s="13"/>
      <c r="F309" s="13"/>
      <c r="G309" s="13"/>
      <c r="H309" s="13">
        <f>SUM(H310:H335)</f>
        <v>0</v>
      </c>
    </row>
    <row r="310" spans="1:25">
      <c r="A310" s="2" t="s">
        <v>542</v>
      </c>
      <c r="B310" s="1" t="s">
        <v>543</v>
      </c>
      <c r="C310" s="25" t="s">
        <v>544</v>
      </c>
      <c r="D310" t="s">
        <v>114</v>
      </c>
      <c r="F310">
        <v>2</v>
      </c>
      <c r="G310" s="47">
        <f>'Stavební rozpočet'!G336</f>
        <v>0</v>
      </c>
      <c r="H310">
        <f>W310*F310+X310*F310</f>
        <v>0</v>
      </c>
      <c r="W310">
        <f>G310*Y310</f>
        <v>0</v>
      </c>
      <c r="X310">
        <f>G310*(1-Y310)</f>
        <v>0</v>
      </c>
      <c r="Y310">
        <v>0</v>
      </c>
    </row>
    <row r="311" spans="1:25">
      <c r="A311" s="2" t="s">
        <v>546</v>
      </c>
      <c r="B311" s="1" t="s">
        <v>547</v>
      </c>
      <c r="C311" s="25" t="s">
        <v>548</v>
      </c>
      <c r="D311" t="s">
        <v>114</v>
      </c>
      <c r="F311">
        <v>2</v>
      </c>
      <c r="G311" s="47">
        <f>'Stavební rozpočet'!G337</f>
        <v>0</v>
      </c>
      <c r="H311">
        <f>W311*F311+X311*F311</f>
        <v>0</v>
      </c>
      <c r="W311">
        <f>G311*Y311</f>
        <v>0</v>
      </c>
      <c r="X311">
        <f>G311*(1-Y311)</f>
        <v>0</v>
      </c>
      <c r="Y311">
        <v>1</v>
      </c>
    </row>
    <row r="312" spans="1:25" ht="12.75" customHeight="1">
      <c r="B312" s="15" t="s">
        <v>57</v>
      </c>
      <c r="C312" s="56" t="s">
        <v>549</v>
      </c>
      <c r="D312" s="80"/>
      <c r="E312" s="80"/>
      <c r="F312" s="80"/>
      <c r="G312" s="80"/>
      <c r="H312" s="16"/>
    </row>
    <row r="313" spans="1:25">
      <c r="A313" s="2" t="s">
        <v>550</v>
      </c>
      <c r="B313" s="1" t="s">
        <v>551</v>
      </c>
      <c r="C313" s="25" t="s">
        <v>552</v>
      </c>
      <c r="D313" t="s">
        <v>114</v>
      </c>
      <c r="F313">
        <v>1</v>
      </c>
      <c r="G313" s="47">
        <f>'Stavební rozpočet'!G339</f>
        <v>0</v>
      </c>
      <c r="H313">
        <f>W313*F313+X313*F313</f>
        <v>0</v>
      </c>
      <c r="W313">
        <f>G313*Y313</f>
        <v>0</v>
      </c>
      <c r="X313">
        <f>G313*(1-Y313)</f>
        <v>0</v>
      </c>
      <c r="Y313">
        <v>1</v>
      </c>
    </row>
    <row r="314" spans="1:25" ht="12.75" customHeight="1">
      <c r="B314" s="15" t="s">
        <v>57</v>
      </c>
      <c r="C314" s="56" t="s">
        <v>553</v>
      </c>
      <c r="D314" s="80"/>
      <c r="E314" s="80"/>
      <c r="F314" s="80"/>
      <c r="G314" s="80"/>
      <c r="H314" s="16"/>
    </row>
    <row r="315" spans="1:25">
      <c r="A315" s="2" t="s">
        <v>554</v>
      </c>
      <c r="B315" s="1" t="s">
        <v>555</v>
      </c>
      <c r="C315" s="25" t="s">
        <v>556</v>
      </c>
      <c r="D315" t="s">
        <v>114</v>
      </c>
      <c r="F315">
        <v>1</v>
      </c>
      <c r="G315" s="47">
        <f>'Stavební rozpočet'!G341</f>
        <v>0</v>
      </c>
      <c r="H315">
        <f>W315*F315+X315*F315</f>
        <v>0</v>
      </c>
      <c r="W315">
        <f>G315*Y315</f>
        <v>0</v>
      </c>
      <c r="X315">
        <f>G315*(1-Y315)</f>
        <v>0</v>
      </c>
      <c r="Y315">
        <v>1</v>
      </c>
    </row>
    <row r="316" spans="1:25">
      <c r="A316" s="2" t="s">
        <v>557</v>
      </c>
      <c r="B316" s="1" t="s">
        <v>558</v>
      </c>
      <c r="C316" s="25" t="s">
        <v>559</v>
      </c>
      <c r="D316" t="s">
        <v>114</v>
      </c>
      <c r="F316">
        <v>2</v>
      </c>
      <c r="G316" s="47">
        <f>'Stavební rozpočet'!G342</f>
        <v>0</v>
      </c>
      <c r="H316">
        <f>W316*F316+X316*F316</f>
        <v>0</v>
      </c>
      <c r="W316">
        <f>G316*Y316</f>
        <v>0</v>
      </c>
      <c r="X316">
        <f>G316*(1-Y316)</f>
        <v>0</v>
      </c>
      <c r="Y316">
        <v>0</v>
      </c>
    </row>
    <row r="317" spans="1:25">
      <c r="A317" s="2" t="s">
        <v>560</v>
      </c>
      <c r="B317" s="1" t="s">
        <v>561</v>
      </c>
      <c r="C317" s="25" t="s">
        <v>562</v>
      </c>
      <c r="D317" t="s">
        <v>114</v>
      </c>
      <c r="F317">
        <v>2</v>
      </c>
      <c r="G317" s="47">
        <f>'Stavební rozpočet'!G343</f>
        <v>0</v>
      </c>
      <c r="H317">
        <f>W317*F317+X317*F317</f>
        <v>0</v>
      </c>
      <c r="W317">
        <f>G317*Y317</f>
        <v>0</v>
      </c>
      <c r="X317">
        <f>G317*(1-Y317)</f>
        <v>0</v>
      </c>
      <c r="Y317">
        <v>1</v>
      </c>
    </row>
    <row r="318" spans="1:25" ht="12.75" customHeight="1">
      <c r="B318" s="15" t="s">
        <v>57</v>
      </c>
      <c r="C318" s="56" t="s">
        <v>563</v>
      </c>
      <c r="D318" s="80"/>
      <c r="E318" s="80"/>
      <c r="F318" s="80"/>
      <c r="G318" s="80"/>
      <c r="H318" s="16"/>
    </row>
    <row r="319" spans="1:25">
      <c r="A319" s="2" t="s">
        <v>564</v>
      </c>
      <c r="B319" s="1" t="s">
        <v>565</v>
      </c>
      <c r="C319" s="25" t="s">
        <v>566</v>
      </c>
      <c r="D319" t="s">
        <v>114</v>
      </c>
      <c r="F319">
        <v>2</v>
      </c>
      <c r="G319" s="47">
        <f>'Stavební rozpočet'!G345</f>
        <v>0</v>
      </c>
      <c r="H319">
        <f>W319*F319+X319*F319</f>
        <v>0</v>
      </c>
      <c r="W319">
        <f>G319*Y319</f>
        <v>0</v>
      </c>
      <c r="X319">
        <f>G319*(1-Y319)</f>
        <v>0</v>
      </c>
      <c r="Y319">
        <v>1</v>
      </c>
    </row>
    <row r="320" spans="1:25" ht="12.75" customHeight="1">
      <c r="B320" s="15" t="s">
        <v>57</v>
      </c>
      <c r="C320" s="56" t="s">
        <v>567</v>
      </c>
      <c r="D320" s="80"/>
      <c r="E320" s="80"/>
      <c r="F320" s="80"/>
      <c r="G320" s="80"/>
      <c r="H320" s="16"/>
    </row>
    <row r="321" spans="1:25">
      <c r="A321" s="2" t="s">
        <v>568</v>
      </c>
      <c r="B321" s="1" t="s">
        <v>569</v>
      </c>
      <c r="C321" s="25" t="s">
        <v>570</v>
      </c>
      <c r="D321" t="s">
        <v>114</v>
      </c>
      <c r="F321">
        <v>1</v>
      </c>
      <c r="G321" s="47">
        <f>'Stavební rozpočet'!G347</f>
        <v>0</v>
      </c>
      <c r="H321">
        <f>W321*F321+X321*F321</f>
        <v>0</v>
      </c>
      <c r="W321">
        <f>G321*Y321</f>
        <v>0</v>
      </c>
      <c r="X321">
        <f>G321*(1-Y321)</f>
        <v>0</v>
      </c>
      <c r="Y321">
        <v>1</v>
      </c>
    </row>
    <row r="322" spans="1:25" ht="12.75" customHeight="1">
      <c r="B322" s="15" t="s">
        <v>57</v>
      </c>
      <c r="C322" s="56" t="s">
        <v>571</v>
      </c>
      <c r="D322" s="80"/>
      <c r="E322" s="80"/>
      <c r="F322" s="80"/>
      <c r="G322" s="80"/>
      <c r="H322" s="16"/>
    </row>
    <row r="323" spans="1:25">
      <c r="A323" s="2" t="s">
        <v>572</v>
      </c>
      <c r="B323" s="1" t="s">
        <v>573</v>
      </c>
      <c r="C323" s="25" t="s">
        <v>574</v>
      </c>
      <c r="D323" t="s">
        <v>79</v>
      </c>
      <c r="F323">
        <v>10.7</v>
      </c>
      <c r="G323" s="47">
        <f>'Stavební rozpočet'!G349</f>
        <v>0</v>
      </c>
      <c r="H323">
        <f>W323*F323+X323*F323</f>
        <v>0</v>
      </c>
      <c r="W323">
        <f>G323*Y323</f>
        <v>0</v>
      </c>
      <c r="X323">
        <f>G323*(1-Y323)</f>
        <v>0</v>
      </c>
      <c r="Y323">
        <v>0</v>
      </c>
    </row>
    <row r="324" spans="1:25">
      <c r="A324" s="2" t="s">
        <v>575</v>
      </c>
      <c r="B324" s="1" t="s">
        <v>576</v>
      </c>
      <c r="C324" s="25" t="s">
        <v>577</v>
      </c>
      <c r="D324" t="s">
        <v>79</v>
      </c>
      <c r="F324">
        <v>15</v>
      </c>
      <c r="G324" s="47">
        <f>'Stavební rozpočet'!G350</f>
        <v>0</v>
      </c>
      <c r="H324">
        <f>W324*F324+X324*F324</f>
        <v>0</v>
      </c>
      <c r="W324">
        <f>G324*Y324</f>
        <v>0</v>
      </c>
      <c r="X324">
        <f>G324*(1-Y324)</f>
        <v>0</v>
      </c>
      <c r="Y324">
        <v>1</v>
      </c>
    </row>
    <row r="325" spans="1:25" ht="12.75" customHeight="1">
      <c r="B325" s="15" t="s">
        <v>57</v>
      </c>
      <c r="C325" s="56" t="s">
        <v>578</v>
      </c>
      <c r="D325" s="80"/>
      <c r="E325" s="80"/>
      <c r="F325" s="80"/>
      <c r="G325" s="80"/>
      <c r="H325" s="16"/>
    </row>
    <row r="326" spans="1:25">
      <c r="A326" s="2" t="s">
        <v>579</v>
      </c>
      <c r="B326" s="1" t="s">
        <v>580</v>
      </c>
      <c r="C326" s="25" t="s">
        <v>581</v>
      </c>
      <c r="D326" t="s">
        <v>79</v>
      </c>
      <c r="E326" t="s">
        <v>582</v>
      </c>
      <c r="F326">
        <v>6.7</v>
      </c>
      <c r="G326" s="47">
        <f>'Stavební rozpočet'!G352</f>
        <v>0</v>
      </c>
      <c r="H326">
        <f>W326*F326+X326*F326</f>
        <v>0</v>
      </c>
      <c r="W326">
        <f>G326*Y326</f>
        <v>0</v>
      </c>
      <c r="X326">
        <f>G326*(1-Y326)</f>
        <v>0</v>
      </c>
      <c r="Y326">
        <v>0</v>
      </c>
    </row>
    <row r="327" spans="1:25">
      <c r="E327" t="s">
        <v>583</v>
      </c>
    </row>
    <row r="328" spans="1:25">
      <c r="E328" t="s">
        <v>584</v>
      </c>
    </row>
    <row r="329" spans="1:25">
      <c r="E329" t="s">
        <v>584</v>
      </c>
    </row>
    <row r="330" spans="1:25">
      <c r="A330" s="2" t="s">
        <v>585</v>
      </c>
      <c r="B330" s="1" t="s">
        <v>586</v>
      </c>
      <c r="C330" s="25" t="s">
        <v>587</v>
      </c>
      <c r="D330" t="s">
        <v>79</v>
      </c>
      <c r="F330">
        <v>10</v>
      </c>
      <c r="G330" s="47">
        <f>'Stavební rozpočet'!G357</f>
        <v>0</v>
      </c>
      <c r="H330">
        <f>W330*F330+X330*F330</f>
        <v>0</v>
      </c>
      <c r="W330">
        <f>G330*Y330</f>
        <v>0</v>
      </c>
      <c r="X330">
        <f>G330*(1-Y330)</f>
        <v>0</v>
      </c>
      <c r="Y330">
        <v>1</v>
      </c>
    </row>
    <row r="331" spans="1:25" ht="12.75" customHeight="1">
      <c r="B331" s="15" t="s">
        <v>57</v>
      </c>
      <c r="C331" s="56" t="s">
        <v>578</v>
      </c>
      <c r="D331" s="80"/>
      <c r="E331" s="80"/>
      <c r="F331" s="80"/>
      <c r="G331" s="80"/>
      <c r="H331" s="16"/>
    </row>
    <row r="332" spans="1:25">
      <c r="A332" s="2" t="s">
        <v>588</v>
      </c>
      <c r="B332" s="1" t="s">
        <v>589</v>
      </c>
      <c r="C332" s="25" t="s">
        <v>590</v>
      </c>
      <c r="D332" t="s">
        <v>114</v>
      </c>
      <c r="F332">
        <v>1</v>
      </c>
      <c r="G332" s="47">
        <f>'Stavební rozpočet'!G359</f>
        <v>0</v>
      </c>
      <c r="H332">
        <f>W332*F332+X332*F332</f>
        <v>0</v>
      </c>
      <c r="W332">
        <f>G332*Y332</f>
        <v>0</v>
      </c>
      <c r="X332">
        <f>G332*(1-Y332)</f>
        <v>0</v>
      </c>
      <c r="Y332">
        <v>0</v>
      </c>
    </row>
    <row r="333" spans="1:25">
      <c r="A333" s="2" t="s">
        <v>591</v>
      </c>
      <c r="B333" s="1" t="s">
        <v>592</v>
      </c>
      <c r="C333" s="25" t="s">
        <v>593</v>
      </c>
      <c r="D333" t="s">
        <v>114</v>
      </c>
      <c r="F333">
        <v>1</v>
      </c>
      <c r="G333" s="47">
        <f>'Stavební rozpočet'!G360</f>
        <v>0</v>
      </c>
      <c r="H333">
        <f>W333*F333+X333*F333</f>
        <v>0</v>
      </c>
      <c r="W333">
        <f>G333*Y333</f>
        <v>0</v>
      </c>
      <c r="X333">
        <f>G333*(1-Y333)</f>
        <v>0</v>
      </c>
      <c r="Y333">
        <v>0.4791238877481177</v>
      </c>
    </row>
    <row r="334" spans="1:25">
      <c r="A334" s="2" t="s">
        <v>594</v>
      </c>
      <c r="B334" s="1" t="s">
        <v>595</v>
      </c>
      <c r="C334" s="25" t="s">
        <v>596</v>
      </c>
      <c r="D334" t="s">
        <v>114</v>
      </c>
      <c r="F334">
        <v>1</v>
      </c>
      <c r="G334" s="47">
        <f>'Stavební rozpočet'!G361</f>
        <v>0</v>
      </c>
      <c r="H334">
        <f>W334*F334+X334*F334</f>
        <v>0</v>
      </c>
      <c r="W334">
        <f>G334*Y334</f>
        <v>0</v>
      </c>
      <c r="X334">
        <f>G334*(1-Y334)</f>
        <v>0</v>
      </c>
      <c r="Y334">
        <v>0</v>
      </c>
    </row>
    <row r="335" spans="1:25">
      <c r="A335" s="2" t="s">
        <v>597</v>
      </c>
      <c r="B335" s="1" t="s">
        <v>598</v>
      </c>
      <c r="C335" s="25" t="s">
        <v>599</v>
      </c>
      <c r="D335" t="s">
        <v>114</v>
      </c>
      <c r="F335">
        <v>1</v>
      </c>
      <c r="G335" s="47">
        <f>'Stavební rozpočet'!G362</f>
        <v>0</v>
      </c>
      <c r="H335">
        <f>W335*F335+X335*F335</f>
        <v>0</v>
      </c>
      <c r="W335">
        <f>G335*Y335</f>
        <v>0</v>
      </c>
      <c r="X335">
        <f>G335*(1-Y335)</f>
        <v>0</v>
      </c>
      <c r="Y335">
        <v>0.47969299648225128</v>
      </c>
    </row>
    <row r="336" spans="1:25">
      <c r="A336" s="18"/>
      <c r="B336" s="19" t="s">
        <v>600</v>
      </c>
      <c r="C336" s="13" t="s">
        <v>601</v>
      </c>
      <c r="D336" s="13"/>
      <c r="E336" s="13"/>
      <c r="F336" s="13"/>
      <c r="G336" s="13"/>
      <c r="H336" s="13">
        <f>SUM(H337:H352)</f>
        <v>0</v>
      </c>
    </row>
    <row r="337" spans="1:25">
      <c r="A337" s="2" t="s">
        <v>602</v>
      </c>
      <c r="B337" s="1" t="s">
        <v>603</v>
      </c>
      <c r="C337" s="25" t="s">
        <v>604</v>
      </c>
      <c r="D337" t="s">
        <v>95</v>
      </c>
      <c r="E337" t="s">
        <v>606</v>
      </c>
      <c r="F337">
        <v>0.20319999999999999</v>
      </c>
      <c r="G337" s="47">
        <f>'Stavební rozpočet'!G364</f>
        <v>0</v>
      </c>
      <c r="H337">
        <f>W337*F337+X337*F337</f>
        <v>0</v>
      </c>
      <c r="W337">
        <f>G337*Y337</f>
        <v>0</v>
      </c>
      <c r="X337">
        <f>G337*(1-Y337)</f>
        <v>0</v>
      </c>
      <c r="Y337">
        <v>0</v>
      </c>
    </row>
    <row r="338" spans="1:25">
      <c r="E338" t="s">
        <v>607</v>
      </c>
    </row>
    <row r="339" spans="1:25">
      <c r="E339" t="s">
        <v>608</v>
      </c>
    </row>
    <row r="340" spans="1:25">
      <c r="E340" t="s">
        <v>609</v>
      </c>
    </row>
    <row r="341" spans="1:25">
      <c r="E341" t="s">
        <v>610</v>
      </c>
    </row>
    <row r="342" spans="1:25">
      <c r="E342" t="s">
        <v>607</v>
      </c>
    </row>
    <row r="343" spans="1:25">
      <c r="E343" t="s">
        <v>611</v>
      </c>
    </row>
    <row r="344" spans="1:25">
      <c r="E344" t="s">
        <v>607</v>
      </c>
    </row>
    <row r="345" spans="1:25">
      <c r="E345" t="s">
        <v>612</v>
      </c>
    </row>
    <row r="346" spans="1:25">
      <c r="E346" t="s">
        <v>607</v>
      </c>
    </row>
    <row r="347" spans="1:25">
      <c r="E347" t="s">
        <v>613</v>
      </c>
    </row>
    <row r="348" spans="1:25">
      <c r="E348" t="s">
        <v>607</v>
      </c>
    </row>
    <row r="349" spans="1:25" ht="12.75" customHeight="1">
      <c r="B349" s="15" t="s">
        <v>57</v>
      </c>
      <c r="C349" s="56" t="s">
        <v>614</v>
      </c>
      <c r="D349" s="80"/>
      <c r="E349" s="80"/>
      <c r="F349" s="80"/>
      <c r="G349" s="80"/>
      <c r="H349" s="16"/>
    </row>
    <row r="350" spans="1:25">
      <c r="A350" s="2" t="s">
        <v>507</v>
      </c>
      <c r="B350" s="1" t="s">
        <v>615</v>
      </c>
      <c r="C350" s="25" t="s">
        <v>616</v>
      </c>
      <c r="D350" t="s">
        <v>95</v>
      </c>
      <c r="F350">
        <v>0.20319999999999999</v>
      </c>
      <c r="G350" s="47">
        <f>'Stavební rozpočet'!G378</f>
        <v>0</v>
      </c>
      <c r="H350">
        <f>W350*F350+X350*F350</f>
        <v>0</v>
      </c>
      <c r="W350">
        <f>G350*Y350</f>
        <v>0</v>
      </c>
      <c r="X350">
        <f>G350*(1-Y350)</f>
        <v>0</v>
      </c>
      <c r="Y350">
        <v>0</v>
      </c>
    </row>
    <row r="351" spans="1:25" ht="12.75" customHeight="1">
      <c r="B351" s="15" t="s">
        <v>57</v>
      </c>
      <c r="C351" s="56" t="s">
        <v>617</v>
      </c>
      <c r="D351" s="80"/>
      <c r="E351" s="80"/>
      <c r="F351" s="80"/>
      <c r="G351" s="80"/>
      <c r="H351" s="16"/>
    </row>
    <row r="352" spans="1:25">
      <c r="A352" s="2" t="s">
        <v>618</v>
      </c>
      <c r="B352" s="1" t="s">
        <v>619</v>
      </c>
      <c r="C352" s="25" t="s">
        <v>620</v>
      </c>
      <c r="D352" t="s">
        <v>95</v>
      </c>
      <c r="F352">
        <v>0.20319999999999999</v>
      </c>
      <c r="G352" s="47">
        <f>'Stavební rozpočet'!G380</f>
        <v>0</v>
      </c>
      <c r="H352">
        <f>W352*F352+X352*F352</f>
        <v>0</v>
      </c>
      <c r="W352">
        <f>G352*Y352</f>
        <v>0</v>
      </c>
      <c r="X352">
        <f>G352*(1-Y352)</f>
        <v>0</v>
      </c>
      <c r="Y352">
        <v>0</v>
      </c>
    </row>
    <row r="353" spans="1:13">
      <c r="A353" s="26"/>
      <c r="B353" s="3"/>
      <c r="C353" s="27"/>
      <c r="D353" s="27"/>
      <c r="E353" s="27"/>
      <c r="F353" s="82" t="s">
        <v>621</v>
      </c>
      <c r="G353" s="82"/>
      <c r="H353" s="27">
        <f>H7+H11+H46+H48+H56+H67+H91+H98+H166+H249+H289+H300+H309+H336</f>
        <v>0</v>
      </c>
      <c r="I353" s="27"/>
      <c r="J353" s="27"/>
      <c r="K353" s="27"/>
      <c r="L353" s="27"/>
      <c r="M353" s="27"/>
    </row>
    <row r="354" spans="1:13">
      <c r="A354" s="23" t="s">
        <v>622</v>
      </c>
    </row>
    <row r="355" spans="1:13" ht="0" hidden="1" customHeight="1">
      <c r="A355" s="53"/>
      <c r="B355" s="54"/>
      <c r="C355" s="55"/>
      <c r="D355" s="55"/>
      <c r="E355" s="55"/>
      <c r="F355" s="55"/>
      <c r="G355" s="55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69">
    <mergeCell ref="F353:G353"/>
    <mergeCell ref="A355:G355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C10:G10"/>
    <mergeCell ref="C21:G21"/>
    <mergeCell ref="C28:G28"/>
    <mergeCell ref="C30:G30"/>
    <mergeCell ref="C39:G39"/>
    <mergeCell ref="C41:G41"/>
    <mergeCell ref="C43:G43"/>
    <mergeCell ref="C45:G45"/>
    <mergeCell ref="C62:G62"/>
    <mergeCell ref="C70:G70"/>
    <mergeCell ref="C73:G73"/>
    <mergeCell ref="C75:G75"/>
    <mergeCell ref="C77:G77"/>
    <mergeCell ref="C79:G79"/>
    <mergeCell ref="C81:G81"/>
    <mergeCell ref="C90:G90"/>
    <mergeCell ref="C95:G95"/>
    <mergeCell ref="C97:G97"/>
    <mergeCell ref="C101:G101"/>
    <mergeCell ref="C108:G108"/>
    <mergeCell ref="C110:G110"/>
    <mergeCell ref="C119:G119"/>
    <mergeCell ref="C121:G121"/>
    <mergeCell ref="C130:G130"/>
    <mergeCell ref="C147:G147"/>
    <mergeCell ref="C149:G149"/>
    <mergeCell ref="C151:G151"/>
    <mergeCell ref="C153:G153"/>
    <mergeCell ref="C156:G156"/>
    <mergeCell ref="C165:G165"/>
    <mergeCell ref="C181:G181"/>
    <mergeCell ref="C183:G183"/>
    <mergeCell ref="C192:G192"/>
    <mergeCell ref="C194:G194"/>
    <mergeCell ref="C203:G203"/>
    <mergeCell ref="C205:G205"/>
    <mergeCell ref="C218:G218"/>
    <mergeCell ref="C248:G248"/>
    <mergeCell ref="C276:G276"/>
    <mergeCell ref="C278:G278"/>
    <mergeCell ref="C286:G286"/>
    <mergeCell ref="C288:G288"/>
    <mergeCell ref="C291:G291"/>
    <mergeCell ref="C297:G297"/>
    <mergeCell ref="C299:G299"/>
    <mergeCell ref="C312:G312"/>
    <mergeCell ref="C314:G314"/>
    <mergeCell ref="C349:G349"/>
    <mergeCell ref="C351:G351"/>
    <mergeCell ref="C318:G318"/>
    <mergeCell ref="C320:G320"/>
    <mergeCell ref="C322:G322"/>
    <mergeCell ref="C325:G325"/>
    <mergeCell ref="C331:G33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115" t="s">
        <v>624</v>
      </c>
      <c r="B1" s="54"/>
      <c r="C1" s="54"/>
      <c r="D1" s="54"/>
      <c r="E1" s="54"/>
      <c r="F1" s="54"/>
      <c r="G1" s="54"/>
      <c r="H1" s="54"/>
      <c r="I1" s="54"/>
    </row>
    <row r="2" spans="1:9" ht="25.5" customHeight="1">
      <c r="A2" s="116" t="s">
        <v>1</v>
      </c>
      <c r="B2" s="117"/>
      <c r="C2" s="21" t="s">
        <v>2</v>
      </c>
      <c r="D2" s="31"/>
      <c r="E2" s="31" t="s">
        <v>5</v>
      </c>
      <c r="F2" s="31" t="s">
        <v>6</v>
      </c>
      <c r="G2" s="31"/>
      <c r="H2" s="31" t="s">
        <v>625</v>
      </c>
      <c r="I2" s="33" t="s">
        <v>626</v>
      </c>
    </row>
    <row r="3" spans="1:9" ht="25.5" customHeight="1">
      <c r="A3" s="118" t="s">
        <v>7</v>
      </c>
      <c r="B3" s="54"/>
      <c r="C3" s="1" t="s">
        <v>8</v>
      </c>
      <c r="D3" s="1"/>
      <c r="E3" s="1" t="s">
        <v>10</v>
      </c>
      <c r="F3" s="1" t="s">
        <v>11</v>
      </c>
      <c r="G3" s="1"/>
      <c r="H3" s="1" t="s">
        <v>625</v>
      </c>
      <c r="I3" s="34" t="s">
        <v>627</v>
      </c>
    </row>
    <row r="4" spans="1:9" ht="25.5" customHeight="1">
      <c r="A4" s="118" t="s">
        <v>12</v>
      </c>
      <c r="B4" s="54"/>
      <c r="C4" s="1" t="s">
        <v>13</v>
      </c>
      <c r="D4" s="1"/>
      <c r="E4" s="1" t="s">
        <v>15</v>
      </c>
      <c r="F4" s="50"/>
      <c r="G4" s="1"/>
      <c r="H4" s="1" t="s">
        <v>625</v>
      </c>
      <c r="I4" s="48"/>
    </row>
    <row r="5" spans="1:9" ht="25.5" customHeight="1">
      <c r="A5" s="118" t="s">
        <v>9</v>
      </c>
      <c r="B5" s="54"/>
      <c r="C5" s="50"/>
      <c r="D5" s="1"/>
      <c r="E5" s="1" t="s">
        <v>14</v>
      </c>
      <c r="F5" s="50"/>
      <c r="G5" s="1"/>
      <c r="H5" s="1" t="s">
        <v>628</v>
      </c>
      <c r="I5" s="35">
        <v>97</v>
      </c>
    </row>
    <row r="6" spans="1:9" ht="25.5" customHeight="1">
      <c r="A6" s="111" t="s">
        <v>16</v>
      </c>
      <c r="B6" s="112"/>
      <c r="C6" s="51"/>
      <c r="D6" s="32"/>
      <c r="E6" s="32" t="s">
        <v>19</v>
      </c>
      <c r="F6" s="51"/>
      <c r="G6" s="32"/>
      <c r="H6" s="32" t="s">
        <v>629</v>
      </c>
      <c r="I6" s="49"/>
    </row>
    <row r="7" spans="1:9" ht="25.5" customHeight="1">
      <c r="A7" s="113" t="s">
        <v>630</v>
      </c>
      <c r="B7" s="114"/>
      <c r="C7" s="114"/>
      <c r="D7" s="114"/>
      <c r="E7" s="114"/>
      <c r="F7" s="114"/>
      <c r="G7" s="114"/>
      <c r="H7" s="114"/>
      <c r="I7" s="114"/>
    </row>
    <row r="8" spans="1:9" ht="25.5" customHeight="1">
      <c r="A8" s="41" t="s">
        <v>631</v>
      </c>
      <c r="B8" s="108" t="s">
        <v>632</v>
      </c>
      <c r="C8" s="109"/>
      <c r="D8" s="41" t="s">
        <v>633</v>
      </c>
      <c r="E8" s="108" t="s">
        <v>634</v>
      </c>
      <c r="F8" s="109"/>
      <c r="G8" s="41" t="s">
        <v>635</v>
      </c>
      <c r="H8" s="108" t="s">
        <v>636</v>
      </c>
      <c r="I8" s="109"/>
    </row>
    <row r="9" spans="1:9" ht="15">
      <c r="A9" s="110" t="s">
        <v>637</v>
      </c>
      <c r="B9" s="92">
        <f>'Rozpočet - vybrané sloupce'!H7+'Rozpočet - vybrané sloupce'!H11+'Rozpočet - vybrané sloupce'!H46+'Rozpočet - vybrané sloupce'!H289</f>
        <v>0</v>
      </c>
      <c r="C9" s="93"/>
      <c r="D9" s="88" t="s">
        <v>638</v>
      </c>
      <c r="E9" s="89"/>
      <c r="F9" s="52"/>
      <c r="G9" s="88" t="s">
        <v>639</v>
      </c>
      <c r="H9" s="89"/>
      <c r="I9" s="52"/>
    </row>
    <row r="10" spans="1:9" ht="15">
      <c r="A10" s="110"/>
      <c r="B10" s="94"/>
      <c r="C10" s="95"/>
      <c r="D10" s="88" t="s">
        <v>640</v>
      </c>
      <c r="E10" s="89"/>
      <c r="F10" s="52"/>
      <c r="G10" s="88" t="s">
        <v>641</v>
      </c>
      <c r="H10" s="89"/>
      <c r="I10" s="52"/>
    </row>
    <row r="11" spans="1:9" ht="15">
      <c r="A11" s="110" t="s">
        <v>642</v>
      </c>
      <c r="B11" s="92">
        <f>'Rozpočet - vybrané sloupce'!H48+'Rozpočet - vybrané sloupce'!H56+'Rozpočet - vybrané sloupce'!H67+'Rozpočet - vybrané sloupce'!H91+'Rozpočet - vybrané sloupce'!H98+'Rozpočet - vybrané sloupce'!H166+'Rozpočet - vybrané sloupce'!H249</f>
        <v>0</v>
      </c>
      <c r="C11" s="93"/>
      <c r="D11" s="88" t="s">
        <v>643</v>
      </c>
      <c r="E11" s="89"/>
      <c r="F11" s="52"/>
      <c r="G11" s="88" t="s">
        <v>644</v>
      </c>
      <c r="H11" s="89"/>
      <c r="I11" s="52"/>
    </row>
    <row r="12" spans="1:9" ht="15">
      <c r="A12" s="110"/>
      <c r="B12" s="94"/>
      <c r="C12" s="95"/>
      <c r="D12" s="90"/>
      <c r="E12" s="91"/>
      <c r="F12" s="52"/>
      <c r="G12" s="88" t="s">
        <v>645</v>
      </c>
      <c r="H12" s="89"/>
      <c r="I12" s="52"/>
    </row>
    <row r="13" spans="1:9" ht="15">
      <c r="A13" s="110" t="s">
        <v>646</v>
      </c>
      <c r="B13" s="92">
        <f>'Rozpočet - vybrané sloupce'!H309</f>
        <v>0</v>
      </c>
      <c r="C13" s="93"/>
      <c r="D13" s="90"/>
      <c r="E13" s="91"/>
      <c r="F13" s="52"/>
      <c r="G13" s="88" t="s">
        <v>647</v>
      </c>
      <c r="H13" s="89"/>
      <c r="I13" s="52"/>
    </row>
    <row r="14" spans="1:9" ht="15">
      <c r="A14" s="110"/>
      <c r="B14" s="94"/>
      <c r="C14" s="95"/>
      <c r="D14" s="90"/>
      <c r="E14" s="91"/>
      <c r="F14" s="52"/>
      <c r="G14" s="88" t="s">
        <v>648</v>
      </c>
      <c r="H14" s="89"/>
      <c r="I14" s="52"/>
    </row>
    <row r="15" spans="1:9" ht="15">
      <c r="A15" s="106" t="s">
        <v>649</v>
      </c>
      <c r="B15" s="89"/>
      <c r="C15" s="38">
        <f>SUM('Stavební rozpočet'!X8:X380)</f>
        <v>0</v>
      </c>
      <c r="D15" s="88"/>
      <c r="E15" s="89"/>
      <c r="F15" s="38"/>
      <c r="G15" s="36"/>
      <c r="H15" s="37"/>
      <c r="I15" s="38"/>
    </row>
    <row r="16" spans="1:9" ht="15">
      <c r="A16" s="106" t="s">
        <v>650</v>
      </c>
      <c r="B16" s="89"/>
      <c r="C16" s="38">
        <f>'Rozpočet - vybrané sloupce'!H300+'Rozpočet - vybrané sloupce'!H336</f>
        <v>0</v>
      </c>
      <c r="D16" s="88"/>
      <c r="E16" s="89"/>
      <c r="F16" s="38"/>
      <c r="G16" s="36"/>
      <c r="H16" s="37"/>
      <c r="I16" s="38"/>
    </row>
    <row r="17" spans="1:9" ht="15">
      <c r="A17" s="106" t="s">
        <v>651</v>
      </c>
      <c r="B17" s="89"/>
      <c r="C17" s="38">
        <f>SUM(B9:C16)</f>
        <v>0</v>
      </c>
      <c r="D17" s="106" t="s">
        <v>652</v>
      </c>
      <c r="E17" s="107"/>
      <c r="F17" s="38">
        <f>SUM(F9:F16)</f>
        <v>0</v>
      </c>
      <c r="G17" s="106" t="s">
        <v>653</v>
      </c>
      <c r="H17" s="107"/>
      <c r="I17" s="38">
        <f>SUM(I9:I16)</f>
        <v>0</v>
      </c>
    </row>
    <row r="18" spans="1:9" ht="15">
      <c r="A18" s="28"/>
      <c r="B18" s="28"/>
      <c r="C18" s="28"/>
      <c r="D18" s="106" t="s">
        <v>654</v>
      </c>
      <c r="E18" s="107"/>
      <c r="F18" s="38"/>
      <c r="G18" s="106" t="s">
        <v>655</v>
      </c>
      <c r="H18" s="107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96" t="s">
        <v>656</v>
      </c>
      <c r="B22" s="97"/>
      <c r="C22" s="39">
        <f>SUM('Stavební rozpočet'!Z9:Z380)*(1-C18/100)</f>
        <v>0</v>
      </c>
      <c r="D22" s="28"/>
      <c r="E22" s="28"/>
      <c r="F22" s="28"/>
      <c r="G22" s="28"/>
      <c r="H22" s="28"/>
      <c r="I22" s="28"/>
    </row>
    <row r="23" spans="1:9" ht="15">
      <c r="A23" s="96" t="s">
        <v>657</v>
      </c>
      <c r="B23" s="97"/>
      <c r="C23" s="39">
        <f>C17+F17+I17</f>
        <v>0</v>
      </c>
      <c r="D23" s="96" t="s">
        <v>658</v>
      </c>
      <c r="E23" s="97"/>
      <c r="F23" s="39">
        <f>ROUND(C23*(12/100),2)</f>
        <v>0</v>
      </c>
      <c r="G23" s="96" t="s">
        <v>659</v>
      </c>
      <c r="H23" s="97"/>
      <c r="I23" s="39">
        <f>SUM(C22:C24)</f>
        <v>0</v>
      </c>
    </row>
    <row r="24" spans="1:9" ht="15">
      <c r="A24" s="96" t="s">
        <v>660</v>
      </c>
      <c r="B24" s="97"/>
      <c r="C24" s="39">
        <f>SUM('Stavební rozpočet'!AB9:AB380)*(1-C18/100)</f>
        <v>0</v>
      </c>
      <c r="D24" s="96" t="s">
        <v>661</v>
      </c>
      <c r="E24" s="97"/>
      <c r="F24" s="39">
        <f>ROUND(C24*(21/100),2)</f>
        <v>0</v>
      </c>
      <c r="G24" s="96" t="s">
        <v>662</v>
      </c>
      <c r="H24" s="97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98" t="s">
        <v>10</v>
      </c>
      <c r="B26" s="99"/>
      <c r="C26" s="100"/>
      <c r="D26" s="98" t="s">
        <v>5</v>
      </c>
      <c r="E26" s="99"/>
      <c r="F26" s="100"/>
      <c r="G26" s="98" t="s">
        <v>15</v>
      </c>
      <c r="H26" s="99"/>
      <c r="I26" s="100"/>
    </row>
    <row r="27" spans="1:9">
      <c r="A27" s="101"/>
      <c r="B27" s="87"/>
      <c r="C27" s="102"/>
      <c r="D27" s="101"/>
      <c r="E27" s="87"/>
      <c r="F27" s="102"/>
      <c r="G27" s="101"/>
      <c r="H27" s="87"/>
      <c r="I27" s="102"/>
    </row>
    <row r="28" spans="1:9">
      <c r="A28" s="101"/>
      <c r="B28" s="87"/>
      <c r="C28" s="102"/>
      <c r="D28" s="101"/>
      <c r="E28" s="87"/>
      <c r="F28" s="102"/>
      <c r="G28" s="101"/>
      <c r="H28" s="87"/>
      <c r="I28" s="102"/>
    </row>
    <row r="29" spans="1:9">
      <c r="A29" s="101"/>
      <c r="B29" s="87"/>
      <c r="C29" s="102"/>
      <c r="D29" s="101"/>
      <c r="E29" s="87"/>
      <c r="F29" s="102"/>
      <c r="G29" s="101"/>
      <c r="H29" s="87"/>
      <c r="I29" s="102"/>
    </row>
    <row r="30" spans="1:9" ht="15">
      <c r="A30" s="103" t="s">
        <v>663</v>
      </c>
      <c r="B30" s="104"/>
      <c r="C30" s="105"/>
      <c r="D30" s="103" t="s">
        <v>663</v>
      </c>
      <c r="E30" s="104"/>
      <c r="F30" s="105"/>
      <c r="G30" s="103" t="s">
        <v>663</v>
      </c>
      <c r="H30" s="104"/>
      <c r="I30" s="105"/>
    </row>
    <row r="31" spans="1:9" ht="15">
      <c r="A31" s="42" t="s">
        <v>622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86"/>
      <c r="B32" s="87"/>
      <c r="C32" s="87"/>
      <c r="D32" s="87"/>
      <c r="E32" s="87"/>
      <c r="F32" s="87"/>
      <c r="G32" s="87"/>
      <c r="H32" s="87"/>
      <c r="I32" s="87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22:B22"/>
    <mergeCell ref="A23:B23"/>
    <mergeCell ref="A24:B24"/>
    <mergeCell ref="D23:E23"/>
    <mergeCell ref="D24:E24"/>
    <mergeCell ref="A30:C30"/>
    <mergeCell ref="D26:F26"/>
    <mergeCell ref="D27:F29"/>
    <mergeCell ref="D30:F30"/>
    <mergeCell ref="G26:I26"/>
    <mergeCell ref="G27:I29"/>
    <mergeCell ref="G30:I30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C_3/11</dc:title>
  <dc:subject/>
  <dc:creator>Verlag Dashőfer, s.r.o.</dc:creator>
  <cp:keywords/>
  <dc:description/>
  <cp:lastModifiedBy>Daniel Zygula</cp:lastModifiedBy>
  <dcterms:created xsi:type="dcterms:W3CDTF">2024-07-19T08:21:05Z</dcterms:created>
  <dcterms:modified xsi:type="dcterms:W3CDTF">2024-07-19T09:32:12Z</dcterms:modified>
  <cp:category/>
</cp:coreProperties>
</file>