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DSBukov\Documents\Poptávková řízení\VŘ_koupelny\"/>
    </mc:Choice>
  </mc:AlternateContent>
  <xr:revisionPtr revIDLastSave="0" documentId="13_ncr:1_{85399658-5B22-4C00-AF7A-6EC865B1C910}" xr6:coauthVersionLast="36" xr6:coauthVersionMax="36" xr10:uidLastSave="{00000000-0000-0000-0000-000000000000}"/>
  <bookViews>
    <workbookView xWindow="0" yWindow="0" windowWidth="25605" windowHeight="14595" firstSheet="1" activeTab="1" xr2:uid="{00000000-000D-0000-FFFF-FFFF00000000}"/>
  </bookViews>
  <sheets>
    <sheet name="Stavební rozpočet" sheetId="1" state="veryHidden" r:id="rId1"/>
    <sheet name="Rozpočet - vybrané sloupce" sheetId="2" r:id="rId2"/>
    <sheet name="Krycí list rozpočtu" sheetId="3" r:id="rId3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8" i="2" l="1"/>
  <c r="X38" i="2"/>
  <c r="H38" i="2"/>
  <c r="H37" i="2"/>
  <c r="G8" i="2"/>
  <c r="W8" i="2"/>
  <c r="X8" i="2"/>
  <c r="H8" i="2"/>
  <c r="G16" i="2"/>
  <c r="W16" i="2"/>
  <c r="X16" i="2"/>
  <c r="H16" i="2"/>
  <c r="G22" i="2"/>
  <c r="W22" i="2"/>
  <c r="X22" i="2"/>
  <c r="H22" i="2"/>
  <c r="G25" i="2"/>
  <c r="W25" i="2"/>
  <c r="X25" i="2"/>
  <c r="H25" i="2"/>
  <c r="G31" i="2"/>
  <c r="W31" i="2"/>
  <c r="X31" i="2"/>
  <c r="H31" i="2"/>
  <c r="G33" i="2"/>
  <c r="W33" i="2"/>
  <c r="X33" i="2"/>
  <c r="H33" i="2"/>
  <c r="G35" i="2"/>
  <c r="W35" i="2"/>
  <c r="X35" i="2"/>
  <c r="H35" i="2"/>
  <c r="H7" i="2"/>
  <c r="G230" i="2"/>
  <c r="W230" i="2"/>
  <c r="X230" i="2"/>
  <c r="H230" i="2"/>
  <c r="G234" i="2"/>
  <c r="W234" i="2"/>
  <c r="X234" i="2"/>
  <c r="H234" i="2"/>
  <c r="G236" i="2"/>
  <c r="W236" i="2"/>
  <c r="X236" i="2"/>
  <c r="H236" i="2"/>
  <c r="G238" i="2"/>
  <c r="W238" i="2"/>
  <c r="X238" i="2"/>
  <c r="H238" i="2"/>
  <c r="G240" i="2"/>
  <c r="W240" i="2"/>
  <c r="X240" i="2"/>
  <c r="H240" i="2"/>
  <c r="G243" i="2"/>
  <c r="W243" i="2"/>
  <c r="X243" i="2"/>
  <c r="H243" i="2"/>
  <c r="H229" i="2"/>
  <c r="B9" i="3"/>
  <c r="G41" i="2"/>
  <c r="W41" i="2"/>
  <c r="X41" i="2"/>
  <c r="H41" i="2"/>
  <c r="G42" i="2"/>
  <c r="W42" i="2"/>
  <c r="X42" i="2"/>
  <c r="H42" i="2"/>
  <c r="G44" i="2"/>
  <c r="W44" i="2"/>
  <c r="X44" i="2"/>
  <c r="H44" i="2"/>
  <c r="G45" i="2"/>
  <c r="W45" i="2"/>
  <c r="X45" i="2"/>
  <c r="H45" i="2"/>
  <c r="G46" i="2"/>
  <c r="W46" i="2"/>
  <c r="X46" i="2"/>
  <c r="H46" i="2"/>
  <c r="G47" i="2"/>
  <c r="W47" i="2"/>
  <c r="X47" i="2"/>
  <c r="H47" i="2"/>
  <c r="H40" i="2"/>
  <c r="G49" i="2"/>
  <c r="W49" i="2"/>
  <c r="X49" i="2"/>
  <c r="H49" i="2"/>
  <c r="G52" i="2"/>
  <c r="W52" i="2"/>
  <c r="X52" i="2"/>
  <c r="H52" i="2"/>
  <c r="G54" i="2"/>
  <c r="W54" i="2"/>
  <c r="X54" i="2"/>
  <c r="H54" i="2"/>
  <c r="G55" i="2"/>
  <c r="W55" i="2"/>
  <c r="X55" i="2"/>
  <c r="H55" i="2"/>
  <c r="G56" i="2"/>
  <c r="W56" i="2"/>
  <c r="X56" i="2"/>
  <c r="H56" i="2"/>
  <c r="G57" i="2"/>
  <c r="W57" i="2"/>
  <c r="X57" i="2"/>
  <c r="H57" i="2"/>
  <c r="H48" i="2"/>
  <c r="G59" i="2"/>
  <c r="W59" i="2"/>
  <c r="X59" i="2"/>
  <c r="H59" i="2"/>
  <c r="G60" i="2"/>
  <c r="W60" i="2"/>
  <c r="X60" i="2"/>
  <c r="H60" i="2"/>
  <c r="G62" i="2"/>
  <c r="W62" i="2"/>
  <c r="X62" i="2"/>
  <c r="H62" i="2"/>
  <c r="G63" i="2"/>
  <c r="W63" i="2"/>
  <c r="X63" i="2"/>
  <c r="H63" i="2"/>
  <c r="G64" i="2"/>
  <c r="W64" i="2"/>
  <c r="X64" i="2"/>
  <c r="H64" i="2"/>
  <c r="G65" i="2"/>
  <c r="W65" i="2"/>
  <c r="X65" i="2"/>
  <c r="H65" i="2"/>
  <c r="G67" i="2"/>
  <c r="W67" i="2"/>
  <c r="X67" i="2"/>
  <c r="H67" i="2"/>
  <c r="G69" i="2"/>
  <c r="W69" i="2"/>
  <c r="X69" i="2"/>
  <c r="H69" i="2"/>
  <c r="G70" i="2"/>
  <c r="W70" i="2"/>
  <c r="X70" i="2"/>
  <c r="H70" i="2"/>
  <c r="G72" i="2"/>
  <c r="W72" i="2"/>
  <c r="X72" i="2"/>
  <c r="H72" i="2"/>
  <c r="G74" i="2"/>
  <c r="W74" i="2"/>
  <c r="X74" i="2"/>
  <c r="H74" i="2"/>
  <c r="G76" i="2"/>
  <c r="W76" i="2"/>
  <c r="X76" i="2"/>
  <c r="H76" i="2"/>
  <c r="G77" i="2"/>
  <c r="W77" i="2"/>
  <c r="X77" i="2"/>
  <c r="H77" i="2"/>
  <c r="G78" i="2"/>
  <c r="W78" i="2"/>
  <c r="X78" i="2"/>
  <c r="H78" i="2"/>
  <c r="G79" i="2"/>
  <c r="W79" i="2"/>
  <c r="X79" i="2"/>
  <c r="H79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H58" i="2"/>
  <c r="G86" i="2"/>
  <c r="W86" i="2"/>
  <c r="X86" i="2"/>
  <c r="H86" i="2"/>
  <c r="G87" i="2"/>
  <c r="W87" i="2"/>
  <c r="X87" i="2"/>
  <c r="H87" i="2"/>
  <c r="G88" i="2"/>
  <c r="W88" i="2"/>
  <c r="X88" i="2"/>
  <c r="H88" i="2"/>
  <c r="G90" i="2"/>
  <c r="W90" i="2"/>
  <c r="X90" i="2"/>
  <c r="H90" i="2"/>
  <c r="H85" i="2"/>
  <c r="G93" i="2"/>
  <c r="W93" i="2"/>
  <c r="X93" i="2"/>
  <c r="H93" i="2"/>
  <c r="G94" i="2"/>
  <c r="W94" i="2"/>
  <c r="X94" i="2"/>
  <c r="H94" i="2"/>
  <c r="G98" i="2"/>
  <c r="W98" i="2"/>
  <c r="X98" i="2"/>
  <c r="H98" i="2"/>
  <c r="G100" i="2"/>
  <c r="W100" i="2"/>
  <c r="X100" i="2"/>
  <c r="H100" i="2"/>
  <c r="G102" i="2"/>
  <c r="W102" i="2"/>
  <c r="X102" i="2"/>
  <c r="H102" i="2"/>
  <c r="G108" i="2"/>
  <c r="W108" i="2"/>
  <c r="X108" i="2"/>
  <c r="H108" i="2"/>
  <c r="G110" i="2"/>
  <c r="W110" i="2"/>
  <c r="X110" i="2"/>
  <c r="H110" i="2"/>
  <c r="G116" i="2"/>
  <c r="W116" i="2"/>
  <c r="X116" i="2"/>
  <c r="H116" i="2"/>
  <c r="G127" i="2"/>
  <c r="W127" i="2"/>
  <c r="X127" i="2"/>
  <c r="H127" i="2"/>
  <c r="G129" i="2"/>
  <c r="W129" i="2"/>
  <c r="X129" i="2"/>
  <c r="H129" i="2"/>
  <c r="G131" i="2"/>
  <c r="W131" i="2"/>
  <c r="X131" i="2"/>
  <c r="H131" i="2"/>
  <c r="G133" i="2"/>
  <c r="W133" i="2"/>
  <c r="X133" i="2"/>
  <c r="H133" i="2"/>
  <c r="G134" i="2"/>
  <c r="W134" i="2"/>
  <c r="X134" i="2"/>
  <c r="H134" i="2"/>
  <c r="G136" i="2"/>
  <c r="W136" i="2"/>
  <c r="X136" i="2"/>
  <c r="H136" i="2"/>
  <c r="H92" i="2"/>
  <c r="G143" i="2"/>
  <c r="W143" i="2"/>
  <c r="X143" i="2"/>
  <c r="H143" i="2"/>
  <c r="G155" i="2"/>
  <c r="W155" i="2"/>
  <c r="X155" i="2"/>
  <c r="H155" i="2"/>
  <c r="G157" i="2"/>
  <c r="W157" i="2"/>
  <c r="X157" i="2"/>
  <c r="H157" i="2"/>
  <c r="G163" i="2"/>
  <c r="W163" i="2"/>
  <c r="X163" i="2"/>
  <c r="H163" i="2"/>
  <c r="G165" i="2"/>
  <c r="W165" i="2"/>
  <c r="X165" i="2"/>
  <c r="H165" i="2"/>
  <c r="G171" i="2"/>
  <c r="W171" i="2"/>
  <c r="X171" i="2"/>
  <c r="H171" i="2"/>
  <c r="G173" i="2"/>
  <c r="W173" i="2"/>
  <c r="X173" i="2"/>
  <c r="H173" i="2"/>
  <c r="G174" i="2"/>
  <c r="W174" i="2"/>
  <c r="X174" i="2"/>
  <c r="H174" i="2"/>
  <c r="G175" i="2"/>
  <c r="W175" i="2"/>
  <c r="X175" i="2"/>
  <c r="H175" i="2"/>
  <c r="G176" i="2"/>
  <c r="W176" i="2"/>
  <c r="X176" i="2"/>
  <c r="H176" i="2"/>
  <c r="G177" i="2"/>
  <c r="W177" i="2"/>
  <c r="X177" i="2"/>
  <c r="H177" i="2"/>
  <c r="G182" i="2"/>
  <c r="W182" i="2"/>
  <c r="X182" i="2"/>
  <c r="H182" i="2"/>
  <c r="G188" i="2"/>
  <c r="W188" i="2"/>
  <c r="X188" i="2"/>
  <c r="H188" i="2"/>
  <c r="G198" i="2"/>
  <c r="W198" i="2"/>
  <c r="X198" i="2"/>
  <c r="H198" i="2"/>
  <c r="H142" i="2"/>
  <c r="G205" i="2"/>
  <c r="W205" i="2"/>
  <c r="X205" i="2"/>
  <c r="H205" i="2"/>
  <c r="G220" i="2"/>
  <c r="W220" i="2"/>
  <c r="X220" i="2"/>
  <c r="H220" i="2"/>
  <c r="G222" i="2"/>
  <c r="W222" i="2"/>
  <c r="X222" i="2"/>
  <c r="H222" i="2"/>
  <c r="G225" i="2"/>
  <c r="W225" i="2"/>
  <c r="X225" i="2"/>
  <c r="H225" i="2"/>
  <c r="G227" i="2"/>
  <c r="W227" i="2"/>
  <c r="X227" i="2"/>
  <c r="H227" i="2"/>
  <c r="H204" i="2"/>
  <c r="B11" i="3"/>
  <c r="G252" i="2"/>
  <c r="W252" i="2"/>
  <c r="X252" i="2"/>
  <c r="H252" i="2"/>
  <c r="G254" i="2"/>
  <c r="W254" i="2"/>
  <c r="X254" i="2"/>
  <c r="H254" i="2"/>
  <c r="G256" i="2"/>
  <c r="W256" i="2"/>
  <c r="X256" i="2"/>
  <c r="H256" i="2"/>
  <c r="G257" i="2"/>
  <c r="W257" i="2"/>
  <c r="X257" i="2"/>
  <c r="H257" i="2"/>
  <c r="G258" i="2"/>
  <c r="W258" i="2"/>
  <c r="X258" i="2"/>
  <c r="H258" i="2"/>
  <c r="G259" i="2"/>
  <c r="W259" i="2"/>
  <c r="X259" i="2"/>
  <c r="H259" i="2"/>
  <c r="G261" i="2"/>
  <c r="W261" i="2"/>
  <c r="X261" i="2"/>
  <c r="H261" i="2"/>
  <c r="G263" i="2"/>
  <c r="W263" i="2"/>
  <c r="X263" i="2"/>
  <c r="H263" i="2"/>
  <c r="G265" i="2"/>
  <c r="W265" i="2"/>
  <c r="X265" i="2"/>
  <c r="H265" i="2"/>
  <c r="G266" i="2"/>
  <c r="W266" i="2"/>
  <c r="X266" i="2"/>
  <c r="H266" i="2"/>
  <c r="G268" i="2"/>
  <c r="W268" i="2"/>
  <c r="X268" i="2"/>
  <c r="H268" i="2"/>
  <c r="G270" i="2"/>
  <c r="W270" i="2"/>
  <c r="X270" i="2"/>
  <c r="H270" i="2"/>
  <c r="G272" i="2"/>
  <c r="W272" i="2"/>
  <c r="X272" i="2"/>
  <c r="H272" i="2"/>
  <c r="G273" i="2"/>
  <c r="W273" i="2"/>
  <c r="X273" i="2"/>
  <c r="H273" i="2"/>
  <c r="G274" i="2"/>
  <c r="W274" i="2"/>
  <c r="X274" i="2"/>
  <c r="H274" i="2"/>
  <c r="G275" i="2"/>
  <c r="W275" i="2"/>
  <c r="X275" i="2"/>
  <c r="H275" i="2"/>
  <c r="H251" i="2"/>
  <c r="B13" i="3"/>
  <c r="X8" i="1"/>
  <c r="X43" i="1"/>
  <c r="X46" i="1"/>
  <c r="X55" i="1"/>
  <c r="X66" i="1"/>
  <c r="X93" i="1"/>
  <c r="X100" i="1"/>
  <c r="X156" i="1"/>
  <c r="X225" i="1"/>
  <c r="X252" i="1"/>
  <c r="X270" i="1"/>
  <c r="X277" i="1"/>
  <c r="X303" i="1"/>
  <c r="C15" i="3"/>
  <c r="G277" i="2"/>
  <c r="W277" i="2"/>
  <c r="X277" i="2"/>
  <c r="H277" i="2"/>
  <c r="W286" i="2"/>
  <c r="X286" i="2"/>
  <c r="H286" i="2"/>
  <c r="G288" i="2"/>
  <c r="W288" i="2"/>
  <c r="X288" i="2"/>
  <c r="H288" i="2"/>
  <c r="H276" i="2"/>
  <c r="G246" i="2"/>
  <c r="W246" i="2"/>
  <c r="X246" i="2"/>
  <c r="H246" i="2"/>
  <c r="H245" i="2"/>
  <c r="C16" i="3"/>
  <c r="C17" i="3"/>
  <c r="F17" i="3"/>
  <c r="I17" i="3"/>
  <c r="C23" i="3"/>
  <c r="F23" i="3"/>
  <c r="AA9" i="1"/>
  <c r="AA18" i="1"/>
  <c r="AA25" i="1"/>
  <c r="AA29" i="1"/>
  <c r="AA36" i="1"/>
  <c r="AA39" i="1"/>
  <c r="AA41" i="1"/>
  <c r="AA44" i="1"/>
  <c r="AA47" i="1"/>
  <c r="AA48" i="1"/>
  <c r="AA51" i="1"/>
  <c r="AA52" i="1"/>
  <c r="AA53" i="1"/>
  <c r="AA54" i="1"/>
  <c r="AA56" i="1"/>
  <c r="AA60" i="1"/>
  <c r="AA62" i="1"/>
  <c r="AA63" i="1"/>
  <c r="AA64" i="1"/>
  <c r="AA65" i="1"/>
  <c r="AA67" i="1"/>
  <c r="AA68" i="1"/>
  <c r="AA70" i="1"/>
  <c r="AA71" i="1"/>
  <c r="AA72" i="1"/>
  <c r="AA73" i="1"/>
  <c r="AA75" i="1"/>
  <c r="AA77" i="1"/>
  <c r="AA78" i="1"/>
  <c r="AA80" i="1"/>
  <c r="AA82" i="1"/>
  <c r="AA84" i="1"/>
  <c r="AA85" i="1"/>
  <c r="AA86" i="1"/>
  <c r="AA87" i="1"/>
  <c r="AA88" i="1"/>
  <c r="AA89" i="1"/>
  <c r="AA90" i="1"/>
  <c r="AA91" i="1"/>
  <c r="AA94" i="1"/>
  <c r="AA95" i="1"/>
  <c r="AA96" i="1"/>
  <c r="AA98" i="1"/>
  <c r="AA101" i="1"/>
  <c r="AA103" i="1"/>
  <c r="AA108" i="1"/>
  <c r="AA110" i="1"/>
  <c r="AA112" i="1"/>
  <c r="AA119" i="1"/>
  <c r="AA121" i="1"/>
  <c r="AA128" i="1"/>
  <c r="AA140" i="1"/>
  <c r="AA142" i="1"/>
  <c r="AA144" i="1"/>
  <c r="AA146" i="1"/>
  <c r="AA147" i="1"/>
  <c r="AA149" i="1"/>
  <c r="AA157" i="1"/>
  <c r="AA170" i="1"/>
  <c r="AA172" i="1"/>
  <c r="AA179" i="1"/>
  <c r="AA181" i="1"/>
  <c r="AA188" i="1"/>
  <c r="AA190" i="1"/>
  <c r="AA191" i="1"/>
  <c r="AA192" i="1"/>
  <c r="AA193" i="1"/>
  <c r="AA194" i="1"/>
  <c r="AA200" i="1"/>
  <c r="AA207" i="1"/>
  <c r="AA218" i="1"/>
  <c r="AA226" i="1"/>
  <c r="AA242" i="1"/>
  <c r="AA244" i="1"/>
  <c r="AA248" i="1"/>
  <c r="AA250" i="1"/>
  <c r="AA253" i="1"/>
  <c r="AA258" i="1"/>
  <c r="AA260" i="1"/>
  <c r="AA262" i="1"/>
  <c r="AA264" i="1"/>
  <c r="AA268" i="1"/>
  <c r="AA271" i="1"/>
  <c r="AA278" i="1"/>
  <c r="AA280" i="1"/>
  <c r="AA282" i="1"/>
  <c r="AA283" i="1"/>
  <c r="AA284" i="1"/>
  <c r="AA285" i="1"/>
  <c r="AA287" i="1"/>
  <c r="AA289" i="1"/>
  <c r="AA291" i="1"/>
  <c r="AA292" i="1"/>
  <c r="AA294" i="1"/>
  <c r="AA297" i="1"/>
  <c r="AA299" i="1"/>
  <c r="AA300" i="1"/>
  <c r="AA301" i="1"/>
  <c r="AA302" i="1"/>
  <c r="AA304" i="1"/>
  <c r="AA314" i="1"/>
  <c r="AA316" i="1"/>
  <c r="AB9" i="1"/>
  <c r="AB18" i="1"/>
  <c r="AB25" i="1"/>
  <c r="AB29" i="1"/>
  <c r="AB36" i="1"/>
  <c r="AB39" i="1"/>
  <c r="AB41" i="1"/>
  <c r="AB44" i="1"/>
  <c r="AB47" i="1"/>
  <c r="AB48" i="1"/>
  <c r="AB51" i="1"/>
  <c r="AB52" i="1"/>
  <c r="AB53" i="1"/>
  <c r="AB54" i="1"/>
  <c r="AB56" i="1"/>
  <c r="AB60" i="1"/>
  <c r="AB62" i="1"/>
  <c r="AB63" i="1"/>
  <c r="AB64" i="1"/>
  <c r="AB65" i="1"/>
  <c r="AB67" i="1"/>
  <c r="AB68" i="1"/>
  <c r="AB70" i="1"/>
  <c r="AB71" i="1"/>
  <c r="AB72" i="1"/>
  <c r="AB73" i="1"/>
  <c r="AB75" i="1"/>
  <c r="AB77" i="1"/>
  <c r="AB78" i="1"/>
  <c r="AB80" i="1"/>
  <c r="AB82" i="1"/>
  <c r="AB84" i="1"/>
  <c r="AB85" i="1"/>
  <c r="AB86" i="1"/>
  <c r="AB87" i="1"/>
  <c r="AB88" i="1"/>
  <c r="AB89" i="1"/>
  <c r="AB90" i="1"/>
  <c r="AB91" i="1"/>
  <c r="AB94" i="1"/>
  <c r="AB95" i="1"/>
  <c r="AB96" i="1"/>
  <c r="AB98" i="1"/>
  <c r="AB101" i="1"/>
  <c r="AB103" i="1"/>
  <c r="AB108" i="1"/>
  <c r="AB110" i="1"/>
  <c r="AB112" i="1"/>
  <c r="AB119" i="1"/>
  <c r="AB121" i="1"/>
  <c r="AB128" i="1"/>
  <c r="AB140" i="1"/>
  <c r="AB142" i="1"/>
  <c r="AB144" i="1"/>
  <c r="AB146" i="1"/>
  <c r="AB147" i="1"/>
  <c r="AB149" i="1"/>
  <c r="AB157" i="1"/>
  <c r="AB170" i="1"/>
  <c r="AB172" i="1"/>
  <c r="AB179" i="1"/>
  <c r="AB181" i="1"/>
  <c r="AB188" i="1"/>
  <c r="AB190" i="1"/>
  <c r="AB191" i="1"/>
  <c r="AB192" i="1"/>
  <c r="AB193" i="1"/>
  <c r="AB194" i="1"/>
  <c r="AB200" i="1"/>
  <c r="AB207" i="1"/>
  <c r="AB218" i="1"/>
  <c r="AB226" i="1"/>
  <c r="AB242" i="1"/>
  <c r="AB244" i="1"/>
  <c r="AB248" i="1"/>
  <c r="AB250" i="1"/>
  <c r="AB253" i="1"/>
  <c r="AB258" i="1"/>
  <c r="AB260" i="1"/>
  <c r="AB262" i="1"/>
  <c r="AB264" i="1"/>
  <c r="AB268" i="1"/>
  <c r="AB271" i="1"/>
  <c r="AB278" i="1"/>
  <c r="AB280" i="1"/>
  <c r="AB282" i="1"/>
  <c r="AB283" i="1"/>
  <c r="AB284" i="1"/>
  <c r="AB285" i="1"/>
  <c r="AB287" i="1"/>
  <c r="AB289" i="1"/>
  <c r="AB291" i="1"/>
  <c r="AB292" i="1"/>
  <c r="AB294" i="1"/>
  <c r="AB297" i="1"/>
  <c r="AB299" i="1"/>
  <c r="AB300" i="1"/>
  <c r="AB301" i="1"/>
  <c r="AB302" i="1"/>
  <c r="AB304" i="1"/>
  <c r="AB314" i="1"/>
  <c r="AB316" i="1"/>
  <c r="C24" i="3"/>
  <c r="F24" i="3"/>
  <c r="Z9" i="1"/>
  <c r="Z18" i="1"/>
  <c r="Z25" i="1"/>
  <c r="Z29" i="1"/>
  <c r="Z36" i="1"/>
  <c r="Z39" i="1"/>
  <c r="Z41" i="1"/>
  <c r="Z44" i="1"/>
  <c r="Z47" i="1"/>
  <c r="Z48" i="1"/>
  <c r="Z51" i="1"/>
  <c r="Z52" i="1"/>
  <c r="Z53" i="1"/>
  <c r="Z54" i="1"/>
  <c r="Z56" i="1"/>
  <c r="Z60" i="1"/>
  <c r="Z62" i="1"/>
  <c r="Z63" i="1"/>
  <c r="Z64" i="1"/>
  <c r="Z65" i="1"/>
  <c r="Z67" i="1"/>
  <c r="Z68" i="1"/>
  <c r="Z70" i="1"/>
  <c r="Z71" i="1"/>
  <c r="Z72" i="1"/>
  <c r="Z73" i="1"/>
  <c r="Z75" i="1"/>
  <c r="Z77" i="1"/>
  <c r="Z78" i="1"/>
  <c r="Z80" i="1"/>
  <c r="Z82" i="1"/>
  <c r="Z84" i="1"/>
  <c r="Z85" i="1"/>
  <c r="Z86" i="1"/>
  <c r="Z87" i="1"/>
  <c r="Z88" i="1"/>
  <c r="Z89" i="1"/>
  <c r="Z90" i="1"/>
  <c r="Z91" i="1"/>
  <c r="Z94" i="1"/>
  <c r="Z95" i="1"/>
  <c r="Z96" i="1"/>
  <c r="Z98" i="1"/>
  <c r="Z101" i="1"/>
  <c r="Z103" i="1"/>
  <c r="Z108" i="1"/>
  <c r="Z110" i="1"/>
  <c r="Z112" i="1"/>
  <c r="Z119" i="1"/>
  <c r="Z121" i="1"/>
  <c r="Z128" i="1"/>
  <c r="Z140" i="1"/>
  <c r="Z142" i="1"/>
  <c r="Z144" i="1"/>
  <c r="Z146" i="1"/>
  <c r="Z147" i="1"/>
  <c r="Z149" i="1"/>
  <c r="Z157" i="1"/>
  <c r="Z170" i="1"/>
  <c r="Z172" i="1"/>
  <c r="Z179" i="1"/>
  <c r="Z181" i="1"/>
  <c r="Z188" i="1"/>
  <c r="Z190" i="1"/>
  <c r="Z191" i="1"/>
  <c r="Z192" i="1"/>
  <c r="Z193" i="1"/>
  <c r="Z194" i="1"/>
  <c r="Z200" i="1"/>
  <c r="Z207" i="1"/>
  <c r="Z218" i="1"/>
  <c r="Z226" i="1"/>
  <c r="Z242" i="1"/>
  <c r="Z244" i="1"/>
  <c r="Z248" i="1"/>
  <c r="Z250" i="1"/>
  <c r="Z253" i="1"/>
  <c r="Z258" i="1"/>
  <c r="Z260" i="1"/>
  <c r="Z262" i="1"/>
  <c r="Z264" i="1"/>
  <c r="Z268" i="1"/>
  <c r="Z271" i="1"/>
  <c r="Z278" i="1"/>
  <c r="Z280" i="1"/>
  <c r="Z282" i="1"/>
  <c r="Z283" i="1"/>
  <c r="Z284" i="1"/>
  <c r="Z285" i="1"/>
  <c r="Z287" i="1"/>
  <c r="Z289" i="1"/>
  <c r="Z291" i="1"/>
  <c r="Z292" i="1"/>
  <c r="Z294" i="1"/>
  <c r="Z297" i="1"/>
  <c r="Z299" i="1"/>
  <c r="Z300" i="1"/>
  <c r="Z301" i="1"/>
  <c r="Z302" i="1"/>
  <c r="Z304" i="1"/>
  <c r="Z314" i="1"/>
  <c r="Z316" i="1"/>
  <c r="C22" i="3"/>
  <c r="I23" i="3"/>
  <c r="I24" i="3"/>
  <c r="AE9" i="1"/>
  <c r="H9" i="1"/>
  <c r="AE18" i="1"/>
  <c r="H18" i="1"/>
  <c r="AE25" i="1"/>
  <c r="H25" i="1"/>
  <c r="AE29" i="1"/>
  <c r="H29" i="1"/>
  <c r="AE36" i="1"/>
  <c r="H36" i="1"/>
  <c r="AE39" i="1"/>
  <c r="H39" i="1"/>
  <c r="AE41" i="1"/>
  <c r="H41" i="1"/>
  <c r="H8" i="1"/>
  <c r="R8" i="1"/>
  <c r="AE44" i="1"/>
  <c r="H44" i="1"/>
  <c r="H43" i="1"/>
  <c r="R43" i="1"/>
  <c r="R46" i="1"/>
  <c r="R55" i="1"/>
  <c r="R66" i="1"/>
  <c r="R93" i="1"/>
  <c r="R100" i="1"/>
  <c r="R156" i="1"/>
  <c r="R225" i="1"/>
  <c r="AE253" i="1"/>
  <c r="H253" i="1"/>
  <c r="AE258" i="1"/>
  <c r="H258" i="1"/>
  <c r="AE260" i="1"/>
  <c r="H260" i="1"/>
  <c r="AE262" i="1"/>
  <c r="H262" i="1"/>
  <c r="AE264" i="1"/>
  <c r="H264" i="1"/>
  <c r="AE268" i="1"/>
  <c r="H268" i="1"/>
  <c r="H252" i="1"/>
  <c r="R252" i="1"/>
  <c r="R270" i="1"/>
  <c r="R277" i="1"/>
  <c r="R303" i="1"/>
  <c r="J9" i="1"/>
  <c r="I9" i="1"/>
  <c r="J18" i="1"/>
  <c r="I18" i="1"/>
  <c r="J25" i="1"/>
  <c r="I25" i="1"/>
  <c r="J29" i="1"/>
  <c r="I29" i="1"/>
  <c r="J36" i="1"/>
  <c r="I36" i="1"/>
  <c r="J39" i="1"/>
  <c r="I39" i="1"/>
  <c r="J41" i="1"/>
  <c r="I41" i="1"/>
  <c r="I8" i="1"/>
  <c r="O9" i="1"/>
  <c r="O18" i="1"/>
  <c r="O25" i="1"/>
  <c r="O29" i="1"/>
  <c r="O36" i="1"/>
  <c r="O39" i="1"/>
  <c r="O41" i="1"/>
  <c r="P8" i="1"/>
  <c r="S8" i="1"/>
  <c r="J44" i="1"/>
  <c r="I44" i="1"/>
  <c r="I43" i="1"/>
  <c r="O44" i="1"/>
  <c r="P43" i="1"/>
  <c r="S43" i="1"/>
  <c r="S46" i="1"/>
  <c r="S55" i="1"/>
  <c r="S66" i="1"/>
  <c r="S93" i="1"/>
  <c r="S100" i="1"/>
  <c r="S156" i="1"/>
  <c r="S225" i="1"/>
  <c r="J253" i="1"/>
  <c r="I253" i="1"/>
  <c r="J258" i="1"/>
  <c r="I258" i="1"/>
  <c r="J260" i="1"/>
  <c r="I260" i="1"/>
  <c r="J262" i="1"/>
  <c r="I262" i="1"/>
  <c r="J264" i="1"/>
  <c r="I264" i="1"/>
  <c r="J268" i="1"/>
  <c r="I268" i="1"/>
  <c r="I252" i="1"/>
  <c r="O253" i="1"/>
  <c r="O258" i="1"/>
  <c r="O260" i="1"/>
  <c r="O262" i="1"/>
  <c r="O264" i="1"/>
  <c r="O268" i="1"/>
  <c r="P252" i="1"/>
  <c r="S252" i="1"/>
  <c r="S270" i="1"/>
  <c r="S277" i="1"/>
  <c r="S303" i="1"/>
  <c r="T8" i="1"/>
  <c r="T43" i="1"/>
  <c r="AE47" i="1"/>
  <c r="H47" i="1"/>
  <c r="AE48" i="1"/>
  <c r="H48" i="1"/>
  <c r="AE51" i="1"/>
  <c r="H51" i="1"/>
  <c r="AE52" i="1"/>
  <c r="H52" i="1"/>
  <c r="AE53" i="1"/>
  <c r="H53" i="1"/>
  <c r="AE54" i="1"/>
  <c r="H54" i="1"/>
  <c r="H46" i="1"/>
  <c r="T46" i="1"/>
  <c r="AE56" i="1"/>
  <c r="H56" i="1"/>
  <c r="AE60" i="1"/>
  <c r="H60" i="1"/>
  <c r="AE62" i="1"/>
  <c r="H62" i="1"/>
  <c r="AE63" i="1"/>
  <c r="H63" i="1"/>
  <c r="AE64" i="1"/>
  <c r="H64" i="1"/>
  <c r="AE65" i="1"/>
  <c r="H65" i="1"/>
  <c r="H55" i="1"/>
  <c r="T55" i="1"/>
  <c r="AE67" i="1"/>
  <c r="H67" i="1"/>
  <c r="AE68" i="1"/>
  <c r="H68" i="1"/>
  <c r="AE70" i="1"/>
  <c r="H70" i="1"/>
  <c r="AE71" i="1"/>
  <c r="H71" i="1"/>
  <c r="AE72" i="1"/>
  <c r="H72" i="1"/>
  <c r="AE73" i="1"/>
  <c r="H73" i="1"/>
  <c r="AE75" i="1"/>
  <c r="H75" i="1"/>
  <c r="AE77" i="1"/>
  <c r="H77" i="1"/>
  <c r="AE78" i="1"/>
  <c r="H78" i="1"/>
  <c r="AE80" i="1"/>
  <c r="H80" i="1"/>
  <c r="AE82" i="1"/>
  <c r="H82" i="1"/>
  <c r="AE84" i="1"/>
  <c r="H84" i="1"/>
  <c r="AE85" i="1"/>
  <c r="H85" i="1"/>
  <c r="AE86" i="1"/>
  <c r="H86" i="1"/>
  <c r="AE87" i="1"/>
  <c r="H87" i="1"/>
  <c r="AE88" i="1"/>
  <c r="H88" i="1"/>
  <c r="AE89" i="1"/>
  <c r="H89" i="1"/>
  <c r="AE90" i="1"/>
  <c r="H90" i="1"/>
  <c r="AE91" i="1"/>
  <c r="H91" i="1"/>
  <c r="H66" i="1"/>
  <c r="T66" i="1"/>
  <c r="AE94" i="1"/>
  <c r="H94" i="1"/>
  <c r="AE95" i="1"/>
  <c r="H95" i="1"/>
  <c r="AE96" i="1"/>
  <c r="H96" i="1"/>
  <c r="AE98" i="1"/>
  <c r="H98" i="1"/>
  <c r="H93" i="1"/>
  <c r="T93" i="1"/>
  <c r="AE101" i="1"/>
  <c r="H101" i="1"/>
  <c r="AE103" i="1"/>
  <c r="H103" i="1"/>
  <c r="AE108" i="1"/>
  <c r="H108" i="1"/>
  <c r="AE110" i="1"/>
  <c r="H110" i="1"/>
  <c r="AE112" i="1"/>
  <c r="H112" i="1"/>
  <c r="AE119" i="1"/>
  <c r="H119" i="1"/>
  <c r="AE121" i="1"/>
  <c r="H121" i="1"/>
  <c r="AE128" i="1"/>
  <c r="H128" i="1"/>
  <c r="AE140" i="1"/>
  <c r="H140" i="1"/>
  <c r="AE142" i="1"/>
  <c r="H142" i="1"/>
  <c r="AE144" i="1"/>
  <c r="H144" i="1"/>
  <c r="AE146" i="1"/>
  <c r="H146" i="1"/>
  <c r="AE147" i="1"/>
  <c r="H147" i="1"/>
  <c r="AE149" i="1"/>
  <c r="H149" i="1"/>
  <c r="H100" i="1"/>
  <c r="T100" i="1"/>
  <c r="AE157" i="1"/>
  <c r="H157" i="1"/>
  <c r="AE170" i="1"/>
  <c r="H170" i="1"/>
  <c r="AE172" i="1"/>
  <c r="H172" i="1"/>
  <c r="AE179" i="1"/>
  <c r="H179" i="1"/>
  <c r="AE181" i="1"/>
  <c r="H181" i="1"/>
  <c r="AE188" i="1"/>
  <c r="H188" i="1"/>
  <c r="AE190" i="1"/>
  <c r="H190" i="1"/>
  <c r="AE191" i="1"/>
  <c r="H191" i="1"/>
  <c r="AE192" i="1"/>
  <c r="H192" i="1"/>
  <c r="AE193" i="1"/>
  <c r="H193" i="1"/>
  <c r="AE194" i="1"/>
  <c r="H194" i="1"/>
  <c r="AE200" i="1"/>
  <c r="H200" i="1"/>
  <c r="AE207" i="1"/>
  <c r="H207" i="1"/>
  <c r="AE218" i="1"/>
  <c r="H218" i="1"/>
  <c r="H156" i="1"/>
  <c r="T156" i="1"/>
  <c r="AE226" i="1"/>
  <c r="H226" i="1"/>
  <c r="AE242" i="1"/>
  <c r="H242" i="1"/>
  <c r="AE244" i="1"/>
  <c r="H244" i="1"/>
  <c r="AE248" i="1"/>
  <c r="H248" i="1"/>
  <c r="AE250" i="1"/>
  <c r="H250" i="1"/>
  <c r="H225" i="1"/>
  <c r="T225" i="1"/>
  <c r="T252" i="1"/>
  <c r="T270" i="1"/>
  <c r="T277" i="1"/>
  <c r="T303" i="1"/>
  <c r="U8" i="1"/>
  <c r="U43" i="1"/>
  <c r="J47" i="1"/>
  <c r="I47" i="1"/>
  <c r="J48" i="1"/>
  <c r="I48" i="1"/>
  <c r="J51" i="1"/>
  <c r="I51" i="1"/>
  <c r="J52" i="1"/>
  <c r="I52" i="1"/>
  <c r="J53" i="1"/>
  <c r="I53" i="1"/>
  <c r="J54" i="1"/>
  <c r="I54" i="1"/>
  <c r="I46" i="1"/>
  <c r="O47" i="1"/>
  <c r="O48" i="1"/>
  <c r="O51" i="1"/>
  <c r="O52" i="1"/>
  <c r="O53" i="1"/>
  <c r="O54" i="1"/>
  <c r="P46" i="1"/>
  <c r="U46" i="1"/>
  <c r="J56" i="1"/>
  <c r="I56" i="1"/>
  <c r="J60" i="1"/>
  <c r="I60" i="1"/>
  <c r="J62" i="1"/>
  <c r="I62" i="1"/>
  <c r="J63" i="1"/>
  <c r="I63" i="1"/>
  <c r="J64" i="1"/>
  <c r="I64" i="1"/>
  <c r="J65" i="1"/>
  <c r="I65" i="1"/>
  <c r="I55" i="1"/>
  <c r="O56" i="1"/>
  <c r="O60" i="1"/>
  <c r="O62" i="1"/>
  <c r="O63" i="1"/>
  <c r="O64" i="1"/>
  <c r="O65" i="1"/>
  <c r="P55" i="1"/>
  <c r="U55" i="1"/>
  <c r="J67" i="1"/>
  <c r="I67" i="1"/>
  <c r="J68" i="1"/>
  <c r="I68" i="1"/>
  <c r="J70" i="1"/>
  <c r="I70" i="1"/>
  <c r="J71" i="1"/>
  <c r="I71" i="1"/>
  <c r="J72" i="1"/>
  <c r="I72" i="1"/>
  <c r="J73" i="1"/>
  <c r="I73" i="1"/>
  <c r="J75" i="1"/>
  <c r="I75" i="1"/>
  <c r="J77" i="1"/>
  <c r="I77" i="1"/>
  <c r="J78" i="1"/>
  <c r="I78" i="1"/>
  <c r="J80" i="1"/>
  <c r="I80" i="1"/>
  <c r="J82" i="1"/>
  <c r="I82" i="1"/>
  <c r="J84" i="1"/>
  <c r="I84" i="1"/>
  <c r="J85" i="1"/>
  <c r="I85" i="1"/>
  <c r="J86" i="1"/>
  <c r="I86" i="1"/>
  <c r="J87" i="1"/>
  <c r="I87" i="1"/>
  <c r="J88" i="1"/>
  <c r="I88" i="1"/>
  <c r="J89" i="1"/>
  <c r="I89" i="1"/>
  <c r="J90" i="1"/>
  <c r="I90" i="1"/>
  <c r="J91" i="1"/>
  <c r="I91" i="1"/>
  <c r="I66" i="1"/>
  <c r="O67" i="1"/>
  <c r="O68" i="1"/>
  <c r="O70" i="1"/>
  <c r="O71" i="1"/>
  <c r="O72" i="1"/>
  <c r="O73" i="1"/>
  <c r="O75" i="1"/>
  <c r="O77" i="1"/>
  <c r="O78" i="1"/>
  <c r="O80" i="1"/>
  <c r="O82" i="1"/>
  <c r="O84" i="1"/>
  <c r="O85" i="1"/>
  <c r="O86" i="1"/>
  <c r="O87" i="1"/>
  <c r="O88" i="1"/>
  <c r="O89" i="1"/>
  <c r="O90" i="1"/>
  <c r="O91" i="1"/>
  <c r="P66" i="1"/>
  <c r="U66" i="1"/>
  <c r="J94" i="1"/>
  <c r="I94" i="1"/>
  <c r="J95" i="1"/>
  <c r="I95" i="1"/>
  <c r="J96" i="1"/>
  <c r="I96" i="1"/>
  <c r="J98" i="1"/>
  <c r="I98" i="1"/>
  <c r="I93" i="1"/>
  <c r="O94" i="1"/>
  <c r="O95" i="1"/>
  <c r="O96" i="1"/>
  <c r="O98" i="1"/>
  <c r="P93" i="1"/>
  <c r="U93" i="1"/>
  <c r="J101" i="1"/>
  <c r="I101" i="1"/>
  <c r="J103" i="1"/>
  <c r="I103" i="1"/>
  <c r="J108" i="1"/>
  <c r="I108" i="1"/>
  <c r="J110" i="1"/>
  <c r="I110" i="1"/>
  <c r="J112" i="1"/>
  <c r="I112" i="1"/>
  <c r="J119" i="1"/>
  <c r="I119" i="1"/>
  <c r="J121" i="1"/>
  <c r="I121" i="1"/>
  <c r="J128" i="1"/>
  <c r="I128" i="1"/>
  <c r="J140" i="1"/>
  <c r="I140" i="1"/>
  <c r="J142" i="1"/>
  <c r="I142" i="1"/>
  <c r="J144" i="1"/>
  <c r="I144" i="1"/>
  <c r="J146" i="1"/>
  <c r="I146" i="1"/>
  <c r="J147" i="1"/>
  <c r="I147" i="1"/>
  <c r="J149" i="1"/>
  <c r="I149" i="1"/>
  <c r="I100" i="1"/>
  <c r="O101" i="1"/>
  <c r="O103" i="1"/>
  <c r="O108" i="1"/>
  <c r="O110" i="1"/>
  <c r="O112" i="1"/>
  <c r="O119" i="1"/>
  <c r="O121" i="1"/>
  <c r="O128" i="1"/>
  <c r="O140" i="1"/>
  <c r="O142" i="1"/>
  <c r="O144" i="1"/>
  <c r="O146" i="1"/>
  <c r="O147" i="1"/>
  <c r="O149" i="1"/>
  <c r="P100" i="1"/>
  <c r="U100" i="1"/>
  <c r="J157" i="1"/>
  <c r="I157" i="1"/>
  <c r="J170" i="1"/>
  <c r="I170" i="1"/>
  <c r="J172" i="1"/>
  <c r="I172" i="1"/>
  <c r="J179" i="1"/>
  <c r="I179" i="1"/>
  <c r="J181" i="1"/>
  <c r="I181" i="1"/>
  <c r="J188" i="1"/>
  <c r="I188" i="1"/>
  <c r="J190" i="1"/>
  <c r="I190" i="1"/>
  <c r="J191" i="1"/>
  <c r="I191" i="1"/>
  <c r="J192" i="1"/>
  <c r="I192" i="1"/>
  <c r="J193" i="1"/>
  <c r="I193" i="1"/>
  <c r="J194" i="1"/>
  <c r="I194" i="1"/>
  <c r="J200" i="1"/>
  <c r="I200" i="1"/>
  <c r="J207" i="1"/>
  <c r="I207" i="1"/>
  <c r="J218" i="1"/>
  <c r="I218" i="1"/>
  <c r="I156" i="1"/>
  <c r="O157" i="1"/>
  <c r="O170" i="1"/>
  <c r="O172" i="1"/>
  <c r="O179" i="1"/>
  <c r="O181" i="1"/>
  <c r="O188" i="1"/>
  <c r="O190" i="1"/>
  <c r="O191" i="1"/>
  <c r="O192" i="1"/>
  <c r="O193" i="1"/>
  <c r="O194" i="1"/>
  <c r="O200" i="1"/>
  <c r="O207" i="1"/>
  <c r="O218" i="1"/>
  <c r="P156" i="1"/>
  <c r="U156" i="1"/>
  <c r="J226" i="1"/>
  <c r="I226" i="1"/>
  <c r="J242" i="1"/>
  <c r="I242" i="1"/>
  <c r="J244" i="1"/>
  <c r="I244" i="1"/>
  <c r="J248" i="1"/>
  <c r="I248" i="1"/>
  <c r="J250" i="1"/>
  <c r="I250" i="1"/>
  <c r="I225" i="1"/>
  <c r="O226" i="1"/>
  <c r="O242" i="1"/>
  <c r="O244" i="1"/>
  <c r="O248" i="1"/>
  <c r="O250" i="1"/>
  <c r="P225" i="1"/>
  <c r="U225" i="1"/>
  <c r="U252" i="1"/>
  <c r="U270" i="1"/>
  <c r="U277" i="1"/>
  <c r="U303" i="1"/>
  <c r="V8" i="1"/>
  <c r="V43" i="1"/>
  <c r="V46" i="1"/>
  <c r="V55" i="1"/>
  <c r="V66" i="1"/>
  <c r="V93" i="1"/>
  <c r="V100" i="1"/>
  <c r="V156" i="1"/>
  <c r="V225" i="1"/>
  <c r="V252" i="1"/>
  <c r="V270" i="1"/>
  <c r="AE278" i="1"/>
  <c r="H278" i="1"/>
  <c r="AE280" i="1"/>
  <c r="H280" i="1"/>
  <c r="AE282" i="1"/>
  <c r="H282" i="1"/>
  <c r="AE283" i="1"/>
  <c r="H283" i="1"/>
  <c r="AE284" i="1"/>
  <c r="H284" i="1"/>
  <c r="AE285" i="1"/>
  <c r="H285" i="1"/>
  <c r="AE287" i="1"/>
  <c r="H287" i="1"/>
  <c r="AE289" i="1"/>
  <c r="H289" i="1"/>
  <c r="AE291" i="1"/>
  <c r="H291" i="1"/>
  <c r="AE292" i="1"/>
  <c r="H292" i="1"/>
  <c r="AE294" i="1"/>
  <c r="H294" i="1"/>
  <c r="AE297" i="1"/>
  <c r="H297" i="1"/>
  <c r="AE299" i="1"/>
  <c r="H299" i="1"/>
  <c r="AE300" i="1"/>
  <c r="H300" i="1"/>
  <c r="AE301" i="1"/>
  <c r="H301" i="1"/>
  <c r="AE302" i="1"/>
  <c r="H302" i="1"/>
  <c r="H277" i="1"/>
  <c r="V277" i="1"/>
  <c r="V303" i="1"/>
  <c r="W8" i="1"/>
  <c r="W43" i="1"/>
  <c r="W46" i="1"/>
  <c r="W55" i="1"/>
  <c r="W66" i="1"/>
  <c r="W93" i="1"/>
  <c r="W100" i="1"/>
  <c r="W156" i="1"/>
  <c r="W225" i="1"/>
  <c r="W252" i="1"/>
  <c r="W270" i="1"/>
  <c r="J278" i="1"/>
  <c r="I278" i="1"/>
  <c r="J280" i="1"/>
  <c r="I280" i="1"/>
  <c r="J282" i="1"/>
  <c r="I282" i="1"/>
  <c r="J283" i="1"/>
  <c r="I283" i="1"/>
  <c r="J284" i="1"/>
  <c r="I284" i="1"/>
  <c r="J285" i="1"/>
  <c r="I285" i="1"/>
  <c r="J287" i="1"/>
  <c r="I287" i="1"/>
  <c r="J289" i="1"/>
  <c r="I289" i="1"/>
  <c r="J291" i="1"/>
  <c r="I291" i="1"/>
  <c r="J292" i="1"/>
  <c r="I292" i="1"/>
  <c r="J294" i="1"/>
  <c r="I294" i="1"/>
  <c r="J297" i="1"/>
  <c r="I297" i="1"/>
  <c r="J299" i="1"/>
  <c r="I299" i="1"/>
  <c r="J300" i="1"/>
  <c r="I300" i="1"/>
  <c r="J301" i="1"/>
  <c r="I301" i="1"/>
  <c r="J302" i="1"/>
  <c r="I302" i="1"/>
  <c r="I277" i="1"/>
  <c r="O278" i="1"/>
  <c r="O280" i="1"/>
  <c r="O282" i="1"/>
  <c r="O283" i="1"/>
  <c r="O284" i="1"/>
  <c r="O285" i="1"/>
  <c r="O287" i="1"/>
  <c r="O289" i="1"/>
  <c r="O291" i="1"/>
  <c r="O292" i="1"/>
  <c r="O294" i="1"/>
  <c r="O297" i="1"/>
  <c r="O299" i="1"/>
  <c r="O300" i="1"/>
  <c r="O301" i="1"/>
  <c r="O302" i="1"/>
  <c r="P277" i="1"/>
  <c r="W277" i="1"/>
  <c r="W303" i="1"/>
  <c r="J271" i="1"/>
  <c r="AE271" i="1"/>
  <c r="H271" i="1"/>
  <c r="I271" i="1"/>
  <c r="O271" i="1"/>
  <c r="P270" i="1"/>
  <c r="J304" i="1"/>
  <c r="AE304" i="1"/>
  <c r="H304" i="1"/>
  <c r="I304" i="1"/>
  <c r="O304" i="1"/>
  <c r="J314" i="1"/>
  <c r="AE314" i="1"/>
  <c r="H314" i="1"/>
  <c r="I314" i="1"/>
  <c r="O314" i="1"/>
  <c r="J316" i="1"/>
  <c r="AE316" i="1"/>
  <c r="H316" i="1"/>
  <c r="I316" i="1"/>
  <c r="O316" i="1"/>
  <c r="P303" i="1"/>
  <c r="H289" i="2"/>
  <c r="J8" i="1"/>
  <c r="J43" i="1"/>
  <c r="J46" i="1"/>
  <c r="J55" i="1"/>
  <c r="J66" i="1"/>
  <c r="J93" i="1"/>
  <c r="J100" i="1"/>
  <c r="J156" i="1"/>
  <c r="J225" i="1"/>
  <c r="J252" i="1"/>
  <c r="H270" i="1"/>
  <c r="I270" i="1"/>
  <c r="J270" i="1"/>
  <c r="J277" i="1"/>
  <c r="H303" i="1"/>
  <c r="I303" i="1"/>
  <c r="J303" i="1"/>
  <c r="J317" i="1"/>
  <c r="AF316" i="1"/>
  <c r="AN316" i="1"/>
  <c r="AM316" i="1"/>
  <c r="L316" i="1"/>
  <c r="AF314" i="1"/>
  <c r="AN314" i="1"/>
  <c r="AM314" i="1"/>
  <c r="L314" i="1"/>
  <c r="AF304" i="1"/>
  <c r="AN304" i="1"/>
  <c r="AM304" i="1"/>
  <c r="L304" i="1"/>
  <c r="AK303" i="1"/>
  <c r="AJ303" i="1"/>
  <c r="AI303" i="1"/>
  <c r="L303" i="1"/>
  <c r="AF302" i="1"/>
  <c r="AN302" i="1"/>
  <c r="AM302" i="1"/>
  <c r="L302" i="1"/>
  <c r="AF301" i="1"/>
  <c r="AN301" i="1"/>
  <c r="AM301" i="1"/>
  <c r="L301" i="1"/>
  <c r="AF300" i="1"/>
  <c r="AN300" i="1"/>
  <c r="AM300" i="1"/>
  <c r="L300" i="1"/>
  <c r="AF299" i="1"/>
  <c r="AN299" i="1"/>
  <c r="AM299" i="1"/>
  <c r="L299" i="1"/>
  <c r="AF297" i="1"/>
  <c r="AN297" i="1"/>
  <c r="AM297" i="1"/>
  <c r="L297" i="1"/>
  <c r="AF294" i="1"/>
  <c r="AN294" i="1"/>
  <c r="AM294" i="1"/>
  <c r="L294" i="1"/>
  <c r="AF292" i="1"/>
  <c r="AN292" i="1"/>
  <c r="AM292" i="1"/>
  <c r="L292" i="1"/>
  <c r="AF291" i="1"/>
  <c r="AN291" i="1"/>
  <c r="AM291" i="1"/>
  <c r="L291" i="1"/>
  <c r="AF289" i="1"/>
  <c r="AN289" i="1"/>
  <c r="AM289" i="1"/>
  <c r="L289" i="1"/>
  <c r="AF287" i="1"/>
  <c r="AN287" i="1"/>
  <c r="AM287" i="1"/>
  <c r="L287" i="1"/>
  <c r="AF285" i="1"/>
  <c r="AN285" i="1"/>
  <c r="AM285" i="1"/>
  <c r="L285" i="1"/>
  <c r="AF284" i="1"/>
  <c r="AN284" i="1"/>
  <c r="AM284" i="1"/>
  <c r="L284" i="1"/>
  <c r="AF283" i="1"/>
  <c r="AN283" i="1"/>
  <c r="AM283" i="1"/>
  <c r="L283" i="1"/>
  <c r="AF282" i="1"/>
  <c r="AN282" i="1"/>
  <c r="AM282" i="1"/>
  <c r="L282" i="1"/>
  <c r="AF280" i="1"/>
  <c r="AN280" i="1"/>
  <c r="AM280" i="1"/>
  <c r="L280" i="1"/>
  <c r="AF278" i="1"/>
  <c r="AN278" i="1"/>
  <c r="AM278" i="1"/>
  <c r="L278" i="1"/>
  <c r="AK277" i="1"/>
  <c r="AJ277" i="1"/>
  <c r="AI277" i="1"/>
  <c r="L277" i="1"/>
  <c r="AF271" i="1"/>
  <c r="AN271" i="1"/>
  <c r="AM271" i="1"/>
  <c r="L271" i="1"/>
  <c r="AK270" i="1"/>
  <c r="AJ270" i="1"/>
  <c r="AI270" i="1"/>
  <c r="L270" i="1"/>
  <c r="AF268" i="1"/>
  <c r="AN268" i="1"/>
  <c r="AM268" i="1"/>
  <c r="L268" i="1"/>
  <c r="AF264" i="1"/>
  <c r="AN264" i="1"/>
  <c r="AM264" i="1"/>
  <c r="L264" i="1"/>
  <c r="AF262" i="1"/>
  <c r="AN262" i="1"/>
  <c r="AM262" i="1"/>
  <c r="L262" i="1"/>
  <c r="AF260" i="1"/>
  <c r="AN260" i="1"/>
  <c r="AM260" i="1"/>
  <c r="L260" i="1"/>
  <c r="AF258" i="1"/>
  <c r="AN258" i="1"/>
  <c r="AM258" i="1"/>
  <c r="L258" i="1"/>
  <c r="AF253" i="1"/>
  <c r="AN253" i="1"/>
  <c r="AM253" i="1"/>
  <c r="L253" i="1"/>
  <c r="AK252" i="1"/>
  <c r="AJ252" i="1"/>
  <c r="AI252" i="1"/>
  <c r="L252" i="1"/>
  <c r="AF250" i="1"/>
  <c r="AN250" i="1"/>
  <c r="AM250" i="1"/>
  <c r="L250" i="1"/>
  <c r="AF248" i="1"/>
  <c r="AN248" i="1"/>
  <c r="AM248" i="1"/>
  <c r="L248" i="1"/>
  <c r="AF244" i="1"/>
  <c r="AN244" i="1"/>
  <c r="AM244" i="1"/>
  <c r="L244" i="1"/>
  <c r="AF242" i="1"/>
  <c r="AN242" i="1"/>
  <c r="AM242" i="1"/>
  <c r="L242" i="1"/>
  <c r="AF226" i="1"/>
  <c r="AN226" i="1"/>
  <c r="AM226" i="1"/>
  <c r="L226" i="1"/>
  <c r="AK225" i="1"/>
  <c r="AJ225" i="1"/>
  <c r="AI225" i="1"/>
  <c r="L225" i="1"/>
  <c r="AF218" i="1"/>
  <c r="AN218" i="1"/>
  <c r="AM218" i="1"/>
  <c r="L218" i="1"/>
  <c r="AF207" i="1"/>
  <c r="AN207" i="1"/>
  <c r="AM207" i="1"/>
  <c r="L207" i="1"/>
  <c r="AF200" i="1"/>
  <c r="AN200" i="1"/>
  <c r="AM200" i="1"/>
  <c r="L200" i="1"/>
  <c r="AF194" i="1"/>
  <c r="AN194" i="1"/>
  <c r="AM194" i="1"/>
  <c r="L194" i="1"/>
  <c r="AF193" i="1"/>
  <c r="AN193" i="1"/>
  <c r="AM193" i="1"/>
  <c r="L193" i="1"/>
  <c r="AF192" i="1"/>
  <c r="AN192" i="1"/>
  <c r="AM192" i="1"/>
  <c r="L192" i="1"/>
  <c r="AF191" i="1"/>
  <c r="AN191" i="1"/>
  <c r="AM191" i="1"/>
  <c r="L191" i="1"/>
  <c r="AF190" i="1"/>
  <c r="AN190" i="1"/>
  <c r="AM190" i="1"/>
  <c r="L190" i="1"/>
  <c r="AF188" i="1"/>
  <c r="AN188" i="1"/>
  <c r="AM188" i="1"/>
  <c r="L188" i="1"/>
  <c r="AF181" i="1"/>
  <c r="AN181" i="1"/>
  <c r="AM181" i="1"/>
  <c r="L181" i="1"/>
  <c r="AF179" i="1"/>
  <c r="AN179" i="1"/>
  <c r="AM179" i="1"/>
  <c r="L179" i="1"/>
  <c r="AF172" i="1"/>
  <c r="AN172" i="1"/>
  <c r="AM172" i="1"/>
  <c r="L172" i="1"/>
  <c r="AF170" i="1"/>
  <c r="AN170" i="1"/>
  <c r="AM170" i="1"/>
  <c r="L170" i="1"/>
  <c r="AF157" i="1"/>
  <c r="AN157" i="1"/>
  <c r="AM157" i="1"/>
  <c r="L157" i="1"/>
  <c r="AK156" i="1"/>
  <c r="AJ156" i="1"/>
  <c r="AI156" i="1"/>
  <c r="L156" i="1"/>
  <c r="AF149" i="1"/>
  <c r="AN149" i="1"/>
  <c r="AM149" i="1"/>
  <c r="L149" i="1"/>
  <c r="AF147" i="1"/>
  <c r="AN147" i="1"/>
  <c r="AM147" i="1"/>
  <c r="L147" i="1"/>
  <c r="AF146" i="1"/>
  <c r="AN146" i="1"/>
  <c r="AM146" i="1"/>
  <c r="L146" i="1"/>
  <c r="AF144" i="1"/>
  <c r="AN144" i="1"/>
  <c r="AM144" i="1"/>
  <c r="L144" i="1"/>
  <c r="AF142" i="1"/>
  <c r="AN142" i="1"/>
  <c r="AM142" i="1"/>
  <c r="L142" i="1"/>
  <c r="AF140" i="1"/>
  <c r="AN140" i="1"/>
  <c r="AM140" i="1"/>
  <c r="L140" i="1"/>
  <c r="AF128" i="1"/>
  <c r="AN128" i="1"/>
  <c r="AM128" i="1"/>
  <c r="L128" i="1"/>
  <c r="AF121" i="1"/>
  <c r="AN121" i="1"/>
  <c r="AM121" i="1"/>
  <c r="L121" i="1"/>
  <c r="AF119" i="1"/>
  <c r="AN119" i="1"/>
  <c r="AM119" i="1"/>
  <c r="L119" i="1"/>
  <c r="AF112" i="1"/>
  <c r="AN112" i="1"/>
  <c r="AM112" i="1"/>
  <c r="L112" i="1"/>
  <c r="AF110" i="1"/>
  <c r="AN110" i="1"/>
  <c r="AM110" i="1"/>
  <c r="L110" i="1"/>
  <c r="AF108" i="1"/>
  <c r="AN108" i="1"/>
  <c r="AM108" i="1"/>
  <c r="L108" i="1"/>
  <c r="AF103" i="1"/>
  <c r="AN103" i="1"/>
  <c r="AM103" i="1"/>
  <c r="L103" i="1"/>
  <c r="AF101" i="1"/>
  <c r="AN101" i="1"/>
  <c r="AM101" i="1"/>
  <c r="L101" i="1"/>
  <c r="AK100" i="1"/>
  <c r="AJ100" i="1"/>
  <c r="AI100" i="1"/>
  <c r="L100" i="1"/>
  <c r="AF98" i="1"/>
  <c r="AN98" i="1"/>
  <c r="AM98" i="1"/>
  <c r="L98" i="1"/>
  <c r="AF96" i="1"/>
  <c r="AN96" i="1"/>
  <c r="AM96" i="1"/>
  <c r="L96" i="1"/>
  <c r="AF95" i="1"/>
  <c r="AN95" i="1"/>
  <c r="AM95" i="1"/>
  <c r="L95" i="1"/>
  <c r="AF94" i="1"/>
  <c r="AN94" i="1"/>
  <c r="AM94" i="1"/>
  <c r="L94" i="1"/>
  <c r="AK93" i="1"/>
  <c r="AJ93" i="1"/>
  <c r="AI93" i="1"/>
  <c r="L93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7" i="1"/>
  <c r="AN87" i="1"/>
  <c r="AM87" i="1"/>
  <c r="L87" i="1"/>
  <c r="AF86" i="1"/>
  <c r="AN86" i="1"/>
  <c r="AM86" i="1"/>
  <c r="L86" i="1"/>
  <c r="AF85" i="1"/>
  <c r="AN85" i="1"/>
  <c r="AM85" i="1"/>
  <c r="L85" i="1"/>
  <c r="AF84" i="1"/>
  <c r="AN84" i="1"/>
  <c r="AM84" i="1"/>
  <c r="L84" i="1"/>
  <c r="AF82" i="1"/>
  <c r="AN82" i="1"/>
  <c r="AM82" i="1"/>
  <c r="L82" i="1"/>
  <c r="AF80" i="1"/>
  <c r="AN80" i="1"/>
  <c r="AM80" i="1"/>
  <c r="L80" i="1"/>
  <c r="AF78" i="1"/>
  <c r="AN78" i="1"/>
  <c r="AM78" i="1"/>
  <c r="L78" i="1"/>
  <c r="AF77" i="1"/>
  <c r="AN77" i="1"/>
  <c r="AM77" i="1"/>
  <c r="L77" i="1"/>
  <c r="AF75" i="1"/>
  <c r="AN75" i="1"/>
  <c r="AM75" i="1"/>
  <c r="L75" i="1"/>
  <c r="AF73" i="1"/>
  <c r="AN73" i="1"/>
  <c r="AM73" i="1"/>
  <c r="L73" i="1"/>
  <c r="AF72" i="1"/>
  <c r="AN72" i="1"/>
  <c r="AM72" i="1"/>
  <c r="L72" i="1"/>
  <c r="AF71" i="1"/>
  <c r="AN71" i="1"/>
  <c r="AM71" i="1"/>
  <c r="L71" i="1"/>
  <c r="AF70" i="1"/>
  <c r="AN70" i="1"/>
  <c r="AM70" i="1"/>
  <c r="L70" i="1"/>
  <c r="AF68" i="1"/>
  <c r="AN68" i="1"/>
  <c r="AM68" i="1"/>
  <c r="L68" i="1"/>
  <c r="AF67" i="1"/>
  <c r="AN67" i="1"/>
  <c r="AM67" i="1"/>
  <c r="L67" i="1"/>
  <c r="AK66" i="1"/>
  <c r="AJ66" i="1"/>
  <c r="AI66" i="1"/>
  <c r="L66" i="1"/>
  <c r="AF65" i="1"/>
  <c r="AN65" i="1"/>
  <c r="AM65" i="1"/>
  <c r="L65" i="1"/>
  <c r="AF64" i="1"/>
  <c r="AN64" i="1"/>
  <c r="AM64" i="1"/>
  <c r="L64" i="1"/>
  <c r="AF63" i="1"/>
  <c r="AN63" i="1"/>
  <c r="AM63" i="1"/>
  <c r="L63" i="1"/>
  <c r="AF62" i="1"/>
  <c r="AN62" i="1"/>
  <c r="AM62" i="1"/>
  <c r="L62" i="1"/>
  <c r="AF60" i="1"/>
  <c r="AN60" i="1"/>
  <c r="AM60" i="1"/>
  <c r="L60" i="1"/>
  <c r="AF56" i="1"/>
  <c r="AN56" i="1"/>
  <c r="AM56" i="1"/>
  <c r="L56" i="1"/>
  <c r="AK55" i="1"/>
  <c r="AJ55" i="1"/>
  <c r="AI55" i="1"/>
  <c r="L55" i="1"/>
  <c r="AF54" i="1"/>
  <c r="AN54" i="1"/>
  <c r="AM54" i="1"/>
  <c r="L54" i="1"/>
  <c r="AF53" i="1"/>
  <c r="AN53" i="1"/>
  <c r="AM53" i="1"/>
  <c r="L53" i="1"/>
  <c r="AF52" i="1"/>
  <c r="AN52" i="1"/>
  <c r="AM52" i="1"/>
  <c r="L52" i="1"/>
  <c r="AF51" i="1"/>
  <c r="AN51" i="1"/>
  <c r="AM51" i="1"/>
  <c r="L51" i="1"/>
  <c r="AF48" i="1"/>
  <c r="AN48" i="1"/>
  <c r="AM48" i="1"/>
  <c r="L48" i="1"/>
  <c r="AF47" i="1"/>
  <c r="AN47" i="1"/>
  <c r="AM47" i="1"/>
  <c r="L47" i="1"/>
  <c r="AK46" i="1"/>
  <c r="AJ46" i="1"/>
  <c r="AI46" i="1"/>
  <c r="L46" i="1"/>
  <c r="AF44" i="1"/>
  <c r="AN44" i="1"/>
  <c r="AM44" i="1"/>
  <c r="L44" i="1"/>
  <c r="AK43" i="1"/>
  <c r="AJ43" i="1"/>
  <c r="AI43" i="1"/>
  <c r="L43" i="1"/>
  <c r="AF41" i="1"/>
  <c r="AN41" i="1"/>
  <c r="AM41" i="1"/>
  <c r="L41" i="1"/>
  <c r="AF39" i="1"/>
  <c r="AN39" i="1"/>
  <c r="AM39" i="1"/>
  <c r="L39" i="1"/>
  <c r="AF36" i="1"/>
  <c r="AN36" i="1"/>
  <c r="AM36" i="1"/>
  <c r="L36" i="1"/>
  <c r="AF29" i="1"/>
  <c r="AN29" i="1"/>
  <c r="AM29" i="1"/>
  <c r="L29" i="1"/>
  <c r="AF25" i="1"/>
  <c r="AN25" i="1"/>
  <c r="AM25" i="1"/>
  <c r="L25" i="1"/>
  <c r="AF18" i="1"/>
  <c r="AN18" i="1"/>
  <c r="AM18" i="1"/>
  <c r="L18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<sst xmlns="http://schemas.openxmlformats.org/spreadsheetml/2006/main" count="1924" uniqueCount="594">
  <si>
    <t>Stavební rozpočet</t>
  </si>
  <si>
    <t>Název stavby:</t>
  </si>
  <si>
    <t>Oprava koupelny A_1/02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</si>
  <si>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</si>
  <si>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</si>
  <si>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</si>
  <si>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</si>
  <si>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</si>
  <si>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</si>
  <si>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</si>
  <si>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</si>
  <si>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</si>
  <si>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</si>
  <si>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A</t>
  </si>
  <si>
    <t>Konec výstavby:</t>
  </si>
  <si>
    <t>Zhotovitel:</t>
  </si>
  <si>
    <t>JKSO:</t>
  </si>
  <si>
    <t>Zpracováno dne:</t>
  </si>
  <si>
    <t>15.06.2023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</si>
  <si>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</si>
  <si>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</si>
  <si>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</si>
  <si>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</si>
  <si>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</si>
  <si>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</si>
  <si>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</si>
  <si>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</si>
  <si>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</si>
  <si>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</si>
  <si>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</si>
  <si>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</si>
  <si>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</si>
  <si>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</si>
  <si>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</si>
  <si>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</si>
  <si>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</si>
  <si>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</si>
  <si>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</si>
  <si>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</si>
  <si>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</si>
  <si>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</si>
  <si>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</si>
  <si>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</si>
  <si>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</si>
  <si>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</si>
  <si>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</si>
  <si>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</si>
  <si>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</si>
  <si>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</si>
  <si>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</si>
  <si>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</si>
  <si>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</si>
  <si>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</si>
  <si>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</si>
  <si>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</si>
  <si>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</si>
  <si>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</si>
  <si>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</si>
  <si>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</si>
  <si>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</si>
  <si>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</si>
  <si>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</si>
  <si>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</si>
  <si>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</si>
  <si>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</si>
  <si>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</si>
  <si>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</si>
  <si>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</si>
  <si>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</si>
  <si>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</si>
  <si>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</si>
  <si>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</si>
  <si>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</si>
  <si>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</si>
  <si>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</si>
  <si>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</si>
  <si>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</si>
  <si>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</si>
  <si>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</si>
  <si>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</si>
  <si>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</si>
  <si>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</si>
  <si>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</si>
  <si>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</si>
  <si>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</si>
  <si>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</si>
  <si>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</si>
  <si>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</si>
  <si>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</si>
  <si>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</si>
  <si>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</si>
  <si>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</si>
  <si>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</si>
  <si>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</si>
  <si>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</si>
  <si>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</si>
  <si>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</si>
  <si>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</si>
  <si>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</si>
  <si>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</si>
  <si>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Položka je určena pro osazování zárubní nebo rámů dveřních ocelových lisovaných i z úhelníků bez dveřních křídel na jakoukoliv cementovou maltu s vybetonováním prahu v zárubni a s osazením špalíků nebo latí pro dřevěný práh. Položka je určena také pro osazování zárubní a rámů do stěn z prefa dílců, které se provádí současně nebo bezprostředně po osazení stěnových dílců; podobně je určena pro konstrukce zděné nad 150 mm tloušťky, kde se osazování provádí převážně až po jejich vyzdění. Položka kryje vybetonování nadvýšeného prahu u balkónových dveří. Položka je určena i pro osazení ocelových rámů na maltu určených pro zasklívání sklem profilovaným (Copillit apod.). V položce jsou zakalkulovány náklady na kotvení rámů do zdiva a platí pro jakýkoliv způsob provádění (např. bodovým přivařením k výztuži, uklínováním, zalitím pracen apod.). V položce jsou zakalkulovány i náklady na dodávku zárubní. Volba položky se řídí plochou otvoru.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</si>
  <si>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</si>
  <si>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</si>
  <si>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</si>
  <si>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</si>
  <si>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</si>
  <si>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</si>
  <si>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</si>
  <si>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</si>
  <si>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</si>
  <si>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</si>
  <si>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</si>
  <si>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</si>
  <si>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</si>
  <si>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</si>
  <si>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</si>
  <si>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</si>
  <si>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</si>
  <si>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</si>
  <si>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</si>
  <si>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</si>
  <si>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</si>
  <si>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</si>
  <si>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</si>
  <si>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</si>
  <si>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</si>
  <si>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</si>
  <si>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</si>
  <si>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</si>
  <si>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</si>
  <si>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</si>
  <si>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</si>
  <si>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</si>
  <si>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</si>
  <si>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</si>
  <si>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</si>
  <si>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</si>
  <si>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</si>
  <si>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</si>
  <si>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</si>
  <si>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</si>
  <si>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</si>
  <si>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</si>
  <si>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</si>
  <si>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</si>
  <si>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</si>
  <si>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</si>
  <si>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</si>
  <si>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</si>
  <si>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</si>
  <si>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</si>
  <si>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</si>
  <si>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</si>
  <si>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</si>
  <si>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</si>
  <si>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</si>
  <si>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</si>
  <si>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</si>
  <si>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</si>
  <si>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</si>
  <si>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</si>
  <si>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</si>
  <si>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</si>
  <si>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</si>
  <si>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</si>
  <si>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</si>
  <si>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</si>
  <si>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</si>
  <si>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</si>
  <si>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</si>
  <si>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</si>
  <si>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</si>
  <si>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</si>
  <si>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</si>
  <si>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</si>
  <si>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</si>
  <si>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</si>
  <si>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</si>
  <si>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725200050RA0</t>
  </si>
  <si>
    <t>Montáž zařizovacích předmětů - sprcha</t>
  </si>
  <si>
    <t>29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</si>
  <si>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</si>
  <si>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</si>
  <si>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</si>
  <si>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30</t>
  </si>
  <si>
    <t>55440003</t>
  </si>
  <si>
    <t>Madlo rovné s krytkami 500 mm bílé</t>
  </si>
  <si>
    <t>R6650,11  průměr 28 m</t>
  </si>
  <si>
    <t>31</t>
  </si>
  <si>
    <t>55440004</t>
  </si>
  <si>
    <t>Madlo rovné s krytkami 600 mm bílé</t>
  </si>
  <si>
    <t>R6660,11  průměr 28 m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</si>
  <si>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</si>
  <si>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</si>
  <si>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</si>
  <si>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</si>
  <si>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</si>
  <si>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</si>
  <si>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</si>
  <si>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</si>
  <si>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</si>
  <si>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</si>
  <si>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</si>
  <si>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</si>
  <si>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</si>
  <si>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</si>
  <si>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</si>
  <si>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</si>
  <si>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</si>
  <si>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</si>
  <si>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</si>
  <si>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</si>
  <si>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</si>
  <si>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</si>
  <si>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</si>
  <si>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</si>
  <si>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</si>
  <si>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</si>
  <si>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</si>
  <si>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</si>
  <si>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</si>
  <si>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</si>
  <si>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</si>
  <si>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</si>
  <si>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</si>
  <si>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</si>
  <si>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</si>
  <si>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</si>
  <si>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54914629</t>
  </si>
  <si>
    <t>Kování dveřní</t>
  </si>
  <si>
    <t>interiérové kování  klika - klika</t>
  </si>
  <si>
    <t>43</t>
  </si>
  <si>
    <t>61165005</t>
  </si>
  <si>
    <t>Dveře vnitřní hladké plné CPL STANDARD 1-křídlé 1100 x 1970 mm</t>
  </si>
  <si>
    <t xml:space="preserve"> rám z MDF  vnitřní výplň - ztužená papírová voština  povrchová úprava - laminát CPL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</si>
  <si>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</si>
  <si>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</si>
  <si>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</si>
  <si>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</si>
  <si>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</si>
  <si>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</si>
  <si>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</si>
  <si>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</si>
  <si>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</si>
  <si>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</si>
  <si>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</si>
  <si>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</si>
  <si>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</si>
  <si>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</si>
  <si>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46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</si>
  <si>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</si>
  <si>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</si>
  <si>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</si>
  <si>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</si>
  <si>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</si>
  <si>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</si>
  <si>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</si>
  <si>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</si>
  <si>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</si>
  <si>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</si>
  <si>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</si>
  <si>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</si>
  <si>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</si>
  <si>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</si>
  <si>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</si>
  <si>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</si>
  <si>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</si>
  <si>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</si>
  <si>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</si>
  <si>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</si>
  <si>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</si>
  <si>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</si>
  <si>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</si>
  <si>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</si>
  <si>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</si>
  <si>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</si>
  <si>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</si>
  <si>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</si>
  <si>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</si>
  <si>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</si>
  <si>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</si>
  <si>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</si>
  <si>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</si>
  <si>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</si>
  <si>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</si>
  <si>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</si>
  <si>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</si>
  <si>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</si>
  <si>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</si>
  <si>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</si>
  <si>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</si>
  <si>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</si>
  <si>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</si>
  <si>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</si>
  <si>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</si>
  <si>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</si>
  <si>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</si>
  <si>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</si>
  <si>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</si>
  <si>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</si>
  <si>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</si>
  <si>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</si>
  <si>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</si>
  <si>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</si>
  <si>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</si>
  <si>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</si>
  <si>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</si>
  <si>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</si>
  <si>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</si>
  <si>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</si>
  <si>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</si>
  <si>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</si>
  <si>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</si>
  <si>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</si>
  <si>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</si>
  <si>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</si>
  <si>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</si>
  <si>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</si>
  <si>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</si>
  <si>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</si>
  <si>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</si>
  <si>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</si>
  <si>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</si>
  <si>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</si>
  <si>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</si>
  <si>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</si>
  <si>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</si>
  <si>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</si>
  <si>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</si>
  <si>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</si>
  <si>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</si>
  <si>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</si>
  <si>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</si>
  <si>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</si>
  <si>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</si>
  <si>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</si>
  <si>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</si>
  <si>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</si>
  <si>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</si>
  <si>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</si>
  <si>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</si>
  <si>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</si>
  <si>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</si>
  <si>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</si>
  <si>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</si>
  <si>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</si>
  <si>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</si>
  <si>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</si>
  <si>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</si>
  <si>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</si>
  <si>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</si>
  <si>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</si>
  <si>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</si>
  <si>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</si>
  <si>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</si>
  <si>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</si>
  <si>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</si>
  <si>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</si>
  <si>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</si>
  <si>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</si>
  <si>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</si>
  <si>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</si>
  <si>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</si>
  <si>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</si>
  <si>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</si>
  <si>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</si>
  <si>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</si>
  <si>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</si>
  <si>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</si>
  <si>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</si>
  <si>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>69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</si>
  <si>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</si>
  <si>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</si>
  <si>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</si>
  <si>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</si>
  <si>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</si>
  <si>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</si>
  <si>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>(spára 2 mm)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</si>
  <si>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</si>
  <si>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</si>
  <si>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</si>
  <si>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</si>
  <si>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</si>
  <si>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</si>
  <si>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</si>
  <si>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</si>
  <si>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</si>
  <si>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</si>
  <si>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</si>
  <si>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</si>
  <si>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</si>
  <si>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</si>
  <si>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</si>
  <si>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</si>
  <si>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</si>
  <si>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</si>
  <si>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</si>
  <si>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</si>
  <si>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</si>
  <si>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</si>
  <si>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</si>
  <si>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</si>
  <si>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</si>
  <si>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</si>
  <si>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</si>
  <si>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</si>
  <si>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</si>
  <si>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</si>
  <si>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</si>
  <si>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</si>
  <si>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</si>
  <si>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</si>
  <si>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</si>
  <si>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</si>
  <si>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</si>
  <si>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</si>
  <si>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</si>
  <si>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</si>
  <si>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</si>
  <si>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</si>
  <si>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</si>
  <si>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</si>
  <si>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</si>
  <si>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</si>
  <si>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</si>
  <si>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</si>
  <si>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</si>
  <si>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</si>
  <si>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</si>
  <si>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</si>
  <si>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</si>
  <si>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</si>
  <si>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</si>
  <si>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</si>
  <si>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</si>
  <si>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</si>
  <si>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</si>
  <si>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</si>
  <si>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</si>
  <si>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</si>
  <si>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</si>
  <si>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</si>
  <si>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</si>
  <si>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</si>
  <si>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</si>
  <si>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</si>
  <si>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</si>
  <si>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</si>
  <si>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</si>
  <si>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</si>
  <si>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</si>
  <si>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</si>
  <si>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</si>
  <si>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</si>
  <si>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</si>
  <si>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</si>
  <si>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</si>
  <si>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</si>
  <si>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</si>
  <si>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</si>
  <si>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</si>
  <si>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</si>
  <si>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</si>
  <si>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</si>
  <si>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</si>
  <si>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</si>
  <si>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</si>
  <si>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</si>
  <si>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</si>
  <si>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</si>
  <si>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</si>
  <si>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</si>
  <si>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</si>
  <si>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</si>
  <si>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>M65</t>
  </si>
  <si>
    <t>Elektroinstalace</t>
  </si>
  <si>
    <t>MP</t>
  </si>
  <si>
    <t>84</t>
  </si>
  <si>
    <t>34536495</t>
  </si>
  <si>
    <t>Kryt spínače jednoduchý, s popisovým polem 3558A-A00620</t>
  </si>
  <si>
    <t>M65_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</si>
  <si>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</si>
  <si>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85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</si>
  <si>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</si>
  <si>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</si>
  <si>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</si>
  <si>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86</t>
  </si>
  <si>
    <t>34535406</t>
  </si>
  <si>
    <t>Přístroj pro nouzové volání</t>
  </si>
  <si>
    <t>87</t>
  </si>
  <si>
    <t>650051311R00</t>
  </si>
  <si>
    <t>Montáž spínače zapuštěného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</si>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</sst>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horizontal="left" vertical="center"/>
    </xf>
    <xf numFmtId="49" fontId="0" fillId="0" borderId="32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" fontId="0" fillId="0" borderId="33" xfId="0" applyNumberFormat="1" applyBorder="1" applyAlignment="1">
      <alignment vertical="center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9" fontId="0" fillId="0" borderId="0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</cellXfs>
  <cellStyles count="5">
    <cellStyle name="Hypertextový odkaz" xfId="1" builtinId="8" hidden="1"/>
    <cellStyle name="Hypertextový odkaz" xfId="3" builtinId="8" hidden="1"/>
    <cellStyle name="Normální" xfId="0" builtinId="0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19"/>
  <sheetViews>
    <sheetView workbookViewId="0">
      <selection activeCell="A319" sqref="A319"/>
    </sheetView>
  </sheetViews>
  <sheetFormatPr defaultColWidth="12.140625" defaultRowHeight="12.75" x14ac:dyDescent="0.2"/>
  <cols>
    <col min="1" max="1" width="3.7109375" style="2" customWidth="1"/>
    <col min="2" max="2" width="6.85546875" style="1" customWidth="1"/>
    <col min="3" max="3" width="13.85546875" style="1" customWidth="1"/>
    <col min="4" max="4" width="54.285156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14" max="48" width="9.140625" hidden="1" customWidth="1"/>
  </cols>
  <sheetData>
    <row r="1" spans="1:43" ht="25.5" customHeight="1" x14ac:dyDescent="0.2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43" ht="25.5" customHeight="1" x14ac:dyDescent="0.2">
      <c r="A2" s="55" t="s">
        <v>1</v>
      </c>
      <c r="B2" s="56"/>
      <c r="C2" s="56"/>
      <c r="D2" s="5" t="s">
        <v>2</v>
      </c>
      <c r="E2" s="56" t="s">
        <v>3</v>
      </c>
      <c r="F2" s="56"/>
      <c r="G2" s="56" t="s">
        <v>4</v>
      </c>
      <c r="H2" s="56"/>
      <c r="I2" s="4" t="s">
        <v>5</v>
      </c>
      <c r="J2" s="56" t="s">
        <v>6</v>
      </c>
      <c r="K2" s="56"/>
      <c r="L2" s="56"/>
      <c r="M2" s="61"/>
    </row>
    <row r="3" spans="1:43" ht="25.5" customHeight="1" x14ac:dyDescent="0.2">
      <c r="A3" s="57" t="s">
        <v>7</v>
      </c>
      <c r="B3" s="58"/>
      <c r="C3" s="58"/>
      <c r="D3" s="6" t="s">
        <v>8</v>
      </c>
      <c r="E3" s="58" t="s">
        <v>9</v>
      </c>
      <c r="F3" s="58"/>
      <c r="G3" s="58"/>
      <c r="H3" s="58"/>
      <c r="I3" s="6" t="s">
        <v>10</v>
      </c>
      <c r="J3" s="58" t="s">
        <v>11</v>
      </c>
      <c r="K3" s="58"/>
      <c r="L3" s="58"/>
      <c r="M3" s="62"/>
    </row>
    <row r="4" spans="1:43" ht="25.5" customHeight="1" x14ac:dyDescent="0.2">
      <c r="A4" s="57" t="s">
        <v>12</v>
      </c>
      <c r="B4" s="58"/>
      <c r="C4" s="58"/>
      <c r="D4" s="6" t="s">
        <v>13</v>
      </c>
      <c r="E4" s="58" t="s">
        <v>14</v>
      </c>
      <c r="F4" s="58"/>
      <c r="G4" s="58"/>
      <c r="H4" s="58"/>
      <c r="I4" s="6" t="s">
        <v>15</v>
      </c>
      <c r="J4" s="58"/>
      <c r="K4" s="58"/>
      <c r="L4" s="58"/>
      <c r="M4" s="62"/>
    </row>
    <row r="5" spans="1:43" ht="25.5" customHeight="1" x14ac:dyDescent="0.2">
      <c r="A5" s="59" t="s">
        <v>16</v>
      </c>
      <c r="B5" s="60"/>
      <c r="C5" s="60"/>
      <c r="D5" s="7"/>
      <c r="E5" s="60" t="s">
        <v>17</v>
      </c>
      <c r="F5" s="60"/>
      <c r="G5" s="60" t="s">
        <v>18</v>
      </c>
      <c r="H5" s="60"/>
      <c r="I5" s="7" t="s">
        <v>19</v>
      </c>
      <c r="J5" s="60"/>
      <c r="K5" s="60"/>
      <c r="L5" s="60"/>
      <c r="M5" s="63"/>
    </row>
    <row r="6" spans="1:43" x14ac:dyDescent="0.2">
      <c r="A6" s="64" t="s">
        <v>20</v>
      </c>
      <c r="B6" s="66" t="s">
        <v>21</v>
      </c>
      <c r="C6" s="66" t="s">
        <v>22</v>
      </c>
      <c r="D6" s="8" t="s">
        <v>23</v>
      </c>
      <c r="E6" s="68" t="s">
        <v>24</v>
      </c>
      <c r="F6" s="68" t="s">
        <v>25</v>
      </c>
      <c r="G6" s="70" t="s">
        <v>26</v>
      </c>
      <c r="H6" s="72" t="s">
        <v>27</v>
      </c>
      <c r="I6" s="70"/>
      <c r="J6" s="73"/>
      <c r="K6" s="72" t="s">
        <v>28</v>
      </c>
      <c r="L6" s="73"/>
      <c r="M6" s="74" t="s">
        <v>29</v>
      </c>
    </row>
    <row r="7" spans="1:43" x14ac:dyDescent="0.2">
      <c r="A7" s="65"/>
      <c r="B7" s="67"/>
      <c r="C7" s="67"/>
      <c r="D7" s="9" t="s">
        <v>30</v>
      </c>
      <c r="E7" s="69"/>
      <c r="F7" s="69"/>
      <c r="G7" s="71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5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 x14ac:dyDescent="0.2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SUM(H9:H41)</f>
        <v>0</v>
      </c>
      <c r="I8" s="13">
        <f>SUM(I9:I41)</f>
        <v>0</v>
      </c>
      <c r="J8" s="13">
        <f>H8+I8</f>
        <v>0</v>
      </c>
      <c r="K8" s="13"/>
      <c r="L8" s="13">
        <f>SUM(L9:L41)</f>
        <v>0.80753806400000006</v>
      </c>
      <c r="M8" s="13"/>
      <c r="P8" s="13">
        <f>IF(Q8="PR",J8,SUM(O9:O41))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SUM(Z9:Z41)</f>
        <v>0</v>
      </c>
      <c r="AJ8">
        <f>SUM(AA9:AA41)</f>
        <v>0</v>
      </c>
      <c r="AK8">
        <f>SUM(AB9:AB41)</f>
        <v>0</v>
      </c>
    </row>
    <row r="9" spans="1:43" x14ac:dyDescent="0.2">
      <c r="A9" s="2" t="s">
        <v>47</v>
      </c>
      <c r="C9" s="1" t="s">
        <v>48</v>
      </c>
      <c r="D9" t="s">
        <v>49</v>
      </c>
      <c r="E9" t="s">
        <v>50</v>
      </c>
      <c r="F9">
        <v>12.1008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4.4409935999999997E-2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 x14ac:dyDescent="0.2">
      <c r="D10" s="14" t="s">
        <v>55</v>
      </c>
      <c r="E10" s="14"/>
      <c r="F10" s="14">
        <v>9.7379999999999995</v>
      </c>
    </row>
    <row r="11" spans="1:43" x14ac:dyDescent="0.2">
      <c r="D11" s="14" t="s">
        <v>56</v>
      </c>
      <c r="E11" s="14"/>
      <c r="F11" s="14">
        <v>6.2640000000000002</v>
      </c>
    </row>
    <row r="12" spans="1:43" x14ac:dyDescent="0.2">
      <c r="D12" s="14" t="s">
        <v>57</v>
      </c>
      <c r="E12" s="14"/>
      <c r="F12" s="14">
        <v>12.24</v>
      </c>
    </row>
    <row r="13" spans="1:43" x14ac:dyDescent="0.2">
      <c r="D13" s="14" t="s">
        <v>58</v>
      </c>
      <c r="E13" s="14"/>
      <c r="F13" s="14">
        <v>6.0107999999999997</v>
      </c>
    </row>
    <row r="14" spans="1:43" x14ac:dyDescent="0.2">
      <c r="D14" s="14" t="s">
        <v>59</v>
      </c>
      <c r="E14" s="14"/>
      <c r="F14" s="14">
        <v>6.09</v>
      </c>
    </row>
    <row r="15" spans="1:43" x14ac:dyDescent="0.2">
      <c r="D15" s="14" t="s">
        <v>58</v>
      </c>
      <c r="E15" s="14"/>
      <c r="F15" s="14">
        <v>6.0107999999999997</v>
      </c>
    </row>
    <row r="16" spans="1:43" x14ac:dyDescent="0.2">
      <c r="D16" s="14" t="s">
        <v>59</v>
      </c>
      <c r="E16" s="14"/>
      <c r="F16" s="14">
        <v>6.09</v>
      </c>
    </row>
    <row r="17" spans="1:43" ht="12.75" customHeight="1" x14ac:dyDescent="0.2">
      <c r="C17" s="17" t="s">
        <v>60</v>
      </c>
      <c r="D17" s="76" t="s">
        <v>61</v>
      </c>
      <c r="E17" s="76"/>
      <c r="F17" s="76"/>
      <c r="G17" s="76"/>
      <c r="H17" s="76"/>
      <c r="I17" s="76"/>
      <c r="J17" s="76"/>
      <c r="K17" s="76"/>
      <c r="L17" s="76"/>
      <c r="M17" s="76"/>
    </row>
    <row r="18" spans="1:43" x14ac:dyDescent="0.2">
      <c r="A18" s="2" t="s">
        <v>62</v>
      </c>
      <c r="C18" s="1" t="s">
        <v>63</v>
      </c>
      <c r="D18" t="s">
        <v>64</v>
      </c>
      <c r="E18" t="s">
        <v>65</v>
      </c>
      <c r="F18">
        <v>9.3800000000000008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1.56E-3</v>
      </c>
      <c r="L18">
        <f>F18*K18</f>
        <v>1.4632800000000001E-2</v>
      </c>
      <c r="M18" t="s">
        <v>51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12</v>
      </c>
      <c r="AE18">
        <f>G18*AG18</f>
        <v>0</v>
      </c>
      <c r="AF18">
        <f>G18*(1-AG18)</f>
        <v>0</v>
      </c>
      <c r="AG18">
        <v>0.12809798270893369</v>
      </c>
      <c r="AM18">
        <f>F18*AE18</f>
        <v>0</v>
      </c>
      <c r="AN18">
        <f>F18*AF18</f>
        <v>0</v>
      </c>
      <c r="AO18" t="s">
        <v>52</v>
      </c>
      <c r="AP18" t="s">
        <v>53</v>
      </c>
      <c r="AQ18" s="13" t="s">
        <v>54</v>
      </c>
    </row>
    <row r="19" spans="1:43" x14ac:dyDescent="0.2">
      <c r="D19" s="14" t="s">
        <v>66</v>
      </c>
      <c r="E19" s="14"/>
      <c r="F19" s="14">
        <v>21.45</v>
      </c>
    </row>
    <row r="20" spans="1:43" x14ac:dyDescent="0.2">
      <c r="D20" s="14" t="s">
        <v>67</v>
      </c>
      <c r="E20" s="14"/>
      <c r="F20" s="14">
        <v>3.6</v>
      </c>
    </row>
    <row r="21" spans="1:43" x14ac:dyDescent="0.2">
      <c r="D21" s="14" t="s">
        <v>68</v>
      </c>
      <c r="E21" s="14"/>
      <c r="F21" s="14">
        <v>10.8</v>
      </c>
    </row>
    <row r="22" spans="1:43" x14ac:dyDescent="0.2">
      <c r="D22" s="14" t="s">
        <v>69</v>
      </c>
      <c r="E22" s="14"/>
      <c r="F22" s="14">
        <v>9.3800000000000008</v>
      </c>
    </row>
    <row r="23" spans="1:43" x14ac:dyDescent="0.2">
      <c r="D23" s="14" t="s">
        <v>69</v>
      </c>
      <c r="E23" s="14"/>
      <c r="F23" s="14">
        <v>9.3800000000000008</v>
      </c>
    </row>
    <row r="24" spans="1:43" ht="12.75" customHeight="1" x14ac:dyDescent="0.2">
      <c r="C24" s="17" t="s">
        <v>60</v>
      </c>
      <c r="D24" s="76" t="s">
        <v>70</v>
      </c>
      <c r="E24" s="76"/>
      <c r="F24" s="76"/>
      <c r="G24" s="76"/>
      <c r="H24" s="76"/>
      <c r="I24" s="76"/>
      <c r="J24" s="76"/>
      <c r="K24" s="76"/>
      <c r="L24" s="76"/>
      <c r="M24" s="76"/>
    </row>
    <row r="25" spans="1:43" x14ac:dyDescent="0.2">
      <c r="A25" s="2" t="s">
        <v>71</v>
      </c>
      <c r="C25" s="1" t="s">
        <v>72</v>
      </c>
      <c r="D25" t="s">
        <v>73</v>
      </c>
      <c r="E25" t="s">
        <v>50</v>
      </c>
      <c r="F25">
        <v>6.0107999999999997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4.7660000000000001E-2</v>
      </c>
      <c r="L25">
        <f>F25*K25</f>
        <v>0.28647472800000001</v>
      </c>
      <c r="M25" t="s">
        <v>51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12</v>
      </c>
      <c r="AE25">
        <f>G25*AG25</f>
        <v>0</v>
      </c>
      <c r="AF25">
        <f>G25*(1-AG25)</f>
        <v>0</v>
      </c>
      <c r="AG25">
        <v>0.11891428571428569</v>
      </c>
      <c r="AM25">
        <f>F25*AE25</f>
        <v>0</v>
      </c>
      <c r="AN25">
        <f>F25*AF25</f>
        <v>0</v>
      </c>
      <c r="AO25" t="s">
        <v>52</v>
      </c>
      <c r="AP25" t="s">
        <v>53</v>
      </c>
      <c r="AQ25" s="13" t="s">
        <v>54</v>
      </c>
    </row>
    <row r="26" spans="1:43" x14ac:dyDescent="0.2">
      <c r="D26" s="14" t="s">
        <v>74</v>
      </c>
      <c r="E26" s="14"/>
      <c r="F26" s="14">
        <v>6.0107999999999997</v>
      </c>
    </row>
    <row r="27" spans="1:43" x14ac:dyDescent="0.2">
      <c r="D27" s="14" t="s">
        <v>74</v>
      </c>
      <c r="E27" s="14"/>
      <c r="F27" s="14">
        <v>6.0107999999999997</v>
      </c>
    </row>
    <row r="28" spans="1:43" ht="12.75" customHeight="1" x14ac:dyDescent="0.2">
      <c r="C28" s="17" t="s">
        <v>60</v>
      </c>
      <c r="D28" s="76" t="s">
        <v>75</v>
      </c>
      <c r="E28" s="76"/>
      <c r="F28" s="76"/>
      <c r="G28" s="76"/>
      <c r="H28" s="76"/>
      <c r="I28" s="76"/>
      <c r="J28" s="76"/>
      <c r="K28" s="76"/>
      <c r="L28" s="76"/>
      <c r="M28" s="76"/>
    </row>
    <row r="29" spans="1:43" x14ac:dyDescent="0.2">
      <c r="A29" s="2" t="s">
        <v>76</v>
      </c>
      <c r="C29" s="1" t="s">
        <v>77</v>
      </c>
      <c r="D29" t="s">
        <v>78</v>
      </c>
      <c r="E29" t="s">
        <v>79</v>
      </c>
      <c r="F29">
        <v>7.4999999999999997E-2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1</v>
      </c>
      <c r="L29">
        <f>F29*K29</f>
        <v>7.4999999999999997E-2</v>
      </c>
      <c r="M29" t="s">
        <v>51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12</v>
      </c>
      <c r="AE29">
        <f>G29*AG29</f>
        <v>0</v>
      </c>
      <c r="AF29">
        <f>G29*(1-AG29)</f>
        <v>0</v>
      </c>
      <c r="AG29">
        <v>1</v>
      </c>
      <c r="AM29">
        <f>F29*AE29</f>
        <v>0</v>
      </c>
      <c r="AN29">
        <f>F29*AF29</f>
        <v>0</v>
      </c>
      <c r="AO29" t="s">
        <v>52</v>
      </c>
      <c r="AP29" t="s">
        <v>53</v>
      </c>
      <c r="AQ29" s="13" t="s">
        <v>54</v>
      </c>
    </row>
    <row r="30" spans="1:43" x14ac:dyDescent="0.2">
      <c r="D30" s="14" t="s">
        <v>80</v>
      </c>
      <c r="E30" s="14"/>
      <c r="F30" s="14">
        <v>7.4999999999999997E-2</v>
      </c>
    </row>
    <row r="31" spans="1:43" x14ac:dyDescent="0.2">
      <c r="D31" s="14" t="s">
        <v>81</v>
      </c>
      <c r="E31" s="14"/>
      <c r="F31" s="14">
        <v>2.5000000000000001E-2</v>
      </c>
    </row>
    <row r="32" spans="1:43" x14ac:dyDescent="0.2">
      <c r="D32" s="14" t="s">
        <v>80</v>
      </c>
      <c r="E32" s="14"/>
      <c r="F32" s="14">
        <v>7.4999999999999997E-2</v>
      </c>
    </row>
    <row r="33" spans="1:43" x14ac:dyDescent="0.2">
      <c r="D33" s="14" t="s">
        <v>80</v>
      </c>
      <c r="E33" s="14"/>
      <c r="F33" s="14">
        <v>7.4999999999999997E-2</v>
      </c>
    </row>
    <row r="34" spans="1:43" x14ac:dyDescent="0.2">
      <c r="D34" s="14" t="s">
        <v>80</v>
      </c>
      <c r="E34" s="14"/>
      <c r="F34" s="14">
        <v>7.4999999999999997E-2</v>
      </c>
    </row>
    <row r="35" spans="1:43" ht="25.5" customHeight="1" x14ac:dyDescent="0.2">
      <c r="C35" s="17" t="s">
        <v>60</v>
      </c>
      <c r="D35" s="76" t="s">
        <v>82</v>
      </c>
      <c r="E35" s="76"/>
      <c r="F35" s="76"/>
      <c r="G35" s="76"/>
      <c r="H35" s="76"/>
      <c r="I35" s="76"/>
      <c r="J35" s="76"/>
      <c r="K35" s="76"/>
      <c r="L35" s="76"/>
      <c r="M35" s="76"/>
    </row>
    <row r="36" spans="1:43" x14ac:dyDescent="0.2">
      <c r="A36" s="2" t="s">
        <v>83</v>
      </c>
      <c r="C36" s="1" t="s">
        <v>84</v>
      </c>
      <c r="D36" t="s">
        <v>85</v>
      </c>
      <c r="E36" t="s">
        <v>50</v>
      </c>
      <c r="F36">
        <v>6.09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4.1099999999999999E-3</v>
      </c>
      <c r="L36">
        <f>F36*K36</f>
        <v>2.5029900000000001E-2</v>
      </c>
      <c r="M36" t="s">
        <v>51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12</v>
      </c>
      <c r="AE36">
        <f>G36*AG36</f>
        <v>0</v>
      </c>
      <c r="AF36">
        <f>G36*(1-AG36)</f>
        <v>0</v>
      </c>
      <c r="AG36">
        <v>0.26393229166666671</v>
      </c>
      <c r="AM36">
        <f>F36*AE36</f>
        <v>0</v>
      </c>
      <c r="AN36">
        <f>F36*AF36</f>
        <v>0</v>
      </c>
      <c r="AO36" t="s">
        <v>52</v>
      </c>
      <c r="AP36" t="s">
        <v>53</v>
      </c>
      <c r="AQ36" s="13" t="s">
        <v>54</v>
      </c>
    </row>
    <row r="37" spans="1:43" x14ac:dyDescent="0.2">
      <c r="D37" s="14" t="s">
        <v>86</v>
      </c>
      <c r="E37" s="14"/>
      <c r="F37" s="14">
        <v>6.98</v>
      </c>
    </row>
    <row r="38" spans="1:43" ht="12.75" customHeight="1" x14ac:dyDescent="0.2">
      <c r="C38" s="17" t="s">
        <v>60</v>
      </c>
      <c r="D38" s="76" t="s">
        <v>87</v>
      </c>
      <c r="E38" s="76"/>
      <c r="F38" s="76"/>
      <c r="G38" s="76"/>
      <c r="H38" s="76"/>
      <c r="I38" s="76"/>
      <c r="J38" s="76"/>
      <c r="K38" s="76"/>
      <c r="L38" s="76"/>
      <c r="M38" s="76"/>
    </row>
    <row r="39" spans="1:43" x14ac:dyDescent="0.2">
      <c r="A39" s="2" t="s">
        <v>88</v>
      </c>
      <c r="C39" s="1" t="s">
        <v>89</v>
      </c>
      <c r="D39" t="s">
        <v>90</v>
      </c>
      <c r="E39" t="s">
        <v>50</v>
      </c>
      <c r="F39">
        <v>6.09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5.1229999999999998E-2</v>
      </c>
      <c r="L39">
        <f>F39*K39</f>
        <v>0.31199069999999995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0.1741541038525963</v>
      </c>
      <c r="AM39">
        <f>F39*AE39</f>
        <v>0</v>
      </c>
      <c r="AN39">
        <f>F39*AF39</f>
        <v>0</v>
      </c>
      <c r="AO39" t="s">
        <v>52</v>
      </c>
      <c r="AP39" t="s">
        <v>53</v>
      </c>
      <c r="AQ39" s="13" t="s">
        <v>54</v>
      </c>
    </row>
    <row r="40" spans="1:43" ht="12.75" customHeight="1" x14ac:dyDescent="0.2">
      <c r="C40" s="17" t="s">
        <v>60</v>
      </c>
      <c r="D40" s="76" t="s">
        <v>91</v>
      </c>
      <c r="E40" s="76"/>
      <c r="F40" s="76"/>
      <c r="G40" s="76"/>
      <c r="H40" s="76"/>
      <c r="I40" s="76"/>
      <c r="J40" s="76"/>
      <c r="K40" s="76"/>
      <c r="L40" s="76"/>
      <c r="M40" s="76"/>
    </row>
    <row r="41" spans="1:43" x14ac:dyDescent="0.2">
      <c r="A41" s="2" t="s">
        <v>92</v>
      </c>
      <c r="C41" s="1" t="s">
        <v>77</v>
      </c>
      <c r="D41" t="s">
        <v>78</v>
      </c>
      <c r="E41" t="s">
        <v>79</v>
      </c>
      <c r="F41">
        <v>0.05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1</v>
      </c>
      <c r="L41">
        <f>F41*K41</f>
        <v>0.05</v>
      </c>
      <c r="M41" t="s">
        <v>51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12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52</v>
      </c>
      <c r="AP41" t="s">
        <v>53</v>
      </c>
      <c r="AQ41" s="13" t="s">
        <v>54</v>
      </c>
    </row>
    <row r="42" spans="1:43" ht="25.5" customHeight="1" x14ac:dyDescent="0.2">
      <c r="C42" s="17" t="s">
        <v>60</v>
      </c>
      <c r="D42" s="76" t="s">
        <v>82</v>
      </c>
      <c r="E42" s="76"/>
      <c r="F42" s="76"/>
      <c r="G42" s="76"/>
      <c r="H42" s="76"/>
      <c r="I42" s="76"/>
      <c r="J42" s="76"/>
      <c r="K42" s="76"/>
      <c r="L42" s="76"/>
      <c r="M42" s="76"/>
    </row>
    <row r="43" spans="1:43" x14ac:dyDescent="0.2">
      <c r="A43" s="18"/>
      <c r="B43" s="19"/>
      <c r="C43" s="19" t="s">
        <v>93</v>
      </c>
      <c r="D43" s="13" t="s">
        <v>94</v>
      </c>
      <c r="E43" s="13"/>
      <c r="F43" s="13"/>
      <c r="G43" s="13"/>
      <c r="H43" s="13">
        <f>SUM(H44:H44)</f>
        <v>0</v>
      </c>
      <c r="I43" s="13">
        <f>SUM(I44:I44)</f>
        <v>0</v>
      </c>
      <c r="J43" s="13">
        <f>H43+I43</f>
        <v>0</v>
      </c>
      <c r="K43" s="13"/>
      <c r="L43" s="13">
        <f>SUM(L44:L44)</f>
        <v>2.9569999999999999E-2</v>
      </c>
      <c r="M43" s="13"/>
      <c r="P43" s="13">
        <f>IF(Q43="PR",J43,SUM(O44:O44))</f>
        <v>0</v>
      </c>
      <c r="Q43" s="13" t="s">
        <v>46</v>
      </c>
      <c r="R43" s="13">
        <f>IF(Q43="HS",H43,0)</f>
        <v>0</v>
      </c>
      <c r="S43" s="13">
        <f>IF(Q43="HS",I43-P43,0)</f>
        <v>0</v>
      </c>
      <c r="T43" s="13">
        <f>IF(Q43="PS",H43,0)</f>
        <v>0</v>
      </c>
      <c r="U43" s="13">
        <f>IF(Q43="PS",I43-P43,0)</f>
        <v>0</v>
      </c>
      <c r="V43" s="13">
        <f>IF(Q43="MP",H43,0)</f>
        <v>0</v>
      </c>
      <c r="W43" s="13">
        <f>IF(Q43="MP",I43-P43,0)</f>
        <v>0</v>
      </c>
      <c r="X43" s="13">
        <f>IF(Q43="OM",H43,0)</f>
        <v>0</v>
      </c>
      <c r="Y43" s="13">
        <v>64</v>
      </c>
      <c r="AI43">
        <f>SUM(Z44:Z44)</f>
        <v>0</v>
      </c>
      <c r="AJ43">
        <f>SUM(AA44:AA44)</f>
        <v>0</v>
      </c>
      <c r="AK43">
        <f>SUM(AB44:AB44)</f>
        <v>0</v>
      </c>
    </row>
    <row r="44" spans="1:43" x14ac:dyDescent="0.2">
      <c r="A44" s="2" t="s">
        <v>95</v>
      </c>
      <c r="C44" s="1" t="s">
        <v>96</v>
      </c>
      <c r="D44" t="s">
        <v>97</v>
      </c>
      <c r="E44" t="s">
        <v>98</v>
      </c>
      <c r="F44">
        <v>1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2.9569999999999999E-2</v>
      </c>
      <c r="L44">
        <f>F44*K44</f>
        <v>2.9569999999999999E-2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0.64451468048359239</v>
      </c>
      <c r="AM44">
        <f>F44*AE44</f>
        <v>0</v>
      </c>
      <c r="AN44">
        <f>F44*AF44</f>
        <v>0</v>
      </c>
      <c r="AO44" t="s">
        <v>99</v>
      </c>
      <c r="AP44" t="s">
        <v>53</v>
      </c>
      <c r="AQ44" s="13" t="s">
        <v>54</v>
      </c>
    </row>
    <row r="45" spans="1:43" ht="76.5" customHeight="1" x14ac:dyDescent="0.2">
      <c r="C45" s="17" t="s">
        <v>60</v>
      </c>
      <c r="D45" s="76" t="s">
        <v>100</v>
      </c>
      <c r="E45" s="76"/>
      <c r="F45" s="76"/>
      <c r="G45" s="76"/>
      <c r="H45" s="76"/>
      <c r="I45" s="76"/>
      <c r="J45" s="76"/>
      <c r="K45" s="76"/>
      <c r="L45" s="76"/>
      <c r="M45" s="76"/>
    </row>
    <row r="46" spans="1:43" x14ac:dyDescent="0.2">
      <c r="A46" s="18"/>
      <c r="B46" s="19"/>
      <c r="C46" s="19" t="s">
        <v>101</v>
      </c>
      <c r="D46" s="13" t="s">
        <v>102</v>
      </c>
      <c r="E46" s="13"/>
      <c r="F46" s="13"/>
      <c r="G46" s="13"/>
      <c r="H46" s="13">
        <f>SUM(H47:H54)</f>
        <v>0</v>
      </c>
      <c r="I46" s="13">
        <f>SUM(I47:I54)</f>
        <v>0</v>
      </c>
      <c r="J46" s="13">
        <f>H46+I46</f>
        <v>0</v>
      </c>
      <c r="K46" s="13"/>
      <c r="L46" s="13">
        <f>SUM(L47:L54)</f>
        <v>4.0509999999999999E-3</v>
      </c>
      <c r="M46" s="13"/>
      <c r="P46" s="13">
        <f>IF(Q46="PR",J46,SUM(O47:O54))</f>
        <v>0</v>
      </c>
      <c r="Q46" s="13" t="s">
        <v>103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721</v>
      </c>
      <c r="AI46">
        <f>SUM(Z47:Z54)</f>
        <v>0</v>
      </c>
      <c r="AJ46">
        <f>SUM(AA47:AA54)</f>
        <v>0</v>
      </c>
      <c r="AK46">
        <f>SUM(AB47:AB54)</f>
        <v>0</v>
      </c>
    </row>
    <row r="47" spans="1:43" x14ac:dyDescent="0.2">
      <c r="A47" s="2" t="s">
        <v>104</v>
      </c>
      <c r="C47" s="1" t="s">
        <v>105</v>
      </c>
      <c r="D47" t="s">
        <v>106</v>
      </c>
      <c r="E47" t="s">
        <v>98</v>
      </c>
      <c r="F47">
        <v>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1.2700000000000001E-3</v>
      </c>
      <c r="L47">
        <f>F47*K47</f>
        <v>1.2700000000000001E-3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0.96824343015214376</v>
      </c>
      <c r="AM47">
        <f>F47*AE47</f>
        <v>0</v>
      </c>
      <c r="AN47">
        <f>F47*AF47</f>
        <v>0</v>
      </c>
      <c r="AO47" t="s">
        <v>107</v>
      </c>
      <c r="AP47" t="s">
        <v>108</v>
      </c>
      <c r="AQ47" s="13" t="s">
        <v>54</v>
      </c>
    </row>
    <row r="48" spans="1:43" x14ac:dyDescent="0.2">
      <c r="A48" s="2" t="s">
        <v>109</v>
      </c>
      <c r="C48" s="1" t="s">
        <v>110</v>
      </c>
      <c r="D48" t="s">
        <v>111</v>
      </c>
      <c r="E48" t="s">
        <v>65</v>
      </c>
      <c r="F48">
        <v>4.3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4.6999999999999999E-4</v>
      </c>
      <c r="L48">
        <f>F48*K48</f>
        <v>2.0209999999999998E-3</v>
      </c>
      <c r="M48" t="s">
        <v>51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12</v>
      </c>
      <c r="AE48">
        <f>G48*AG48</f>
        <v>0</v>
      </c>
      <c r="AF48">
        <f>G48*(1-AG48)</f>
        <v>0</v>
      </c>
      <c r="AG48">
        <v>0.34058689878076098</v>
      </c>
      <c r="AM48">
        <f>F48*AE48</f>
        <v>0</v>
      </c>
      <c r="AN48">
        <f>F48*AF48</f>
        <v>0</v>
      </c>
      <c r="AO48" t="s">
        <v>107</v>
      </c>
      <c r="AP48" t="s">
        <v>108</v>
      </c>
      <c r="AQ48" s="13" t="s">
        <v>54</v>
      </c>
    </row>
    <row r="49" spans="1:43" x14ac:dyDescent="0.2">
      <c r="D49" s="14" t="s">
        <v>112</v>
      </c>
      <c r="E49" s="14"/>
      <c r="F49" s="14">
        <v>4.3</v>
      </c>
    </row>
    <row r="50" spans="1:43" x14ac:dyDescent="0.2">
      <c r="D50" s="14" t="s">
        <v>112</v>
      </c>
      <c r="E50" s="14"/>
      <c r="F50" s="14">
        <v>4.3</v>
      </c>
    </row>
    <row r="51" spans="1:43" x14ac:dyDescent="0.2">
      <c r="A51" s="2" t="s">
        <v>113</v>
      </c>
      <c r="C51" s="1" t="s">
        <v>114</v>
      </c>
      <c r="D51" t="s">
        <v>115</v>
      </c>
      <c r="E51" t="s">
        <v>65</v>
      </c>
      <c r="F51">
        <v>0.5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1.5200000000000001E-3</v>
      </c>
      <c r="L51">
        <f>F51*K51</f>
        <v>7.6000000000000004E-4</v>
      </c>
      <c r="M51" t="s">
        <v>51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12</v>
      </c>
      <c r="AE51">
        <f>G51*AG51</f>
        <v>0</v>
      </c>
      <c r="AF51">
        <f>G51*(1-AG51)</f>
        <v>0</v>
      </c>
      <c r="AG51">
        <v>0.31743667679837889</v>
      </c>
      <c r="AM51">
        <f>F51*AE51</f>
        <v>0</v>
      </c>
      <c r="AN51">
        <f>F51*AF51</f>
        <v>0</v>
      </c>
      <c r="AO51" t="s">
        <v>107</v>
      </c>
      <c r="AP51" t="s">
        <v>108</v>
      </c>
      <c r="AQ51" s="13" t="s">
        <v>54</v>
      </c>
    </row>
    <row r="52" spans="1:43" x14ac:dyDescent="0.2">
      <c r="A52" s="2" t="s">
        <v>116</v>
      </c>
      <c r="C52" s="1" t="s">
        <v>117</v>
      </c>
      <c r="D52" t="s">
        <v>118</v>
      </c>
      <c r="E52" t="s">
        <v>98</v>
      </c>
      <c r="F52">
        <v>2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M52" t="s">
        <v>51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12</v>
      </c>
      <c r="AE52">
        <f>G52*AG52</f>
        <v>0</v>
      </c>
      <c r="AF52">
        <f>G52*(1-AG52)</f>
        <v>0</v>
      </c>
      <c r="AG52">
        <v>0</v>
      </c>
      <c r="AM52">
        <f>F52*AE52</f>
        <v>0</v>
      </c>
      <c r="AN52">
        <f>F52*AF52</f>
        <v>0</v>
      </c>
      <c r="AO52" t="s">
        <v>107</v>
      </c>
      <c r="AP52" t="s">
        <v>108</v>
      </c>
      <c r="AQ52" s="13" t="s">
        <v>54</v>
      </c>
    </row>
    <row r="53" spans="1:43" x14ac:dyDescent="0.2">
      <c r="A53" s="2" t="s">
        <v>119</v>
      </c>
      <c r="C53" s="1" t="s">
        <v>120</v>
      </c>
      <c r="D53" t="s">
        <v>121</v>
      </c>
      <c r="E53" t="s">
        <v>65</v>
      </c>
      <c r="F53">
        <v>4.9000000000000004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2.9225352112676059E-2</v>
      </c>
      <c r="AM53">
        <f>F53*AE53</f>
        <v>0</v>
      </c>
      <c r="AN53">
        <f>F53*AF53</f>
        <v>0</v>
      </c>
      <c r="AO53" t="s">
        <v>107</v>
      </c>
      <c r="AP53" t="s">
        <v>108</v>
      </c>
      <c r="AQ53" s="13" t="s">
        <v>54</v>
      </c>
    </row>
    <row r="54" spans="1:43" x14ac:dyDescent="0.2">
      <c r="A54" s="2" t="s">
        <v>122</v>
      </c>
      <c r="C54" s="1" t="s">
        <v>123</v>
      </c>
      <c r="D54" t="s">
        <v>124</v>
      </c>
      <c r="E54" t="s">
        <v>79</v>
      </c>
      <c r="F54">
        <v>4.5999999999999999E-3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51</v>
      </c>
      <c r="N54">
        <v>5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107</v>
      </c>
      <c r="AP54" t="s">
        <v>108</v>
      </c>
      <c r="AQ54" s="13" t="s">
        <v>54</v>
      </c>
    </row>
    <row r="55" spans="1:43" x14ac:dyDescent="0.2">
      <c r="A55" s="18"/>
      <c r="B55" s="19"/>
      <c r="C55" s="19" t="s">
        <v>125</v>
      </c>
      <c r="D55" s="13" t="s">
        <v>126</v>
      </c>
      <c r="E55" s="13"/>
      <c r="F55" s="13"/>
      <c r="G55" s="13"/>
      <c r="H55" s="13">
        <f>SUM(H56:H65)</f>
        <v>0</v>
      </c>
      <c r="I55" s="13">
        <f>SUM(I56:I65)</f>
        <v>0</v>
      </c>
      <c r="J55" s="13">
        <f>H55+I55</f>
        <v>0</v>
      </c>
      <c r="K55" s="13"/>
      <c r="L55" s="13">
        <f>SUM(L56:L65)</f>
        <v>2.5058E-2</v>
      </c>
      <c r="M55" s="13"/>
      <c r="P55" s="13">
        <f>IF(Q55="PR",J55,SUM(O56:O65))</f>
        <v>0</v>
      </c>
      <c r="Q55" s="13" t="s">
        <v>103</v>
      </c>
      <c r="R55" s="13">
        <f>IF(Q55="HS",H55,0)</f>
        <v>0</v>
      </c>
      <c r="S55" s="13">
        <f>IF(Q55="HS",I55-P55,0)</f>
        <v>0</v>
      </c>
      <c r="T55" s="13">
        <f>IF(Q55="PS",H55,0)</f>
        <v>0</v>
      </c>
      <c r="U55" s="13">
        <f>IF(Q55="PS",I55-P55,0)</f>
        <v>0</v>
      </c>
      <c r="V55" s="13">
        <f>IF(Q55="MP",H55,0)</f>
        <v>0</v>
      </c>
      <c r="W55" s="13">
        <f>IF(Q55="MP",I55-P55,0)</f>
        <v>0</v>
      </c>
      <c r="X55" s="13">
        <f>IF(Q55="OM",H55,0)</f>
        <v>0</v>
      </c>
      <c r="Y55" s="13">
        <v>722</v>
      </c>
      <c r="AI55">
        <f>SUM(Z56:Z65)</f>
        <v>0</v>
      </c>
      <c r="AJ55">
        <f>SUM(AA56:AA65)</f>
        <v>0</v>
      </c>
      <c r="AK55">
        <f>SUM(AB56:AB65)</f>
        <v>0</v>
      </c>
    </row>
    <row r="56" spans="1:43" x14ac:dyDescent="0.2">
      <c r="A56" s="2" t="s">
        <v>127</v>
      </c>
      <c r="C56" s="1" t="s">
        <v>128</v>
      </c>
      <c r="D56" t="s">
        <v>129</v>
      </c>
      <c r="E56" t="s">
        <v>65</v>
      </c>
      <c r="F56">
        <v>5.9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4.0099999999999997E-3</v>
      </c>
      <c r="L56">
        <f>F56*K56</f>
        <v>2.3658999999999999E-2</v>
      </c>
      <c r="M56" t="s">
        <v>51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0.24177377892030841</v>
      </c>
      <c r="AM56">
        <f>F56*AE56</f>
        <v>0</v>
      </c>
      <c r="AN56">
        <f>F56*AF56</f>
        <v>0</v>
      </c>
      <c r="AO56" t="s">
        <v>130</v>
      </c>
      <c r="AP56" t="s">
        <v>108</v>
      </c>
      <c r="AQ56" s="13" t="s">
        <v>54</v>
      </c>
    </row>
    <row r="57" spans="1:43" x14ac:dyDescent="0.2">
      <c r="D57" s="14" t="s">
        <v>131</v>
      </c>
      <c r="E57" s="14"/>
      <c r="F57" s="14">
        <v>6.4</v>
      </c>
    </row>
    <row r="58" spans="1:43" x14ac:dyDescent="0.2">
      <c r="D58" s="14" t="s">
        <v>132</v>
      </c>
      <c r="E58" s="14"/>
      <c r="F58" s="14">
        <v>5.9</v>
      </c>
    </row>
    <row r="59" spans="1:43" x14ac:dyDescent="0.2">
      <c r="D59" s="14" t="s">
        <v>132</v>
      </c>
      <c r="E59" s="14"/>
      <c r="F59" s="14">
        <v>5.9</v>
      </c>
    </row>
    <row r="60" spans="1:43" x14ac:dyDescent="0.2">
      <c r="A60" s="2" t="s">
        <v>133</v>
      </c>
      <c r="C60" s="1" t="s">
        <v>134</v>
      </c>
      <c r="D60" t="s">
        <v>135</v>
      </c>
      <c r="E60" t="s">
        <v>65</v>
      </c>
      <c r="F60">
        <v>5.9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1.0000000000000001E-5</v>
      </c>
      <c r="L60">
        <f>F60*K60</f>
        <v>5.9000000000000011E-5</v>
      </c>
      <c r="M60" t="s">
        <v>51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12</v>
      </c>
      <c r="AE60">
        <f>G60*AG60</f>
        <v>0</v>
      </c>
      <c r="AF60">
        <f>G60*(1-AG60)</f>
        <v>0</v>
      </c>
      <c r="AG60">
        <v>0.17068343229712421</v>
      </c>
      <c r="AM60">
        <f>F60*AE60</f>
        <v>0</v>
      </c>
      <c r="AN60">
        <f>F60*AF60</f>
        <v>0</v>
      </c>
      <c r="AO60" t="s">
        <v>130</v>
      </c>
      <c r="AP60" t="s">
        <v>108</v>
      </c>
      <c r="AQ60" s="13" t="s">
        <v>54</v>
      </c>
    </row>
    <row r="61" spans="1:43" ht="12.75" customHeight="1" x14ac:dyDescent="0.2">
      <c r="C61" s="17" t="s">
        <v>60</v>
      </c>
      <c r="D61" s="76" t="s">
        <v>136</v>
      </c>
      <c r="E61" s="76"/>
      <c r="F61" s="76"/>
      <c r="G61" s="76"/>
      <c r="H61" s="76"/>
      <c r="I61" s="76"/>
      <c r="J61" s="76"/>
      <c r="K61" s="76"/>
      <c r="L61" s="76"/>
      <c r="M61" s="76"/>
    </row>
    <row r="62" spans="1:43" x14ac:dyDescent="0.2">
      <c r="A62" s="2" t="s">
        <v>137</v>
      </c>
      <c r="C62" s="1" t="s">
        <v>138</v>
      </c>
      <c r="D62" t="s">
        <v>139</v>
      </c>
      <c r="E62" t="s">
        <v>98</v>
      </c>
      <c r="F62">
        <v>6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1.8000000000000001E-4</v>
      </c>
      <c r="L62">
        <f>F62*K62</f>
        <v>1.08E-3</v>
      </c>
      <c r="M62" t="s">
        <v>51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12</v>
      </c>
      <c r="AE62">
        <f>G62*AG62</f>
        <v>0</v>
      </c>
      <c r="AF62">
        <f>G62*(1-AG62)</f>
        <v>0</v>
      </c>
      <c r="AG62">
        <v>0.37733720879788302</v>
      </c>
      <c r="AM62">
        <f>F62*AE62</f>
        <v>0</v>
      </c>
      <c r="AN62">
        <f>F62*AF62</f>
        <v>0</v>
      </c>
      <c r="AO62" t="s">
        <v>130</v>
      </c>
      <c r="AP62" t="s">
        <v>108</v>
      </c>
      <c r="AQ62" s="13" t="s">
        <v>54</v>
      </c>
    </row>
    <row r="63" spans="1:43" x14ac:dyDescent="0.2">
      <c r="A63" s="2" t="s">
        <v>140</v>
      </c>
      <c r="C63" s="1" t="s">
        <v>141</v>
      </c>
      <c r="D63" t="s">
        <v>142</v>
      </c>
      <c r="E63" t="s">
        <v>98</v>
      </c>
      <c r="F63">
        <v>2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1.2999999999999999E-4</v>
      </c>
      <c r="L63">
        <f>F63*K63</f>
        <v>2.5999999999999998E-4</v>
      </c>
      <c r="M63" t="s">
        <v>51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0.71827496149467618</v>
      </c>
      <c r="AM63">
        <f>F63*AE63</f>
        <v>0</v>
      </c>
      <c r="AN63">
        <f>F63*AF63</f>
        <v>0</v>
      </c>
      <c r="AO63" t="s">
        <v>130</v>
      </c>
      <c r="AP63" t="s">
        <v>108</v>
      </c>
      <c r="AQ63" s="13" t="s">
        <v>54</v>
      </c>
    </row>
    <row r="64" spans="1:43" x14ac:dyDescent="0.2">
      <c r="A64" s="2" t="s">
        <v>143</v>
      </c>
      <c r="C64" s="1" t="s">
        <v>144</v>
      </c>
      <c r="D64" t="s">
        <v>145</v>
      </c>
      <c r="E64" t="s">
        <v>65</v>
      </c>
      <c r="F64">
        <v>7.8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0</v>
      </c>
      <c r="L64">
        <f>F64*K64</f>
        <v>0</v>
      </c>
      <c r="M64" t="s">
        <v>51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12</v>
      </c>
      <c r="AE64">
        <f>G64*AG64</f>
        <v>0</v>
      </c>
      <c r="AF64">
        <f>G64*(1-AG64)</f>
        <v>0</v>
      </c>
      <c r="AG64">
        <v>1.5294117647058819E-2</v>
      </c>
      <c r="AM64">
        <f>F64*AE64</f>
        <v>0</v>
      </c>
      <c r="AN64">
        <f>F64*AF64</f>
        <v>0</v>
      </c>
      <c r="AO64" t="s">
        <v>130</v>
      </c>
      <c r="AP64" t="s">
        <v>108</v>
      </c>
      <c r="AQ64" s="13" t="s">
        <v>54</v>
      </c>
    </row>
    <row r="65" spans="1:43" x14ac:dyDescent="0.2">
      <c r="A65" s="2" t="s">
        <v>146</v>
      </c>
      <c r="C65" s="1" t="s">
        <v>147</v>
      </c>
      <c r="D65" t="s">
        <v>148</v>
      </c>
      <c r="E65" t="s">
        <v>79</v>
      </c>
      <c r="F65">
        <v>3.3529999999999997E-2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0</v>
      </c>
      <c r="L65">
        <f>F65*K65</f>
        <v>0</v>
      </c>
      <c r="M65" t="s">
        <v>51</v>
      </c>
      <c r="N65">
        <v>5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12</v>
      </c>
      <c r="AE65">
        <f>G65*AG65</f>
        <v>0</v>
      </c>
      <c r="AF65">
        <f>G65*(1-AG65)</f>
        <v>0</v>
      </c>
      <c r="AG65">
        <v>0</v>
      </c>
      <c r="AM65">
        <f>F65*AE65</f>
        <v>0</v>
      </c>
      <c r="AN65">
        <f>F65*AF65</f>
        <v>0</v>
      </c>
      <c r="AO65" t="s">
        <v>130</v>
      </c>
      <c r="AP65" t="s">
        <v>108</v>
      </c>
      <c r="AQ65" s="13" t="s">
        <v>54</v>
      </c>
    </row>
    <row r="66" spans="1:43" x14ac:dyDescent="0.2">
      <c r="A66" s="18"/>
      <c r="B66" s="19"/>
      <c r="C66" s="19" t="s">
        <v>149</v>
      </c>
      <c r="D66" s="13" t="s">
        <v>150</v>
      </c>
      <c r="E66" s="13"/>
      <c r="F66" s="13"/>
      <c r="G66" s="13"/>
      <c r="H66" s="13">
        <f>SUM(H67:H91)</f>
        <v>0</v>
      </c>
      <c r="I66" s="13">
        <f>SUM(I67:I91)</f>
        <v>0</v>
      </c>
      <c r="J66" s="13">
        <f>H66+I66</f>
        <v>0</v>
      </c>
      <c r="K66" s="13"/>
      <c r="L66" s="13">
        <f>SUM(L67:L91)</f>
        <v>0.4840600000000001</v>
      </c>
      <c r="M66" s="13"/>
      <c r="P66" s="13">
        <f>IF(Q66="PR",J66,SUM(O67:O91))</f>
        <v>0</v>
      </c>
      <c r="Q66" s="13" t="s">
        <v>103</v>
      </c>
      <c r="R66" s="13">
        <f>IF(Q66="HS",H66,0)</f>
        <v>0</v>
      </c>
      <c r="S66" s="13">
        <f>IF(Q66="HS",I66-P66,0)</f>
        <v>0</v>
      </c>
      <c r="T66" s="13">
        <f>IF(Q66="PS",H66,0)</f>
        <v>0</v>
      </c>
      <c r="U66" s="13">
        <f>IF(Q66="PS",I66-P66,0)</f>
        <v>0</v>
      </c>
      <c r="V66" s="13">
        <f>IF(Q66="MP",H66,0)</f>
        <v>0</v>
      </c>
      <c r="W66" s="13">
        <f>IF(Q66="MP",I66-P66,0)</f>
        <v>0</v>
      </c>
      <c r="X66" s="13">
        <f>IF(Q66="OM",H66,0)</f>
        <v>0</v>
      </c>
      <c r="Y66" s="13">
        <v>725</v>
      </c>
      <c r="AI66">
        <f>SUM(Z67:Z91)</f>
        <v>0</v>
      </c>
      <c r="AJ66">
        <f>SUM(AA67:AA91)</f>
        <v>0</v>
      </c>
      <c r="AK66">
        <f>SUM(AB67:AB91)</f>
        <v>0</v>
      </c>
    </row>
    <row r="67" spans="1:43" x14ac:dyDescent="0.2">
      <c r="A67" s="2" t="s">
        <v>151</v>
      </c>
      <c r="C67" s="1" t="s">
        <v>152</v>
      </c>
      <c r="D67" t="s">
        <v>153</v>
      </c>
      <c r="E67" t="s">
        <v>98</v>
      </c>
      <c r="F67">
        <v>1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0.86802803738317758</v>
      </c>
      <c r="AM67">
        <f>F67*AE67</f>
        <v>0</v>
      </c>
      <c r="AN67">
        <f>F67*AF67</f>
        <v>0</v>
      </c>
      <c r="AO67" t="s">
        <v>154</v>
      </c>
      <c r="AP67" t="s">
        <v>108</v>
      </c>
      <c r="AQ67" s="13" t="s">
        <v>54</v>
      </c>
    </row>
    <row r="68" spans="1:43" x14ac:dyDescent="0.2">
      <c r="A68" s="2" t="s">
        <v>155</v>
      </c>
      <c r="C68" s="1" t="s">
        <v>156</v>
      </c>
      <c r="D68" t="s">
        <v>157</v>
      </c>
      <c r="E68" t="s">
        <v>158</v>
      </c>
      <c r="F68">
        <v>1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1.7010000000000001E-2</v>
      </c>
      <c r="L68">
        <f>F68*K68</f>
        <v>1.7010000000000001E-2</v>
      </c>
      <c r="M68" t="s">
        <v>51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0.78475862068965518</v>
      </c>
      <c r="AM68">
        <f>F68*AE68</f>
        <v>0</v>
      </c>
      <c r="AN68">
        <f>F68*AF68</f>
        <v>0</v>
      </c>
      <c r="AO68" t="s">
        <v>154</v>
      </c>
      <c r="AP68" t="s">
        <v>108</v>
      </c>
      <c r="AQ68" s="13" t="s">
        <v>54</v>
      </c>
    </row>
    <row r="69" spans="1:43" ht="12.75" customHeight="1" x14ac:dyDescent="0.2">
      <c r="C69" s="17" t="s">
        <v>60</v>
      </c>
      <c r="D69" s="76" t="s">
        <v>159</v>
      </c>
      <c r="E69" s="76"/>
      <c r="F69" s="76"/>
      <c r="G69" s="76"/>
      <c r="H69" s="76"/>
      <c r="I69" s="76"/>
      <c r="J69" s="76"/>
      <c r="K69" s="76"/>
      <c r="L69" s="76"/>
      <c r="M69" s="76"/>
    </row>
    <row r="70" spans="1:43" x14ac:dyDescent="0.2">
      <c r="A70" s="2" t="s">
        <v>160</v>
      </c>
      <c r="C70" s="1" t="s">
        <v>161</v>
      </c>
      <c r="D70" t="s">
        <v>162</v>
      </c>
      <c r="E70" t="s">
        <v>98</v>
      </c>
      <c r="F70">
        <v>1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1.933E-2</v>
      </c>
      <c r="L70">
        <f>F70*K70</f>
        <v>1.933E-2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</v>
      </c>
      <c r="AM70">
        <f>F70*AE70</f>
        <v>0</v>
      </c>
      <c r="AN70">
        <f>F70*AF70</f>
        <v>0</v>
      </c>
      <c r="AO70" t="s">
        <v>154</v>
      </c>
      <c r="AP70" t="s">
        <v>108</v>
      </c>
      <c r="AQ70" s="13" t="s">
        <v>54</v>
      </c>
    </row>
    <row r="71" spans="1:43" x14ac:dyDescent="0.2">
      <c r="A71" s="2" t="s">
        <v>163</v>
      </c>
      <c r="C71" s="1" t="s">
        <v>164</v>
      </c>
      <c r="D71" t="s">
        <v>165</v>
      </c>
      <c r="E71" t="s">
        <v>98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3.1870000000000002E-2</v>
      </c>
      <c r="L71">
        <f>F71*K71</f>
        <v>3.1870000000000002E-2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</v>
      </c>
      <c r="AM71">
        <f>F71*AE71</f>
        <v>0</v>
      </c>
      <c r="AN71">
        <f>F71*AF71</f>
        <v>0</v>
      </c>
      <c r="AO71" t="s">
        <v>154</v>
      </c>
      <c r="AP71" t="s">
        <v>108</v>
      </c>
      <c r="AQ71" s="13" t="s">
        <v>54</v>
      </c>
    </row>
    <row r="72" spans="1:43" x14ac:dyDescent="0.2">
      <c r="A72" s="2" t="s">
        <v>166</v>
      </c>
      <c r="C72" s="1" t="s">
        <v>167</v>
      </c>
      <c r="D72" t="s">
        <v>168</v>
      </c>
      <c r="E72" t="s">
        <v>98</v>
      </c>
      <c r="F72">
        <v>1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0.38567000000000001</v>
      </c>
      <c r="L72">
        <f>F72*K72</f>
        <v>0.38567000000000001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1.9678749233249169E-2</v>
      </c>
      <c r="AM72">
        <f>F72*AE72</f>
        <v>0</v>
      </c>
      <c r="AN72">
        <f>F72*AF72</f>
        <v>0</v>
      </c>
      <c r="AO72" t="s">
        <v>154</v>
      </c>
      <c r="AP72" t="s">
        <v>108</v>
      </c>
      <c r="AQ72" s="13" t="s">
        <v>54</v>
      </c>
    </row>
    <row r="73" spans="1:43" x14ac:dyDescent="0.2">
      <c r="A73" s="2" t="s">
        <v>169</v>
      </c>
      <c r="C73" s="1" t="s">
        <v>170</v>
      </c>
      <c r="D73" t="s">
        <v>171</v>
      </c>
      <c r="E73" t="s">
        <v>98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8.0000000000000004E-4</v>
      </c>
      <c r="L73">
        <f>F73*K73</f>
        <v>8.0000000000000004E-4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1</v>
      </c>
      <c r="AM73">
        <f>F73*AE73</f>
        <v>0</v>
      </c>
      <c r="AN73">
        <f>F73*AF73</f>
        <v>0</v>
      </c>
      <c r="AO73" t="s">
        <v>154</v>
      </c>
      <c r="AP73" t="s">
        <v>108</v>
      </c>
      <c r="AQ73" s="13" t="s">
        <v>54</v>
      </c>
    </row>
    <row r="74" spans="1:43" ht="25.5" customHeight="1" x14ac:dyDescent="0.2">
      <c r="C74" s="17" t="s">
        <v>60</v>
      </c>
      <c r="D74" s="76" t="s">
        <v>172</v>
      </c>
      <c r="E74" s="76"/>
      <c r="F74" s="76"/>
      <c r="G74" s="76"/>
      <c r="H74" s="76"/>
      <c r="I74" s="76"/>
      <c r="J74" s="76"/>
      <c r="K74" s="76"/>
      <c r="L74" s="76"/>
      <c r="M74" s="76"/>
    </row>
    <row r="75" spans="1:43" x14ac:dyDescent="0.2">
      <c r="A75" s="2" t="s">
        <v>173</v>
      </c>
      <c r="C75" s="1" t="s">
        <v>174</v>
      </c>
      <c r="D75" t="s">
        <v>175</v>
      </c>
      <c r="E75" t="s">
        <v>98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1.5E-3</v>
      </c>
      <c r="L75">
        <f>F75*K75</f>
        <v>1.5E-3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1</v>
      </c>
      <c r="AM75">
        <f>F75*AE75</f>
        <v>0</v>
      </c>
      <c r="AN75">
        <f>F75*AF75</f>
        <v>0</v>
      </c>
      <c r="AO75" t="s">
        <v>154</v>
      </c>
      <c r="AP75" t="s">
        <v>108</v>
      </c>
      <c r="AQ75" s="13" t="s">
        <v>54</v>
      </c>
    </row>
    <row r="76" spans="1:43" ht="12.75" customHeight="1" x14ac:dyDescent="0.2">
      <c r="C76" s="17" t="s">
        <v>60</v>
      </c>
      <c r="D76" s="76" t="s">
        <v>176</v>
      </c>
      <c r="E76" s="76"/>
      <c r="F76" s="76"/>
      <c r="G76" s="76"/>
      <c r="H76" s="76"/>
      <c r="I76" s="76"/>
      <c r="J76" s="76"/>
      <c r="K76" s="76"/>
      <c r="L76" s="76"/>
      <c r="M76" s="76"/>
    </row>
    <row r="77" spans="1:43" x14ac:dyDescent="0.2">
      <c r="A77" s="2" t="s">
        <v>177</v>
      </c>
      <c r="C77" s="1" t="s">
        <v>178</v>
      </c>
      <c r="D77" t="s">
        <v>179</v>
      </c>
      <c r="E77" t="s">
        <v>98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1.57E-3</v>
      </c>
      <c r="L77">
        <f>F77*K77</f>
        <v>1.57E-3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0.1783447251742083</v>
      </c>
      <c r="AM77">
        <f>F77*AE77</f>
        <v>0</v>
      </c>
      <c r="AN77">
        <f>F77*AF77</f>
        <v>0</v>
      </c>
      <c r="AO77" t="s">
        <v>154</v>
      </c>
      <c r="AP77" t="s">
        <v>108</v>
      </c>
      <c r="AQ77" s="13" t="s">
        <v>54</v>
      </c>
    </row>
    <row r="78" spans="1:43" x14ac:dyDescent="0.2">
      <c r="A78" s="2" t="s">
        <v>180</v>
      </c>
      <c r="C78" s="1" t="s">
        <v>181</v>
      </c>
      <c r="D78" t="s">
        <v>182</v>
      </c>
      <c r="E78" t="s">
        <v>98</v>
      </c>
      <c r="F78">
        <v>1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2.0999999999999999E-3</v>
      </c>
      <c r="L78">
        <f>F78*K78</f>
        <v>2.0999999999999999E-3</v>
      </c>
      <c r="M78" t="s">
        <v>51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12</v>
      </c>
      <c r="AE78">
        <f>G78*AG78</f>
        <v>0</v>
      </c>
      <c r="AF78">
        <f>G78*(1-AG78)</f>
        <v>0</v>
      </c>
      <c r="AG78">
        <v>1</v>
      </c>
      <c r="AM78">
        <f>F78*AE78</f>
        <v>0</v>
      </c>
      <c r="AN78">
        <f>F78*AF78</f>
        <v>0</v>
      </c>
      <c r="AO78" t="s">
        <v>154</v>
      </c>
      <c r="AP78" t="s">
        <v>108</v>
      </c>
      <c r="AQ78" s="13" t="s">
        <v>54</v>
      </c>
    </row>
    <row r="79" spans="1:43" ht="25.5" customHeight="1" x14ac:dyDescent="0.2">
      <c r="C79" s="17" t="s">
        <v>60</v>
      </c>
      <c r="D79" s="76" t="s">
        <v>183</v>
      </c>
      <c r="E79" s="76"/>
      <c r="F79" s="76"/>
      <c r="G79" s="76"/>
      <c r="H79" s="76"/>
      <c r="I79" s="76"/>
      <c r="J79" s="76"/>
      <c r="K79" s="76"/>
      <c r="L79" s="76"/>
      <c r="M79" s="76"/>
    </row>
    <row r="80" spans="1:43" x14ac:dyDescent="0.2">
      <c r="A80" s="2" t="s">
        <v>184</v>
      </c>
      <c r="C80" s="1" t="s">
        <v>185</v>
      </c>
      <c r="D80" t="s">
        <v>186</v>
      </c>
      <c r="E80" t="s">
        <v>98</v>
      </c>
      <c r="F80">
        <v>3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1.1000000000000001E-3</v>
      </c>
      <c r="L80">
        <f>F80*K80</f>
        <v>3.3E-3</v>
      </c>
      <c r="M80" t="s">
        <v>51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12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154</v>
      </c>
      <c r="AP80" t="s">
        <v>108</v>
      </c>
      <c r="AQ80" s="13" t="s">
        <v>54</v>
      </c>
    </row>
    <row r="81" spans="1:43" ht="12.75" customHeight="1" x14ac:dyDescent="0.2">
      <c r="C81" s="17" t="s">
        <v>60</v>
      </c>
      <c r="D81" s="76" t="s">
        <v>187</v>
      </c>
      <c r="E81" s="76"/>
      <c r="F81" s="76"/>
      <c r="G81" s="76"/>
      <c r="H81" s="76"/>
      <c r="I81" s="76"/>
      <c r="J81" s="76"/>
      <c r="K81" s="76"/>
      <c r="L81" s="76"/>
      <c r="M81" s="76"/>
    </row>
    <row r="82" spans="1:43" x14ac:dyDescent="0.2">
      <c r="A82" s="2" t="s">
        <v>188</v>
      </c>
      <c r="C82" s="1" t="s">
        <v>189</v>
      </c>
      <c r="D82" t="s">
        <v>190</v>
      </c>
      <c r="E82" t="s">
        <v>98</v>
      </c>
      <c r="F82">
        <v>2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1.2999999999999999E-3</v>
      </c>
      <c r="L82">
        <f>F82*K82</f>
        <v>2.5999999999999999E-3</v>
      </c>
      <c r="M82" t="s">
        <v>51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12</v>
      </c>
      <c r="AE82">
        <f>G82*AG82</f>
        <v>0</v>
      </c>
      <c r="AF82">
        <f>G82*(1-AG82)</f>
        <v>0</v>
      </c>
      <c r="AG82">
        <v>1</v>
      </c>
      <c r="AM82">
        <f>F82*AE82</f>
        <v>0</v>
      </c>
      <c r="AN82">
        <f>F82*AF82</f>
        <v>0</v>
      </c>
      <c r="AO82" t="s">
        <v>154</v>
      </c>
      <c r="AP82" t="s">
        <v>108</v>
      </c>
      <c r="AQ82" s="13" t="s">
        <v>54</v>
      </c>
    </row>
    <row r="83" spans="1:43" ht="12.75" customHeight="1" x14ac:dyDescent="0.2">
      <c r="C83" s="17" t="s">
        <v>60</v>
      </c>
      <c r="D83" s="76" t="s">
        <v>191</v>
      </c>
      <c r="E83" s="76"/>
      <c r="F83" s="76"/>
      <c r="G83" s="76"/>
      <c r="H83" s="76"/>
      <c r="I83" s="76"/>
      <c r="J83" s="76"/>
      <c r="K83" s="76"/>
      <c r="L83" s="76"/>
      <c r="M83" s="76"/>
    </row>
    <row r="84" spans="1:43" x14ac:dyDescent="0.2">
      <c r="A84" s="2" t="s">
        <v>192</v>
      </c>
      <c r="C84" s="1" t="s">
        <v>193</v>
      </c>
      <c r="D84" t="s">
        <v>194</v>
      </c>
      <c r="E84" t="s">
        <v>98</v>
      </c>
      <c r="F84">
        <v>1</v>
      </c>
      <c r="G84">
        <v>0</v>
      </c>
      <c r="H84">
        <f t="shared" ref="H84:H91" si="0">F84*AE84</f>
        <v>0</v>
      </c>
      <c r="I84">
        <f t="shared" ref="I84:I91" si="1">J84-H84</f>
        <v>0</v>
      </c>
      <c r="J84">
        <f t="shared" ref="J84:J91" si="2">F84*G84</f>
        <v>0</v>
      </c>
      <c r="K84">
        <v>8.0000000000000002E-3</v>
      </c>
      <c r="L84">
        <f t="shared" ref="L84:L91" si="3">F84*K84</f>
        <v>8.0000000000000002E-3</v>
      </c>
      <c r="M84" t="s">
        <v>51</v>
      </c>
      <c r="N84">
        <v>1</v>
      </c>
      <c r="O84">
        <f t="shared" ref="O84:O91" si="4">IF(N84=5,I84,0)</f>
        <v>0</v>
      </c>
      <c r="Z84">
        <f t="shared" ref="Z84:Z91" si="5">IF(AD84=0,J84,0)</f>
        <v>0</v>
      </c>
      <c r="AA84">
        <f t="shared" ref="AA84:AA91" si="6">IF(AD84=15,J84,0)</f>
        <v>0</v>
      </c>
      <c r="AB84">
        <f t="shared" ref="AB84:AB91" si="7">IF(AD84=21,J84,0)</f>
        <v>0</v>
      </c>
      <c r="AD84">
        <v>12</v>
      </c>
      <c r="AE84">
        <f t="shared" ref="AE84:AE91" si="8">G84*AG84</f>
        <v>0</v>
      </c>
      <c r="AF84">
        <f t="shared" ref="AF84:AF91" si="9">G84*(1-AG84)</f>
        <v>0</v>
      </c>
      <c r="AG84">
        <v>1</v>
      </c>
      <c r="AM84">
        <f t="shared" ref="AM84:AM91" si="10">F84*AE84</f>
        <v>0</v>
      </c>
      <c r="AN84">
        <f t="shared" ref="AN84:AN91" si="11">F84*AF84</f>
        <v>0</v>
      </c>
      <c r="AO84" t="s">
        <v>154</v>
      </c>
      <c r="AP84" t="s">
        <v>108</v>
      </c>
      <c r="AQ84" s="13" t="s">
        <v>54</v>
      </c>
    </row>
    <row r="85" spans="1:43" x14ac:dyDescent="0.2">
      <c r="A85" s="2" t="s">
        <v>195</v>
      </c>
      <c r="C85" s="1" t="s">
        <v>196</v>
      </c>
      <c r="D85" t="s">
        <v>197</v>
      </c>
      <c r="E85" t="s">
        <v>158</v>
      </c>
      <c r="F85">
        <v>1</v>
      </c>
      <c r="G85">
        <v>0</v>
      </c>
      <c r="H85">
        <f t="shared" si="0"/>
        <v>0</v>
      </c>
      <c r="I85">
        <f t="shared" si="1"/>
        <v>0</v>
      </c>
      <c r="J85">
        <f t="shared" si="2"/>
        <v>0</v>
      </c>
      <c r="K85">
        <v>2.3E-3</v>
      </c>
      <c r="L85">
        <f t="shared" si="3"/>
        <v>2.3E-3</v>
      </c>
      <c r="M85" t="s">
        <v>51</v>
      </c>
      <c r="N85">
        <v>1</v>
      </c>
      <c r="O85">
        <f t="shared" si="4"/>
        <v>0</v>
      </c>
      <c r="Z85">
        <f t="shared" si="5"/>
        <v>0</v>
      </c>
      <c r="AA85">
        <f t="shared" si="6"/>
        <v>0</v>
      </c>
      <c r="AB85">
        <f t="shared" si="7"/>
        <v>0</v>
      </c>
      <c r="AD85">
        <v>12</v>
      </c>
      <c r="AE85">
        <f t="shared" si="8"/>
        <v>0</v>
      </c>
      <c r="AF85">
        <f t="shared" si="9"/>
        <v>0</v>
      </c>
      <c r="AG85">
        <v>0.88471458773784362</v>
      </c>
      <c r="AM85">
        <f t="shared" si="10"/>
        <v>0</v>
      </c>
      <c r="AN85">
        <f t="shared" si="11"/>
        <v>0</v>
      </c>
      <c r="AO85" t="s">
        <v>154</v>
      </c>
      <c r="AP85" t="s">
        <v>108</v>
      </c>
      <c r="AQ85" s="13" t="s">
        <v>54</v>
      </c>
    </row>
    <row r="86" spans="1:43" x14ac:dyDescent="0.2">
      <c r="A86" s="2" t="s">
        <v>198</v>
      </c>
      <c r="C86" s="1" t="s">
        <v>199</v>
      </c>
      <c r="D86" t="s">
        <v>200</v>
      </c>
      <c r="E86" t="s">
        <v>158</v>
      </c>
      <c r="F86">
        <v>2</v>
      </c>
      <c r="G86">
        <v>0</v>
      </c>
      <c r="H86">
        <f t="shared" si="0"/>
        <v>0</v>
      </c>
      <c r="I86">
        <f t="shared" si="1"/>
        <v>0</v>
      </c>
      <c r="J86">
        <f t="shared" si="2"/>
        <v>0</v>
      </c>
      <c r="K86">
        <v>2.3E-3</v>
      </c>
      <c r="L86">
        <f t="shared" si="3"/>
        <v>4.5999999999999999E-3</v>
      </c>
      <c r="M86" t="s">
        <v>51</v>
      </c>
      <c r="N86">
        <v>1</v>
      </c>
      <c r="O86">
        <f t="shared" si="4"/>
        <v>0</v>
      </c>
      <c r="Z86">
        <f t="shared" si="5"/>
        <v>0</v>
      </c>
      <c r="AA86">
        <f t="shared" si="6"/>
        <v>0</v>
      </c>
      <c r="AB86">
        <f t="shared" si="7"/>
        <v>0</v>
      </c>
      <c r="AD86">
        <v>12</v>
      </c>
      <c r="AE86">
        <f t="shared" si="8"/>
        <v>0</v>
      </c>
      <c r="AF86">
        <f t="shared" si="9"/>
        <v>0</v>
      </c>
      <c r="AG86">
        <v>0.89831235431235434</v>
      </c>
      <c r="AM86">
        <f t="shared" si="10"/>
        <v>0</v>
      </c>
      <c r="AN86">
        <f t="shared" si="11"/>
        <v>0</v>
      </c>
      <c r="AO86" t="s">
        <v>154</v>
      </c>
      <c r="AP86" t="s">
        <v>108</v>
      </c>
      <c r="AQ86" s="13" t="s">
        <v>54</v>
      </c>
    </row>
    <row r="87" spans="1:43" x14ac:dyDescent="0.2">
      <c r="A87" s="2" t="s">
        <v>201</v>
      </c>
      <c r="C87" s="1" t="s">
        <v>202</v>
      </c>
      <c r="D87" t="s">
        <v>203</v>
      </c>
      <c r="E87" t="s">
        <v>79</v>
      </c>
      <c r="F87">
        <v>0.48430000000000001</v>
      </c>
      <c r="G87">
        <v>0</v>
      </c>
      <c r="H87">
        <f t="shared" si="0"/>
        <v>0</v>
      </c>
      <c r="I87">
        <f t="shared" si="1"/>
        <v>0</v>
      </c>
      <c r="J87">
        <f t="shared" si="2"/>
        <v>0</v>
      </c>
      <c r="K87">
        <v>0</v>
      </c>
      <c r="L87">
        <f t="shared" si="3"/>
        <v>0</v>
      </c>
      <c r="M87" t="s">
        <v>51</v>
      </c>
      <c r="N87">
        <v>5</v>
      </c>
      <c r="O87">
        <f t="shared" si="4"/>
        <v>0</v>
      </c>
      <c r="Z87">
        <f t="shared" si="5"/>
        <v>0</v>
      </c>
      <c r="AA87">
        <f t="shared" si="6"/>
        <v>0</v>
      </c>
      <c r="AB87">
        <f t="shared" si="7"/>
        <v>0</v>
      </c>
      <c r="AD87">
        <v>12</v>
      </c>
      <c r="AE87">
        <f t="shared" si="8"/>
        <v>0</v>
      </c>
      <c r="AF87">
        <f t="shared" si="9"/>
        <v>0</v>
      </c>
      <c r="AG87">
        <v>0</v>
      </c>
      <c r="AM87">
        <f t="shared" si="10"/>
        <v>0</v>
      </c>
      <c r="AN87">
        <f t="shared" si="11"/>
        <v>0</v>
      </c>
      <c r="AO87" t="s">
        <v>154</v>
      </c>
      <c r="AP87" t="s">
        <v>108</v>
      </c>
      <c r="AQ87" s="13" t="s">
        <v>54</v>
      </c>
    </row>
    <row r="88" spans="1:43" x14ac:dyDescent="0.2">
      <c r="A88" s="2" t="s">
        <v>204</v>
      </c>
      <c r="C88" s="1" t="s">
        <v>205</v>
      </c>
      <c r="D88" t="s">
        <v>206</v>
      </c>
      <c r="E88" t="s">
        <v>158</v>
      </c>
      <c r="F88">
        <v>3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2.4000000000000001E-4</v>
      </c>
      <c r="L88">
        <f t="shared" si="3"/>
        <v>7.2000000000000005E-4</v>
      </c>
      <c r="M88" t="s">
        <v>51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12</v>
      </c>
      <c r="AE88">
        <f t="shared" si="8"/>
        <v>0</v>
      </c>
      <c r="AF88">
        <f t="shared" si="9"/>
        <v>0</v>
      </c>
      <c r="AG88">
        <v>0.76627257799671589</v>
      </c>
      <c r="AM88">
        <f t="shared" si="10"/>
        <v>0</v>
      </c>
      <c r="AN88">
        <f t="shared" si="11"/>
        <v>0</v>
      </c>
      <c r="AO88" t="s">
        <v>154</v>
      </c>
      <c r="AP88" t="s">
        <v>108</v>
      </c>
      <c r="AQ88" s="13" t="s">
        <v>54</v>
      </c>
    </row>
    <row r="89" spans="1:43" x14ac:dyDescent="0.2">
      <c r="A89" s="2" t="s">
        <v>207</v>
      </c>
      <c r="C89" s="1" t="s">
        <v>208</v>
      </c>
      <c r="D89" t="s">
        <v>209</v>
      </c>
      <c r="E89" t="s">
        <v>98</v>
      </c>
      <c r="F89">
        <v>1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8.4999999999999995E-4</v>
      </c>
      <c r="L89">
        <f t="shared" si="3"/>
        <v>8.4999999999999995E-4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0.89444997706602103</v>
      </c>
      <c r="AM89">
        <f t="shared" si="10"/>
        <v>0</v>
      </c>
      <c r="AN89">
        <f t="shared" si="11"/>
        <v>0</v>
      </c>
      <c r="AO89" t="s">
        <v>154</v>
      </c>
      <c r="AP89" t="s">
        <v>108</v>
      </c>
      <c r="AQ89" s="13" t="s">
        <v>54</v>
      </c>
    </row>
    <row r="90" spans="1:43" x14ac:dyDescent="0.2">
      <c r="A90" s="2" t="s">
        <v>210</v>
      </c>
      <c r="C90" s="1" t="s">
        <v>211</v>
      </c>
      <c r="D90" t="s">
        <v>212</v>
      </c>
      <c r="E90" t="s">
        <v>158</v>
      </c>
      <c r="F90">
        <v>1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1.8400000000000001E-3</v>
      </c>
      <c r="L90">
        <f t="shared" si="3"/>
        <v>1.8400000000000001E-3</v>
      </c>
      <c r="M90" t="s">
        <v>51</v>
      </c>
      <c r="N90">
        <v>1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0.46077464788732392</v>
      </c>
      <c r="AM90">
        <f t="shared" si="10"/>
        <v>0</v>
      </c>
      <c r="AN90">
        <f t="shared" si="11"/>
        <v>0</v>
      </c>
      <c r="AO90" t="s">
        <v>154</v>
      </c>
      <c r="AP90" t="s">
        <v>108</v>
      </c>
      <c r="AQ90" s="13" t="s">
        <v>54</v>
      </c>
    </row>
    <row r="91" spans="1:43" x14ac:dyDescent="0.2">
      <c r="A91" s="2" t="s">
        <v>213</v>
      </c>
      <c r="C91" s="1" t="s">
        <v>214</v>
      </c>
      <c r="D91" t="s">
        <v>215</v>
      </c>
      <c r="E91" t="s">
        <v>98</v>
      </c>
      <c r="F91">
        <v>0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2.2599999999999999E-2</v>
      </c>
      <c r="L91">
        <f t="shared" si="3"/>
        <v>0</v>
      </c>
      <c r="M91" t="s">
        <v>51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</v>
      </c>
      <c r="AM91">
        <f t="shared" si="10"/>
        <v>0</v>
      </c>
      <c r="AN91">
        <f t="shared" si="11"/>
        <v>0</v>
      </c>
      <c r="AO91" t="s">
        <v>154</v>
      </c>
      <c r="AP91" t="s">
        <v>108</v>
      </c>
      <c r="AQ91" s="13" t="s">
        <v>54</v>
      </c>
    </row>
    <row r="92" spans="1:43" ht="12.75" customHeight="1" x14ac:dyDescent="0.2">
      <c r="C92" s="17" t="s">
        <v>60</v>
      </c>
      <c r="D92" s="76" t="s">
        <v>216</v>
      </c>
      <c r="E92" s="76"/>
      <c r="F92" s="76"/>
      <c r="G92" s="76"/>
      <c r="H92" s="76"/>
      <c r="I92" s="76"/>
      <c r="J92" s="76"/>
      <c r="K92" s="76"/>
      <c r="L92" s="76"/>
      <c r="M92" s="76"/>
    </row>
    <row r="93" spans="1:43" x14ac:dyDescent="0.2">
      <c r="A93" s="18"/>
      <c r="B93" s="19"/>
      <c r="C93" s="19" t="s">
        <v>217</v>
      </c>
      <c r="D93" s="13" t="s">
        <v>218</v>
      </c>
      <c r="E93" s="13"/>
      <c r="F93" s="13"/>
      <c r="G93" s="13"/>
      <c r="H93" s="13">
        <f>SUM(H94:H98)</f>
        <v>0</v>
      </c>
      <c r="I93" s="13">
        <f>SUM(I94:I98)</f>
        <v>0</v>
      </c>
      <c r="J93" s="13">
        <f>H93+I93</f>
        <v>0</v>
      </c>
      <c r="K93" s="13"/>
      <c r="L93" s="13">
        <f>SUM(L94:L98)</f>
        <v>2.3799999999999998E-2</v>
      </c>
      <c r="M93" s="13"/>
      <c r="P93" s="13">
        <f>IF(Q93="PR",J93,SUM(O94:O98))</f>
        <v>0</v>
      </c>
      <c r="Q93" s="13" t="s">
        <v>103</v>
      </c>
      <c r="R93" s="13">
        <f>IF(Q93="HS",H93,0)</f>
        <v>0</v>
      </c>
      <c r="S93" s="13">
        <f>IF(Q93="HS",I93-P93,0)</f>
        <v>0</v>
      </c>
      <c r="T93" s="13">
        <f>IF(Q93="PS",H93,0)</f>
        <v>0</v>
      </c>
      <c r="U93" s="13">
        <f>IF(Q93="PS",I93-P93,0)</f>
        <v>0</v>
      </c>
      <c r="V93" s="13">
        <f>IF(Q93="MP",H93,0)</f>
        <v>0</v>
      </c>
      <c r="W93" s="13">
        <f>IF(Q93="MP",I93-P93,0)</f>
        <v>0</v>
      </c>
      <c r="X93" s="13">
        <f>IF(Q93="OM",H93,0)</f>
        <v>0</v>
      </c>
      <c r="Y93" s="13">
        <v>766</v>
      </c>
      <c r="AI93">
        <f>SUM(Z94:Z98)</f>
        <v>0</v>
      </c>
      <c r="AJ93">
        <f>SUM(AA94:AA98)</f>
        <v>0</v>
      </c>
      <c r="AK93">
        <f>SUM(AB94:AB98)</f>
        <v>0</v>
      </c>
    </row>
    <row r="94" spans="1:43" x14ac:dyDescent="0.2">
      <c r="A94" s="2" t="s">
        <v>219</v>
      </c>
      <c r="C94" s="1" t="s">
        <v>220</v>
      </c>
      <c r="D94" t="s">
        <v>221</v>
      </c>
      <c r="E94" t="s">
        <v>98</v>
      </c>
      <c r="F94">
        <v>1</v>
      </c>
      <c r="G94">
        <v>0</v>
      </c>
      <c r="H94">
        <f>F94*AE94</f>
        <v>0</v>
      </c>
      <c r="I94">
        <f>J94-H94</f>
        <v>0</v>
      </c>
      <c r="J94">
        <f>F94*G94</f>
        <v>0</v>
      </c>
      <c r="K94">
        <v>0</v>
      </c>
      <c r="L94">
        <f>F94*K94</f>
        <v>0</v>
      </c>
      <c r="M94" t="s">
        <v>51</v>
      </c>
      <c r="N94">
        <v>1</v>
      </c>
      <c r="O94">
        <f>IF(N94=5,I94,0)</f>
        <v>0</v>
      </c>
      <c r="Z94">
        <f>IF(AD94=0,J94,0)</f>
        <v>0</v>
      </c>
      <c r="AA94">
        <f>IF(AD94=15,J94,0)</f>
        <v>0</v>
      </c>
      <c r="AB94">
        <f>IF(AD94=21,J94,0)</f>
        <v>0</v>
      </c>
      <c r="AD94">
        <v>12</v>
      </c>
      <c r="AE94">
        <f>G94*AG94</f>
        <v>0</v>
      </c>
      <c r="AF94">
        <f>G94*(1-AG94)</f>
        <v>0</v>
      </c>
      <c r="AG94">
        <v>0</v>
      </c>
      <c r="AM94">
        <f>F94*AE94</f>
        <v>0</v>
      </c>
      <c r="AN94">
        <f>F94*AF94</f>
        <v>0</v>
      </c>
      <c r="AO94" t="s">
        <v>222</v>
      </c>
      <c r="AP94" t="s">
        <v>223</v>
      </c>
      <c r="AQ94" s="13" t="s">
        <v>54</v>
      </c>
    </row>
    <row r="95" spans="1:43" x14ac:dyDescent="0.2">
      <c r="A95" s="2" t="s">
        <v>224</v>
      </c>
      <c r="C95" s="1" t="s">
        <v>225</v>
      </c>
      <c r="D95" t="s">
        <v>226</v>
      </c>
      <c r="E95" t="s">
        <v>79</v>
      </c>
      <c r="F95">
        <v>1.9800000000000002E-2</v>
      </c>
      <c r="G95">
        <v>0</v>
      </c>
      <c r="H95">
        <f>F95*AE95</f>
        <v>0</v>
      </c>
      <c r="I95">
        <f>J95-H95</f>
        <v>0</v>
      </c>
      <c r="J95">
        <f>F95*G95</f>
        <v>0</v>
      </c>
      <c r="K95">
        <v>0</v>
      </c>
      <c r="L95">
        <f>F95*K95</f>
        <v>0</v>
      </c>
      <c r="M95" t="s">
        <v>51</v>
      </c>
      <c r="N95">
        <v>5</v>
      </c>
      <c r="O95">
        <f>IF(N95=5,I95,0)</f>
        <v>0</v>
      </c>
      <c r="Z95">
        <f>IF(AD95=0,J95,0)</f>
        <v>0</v>
      </c>
      <c r="AA95">
        <f>IF(AD95=15,J95,0)</f>
        <v>0</v>
      </c>
      <c r="AB95">
        <f>IF(AD95=21,J95,0)</f>
        <v>0</v>
      </c>
      <c r="AD95">
        <v>12</v>
      </c>
      <c r="AE95">
        <f>G95*AG95</f>
        <v>0</v>
      </c>
      <c r="AF95">
        <f>G95*(1-AG95)</f>
        <v>0</v>
      </c>
      <c r="AG95">
        <v>0</v>
      </c>
      <c r="AM95">
        <f>F95*AE95</f>
        <v>0</v>
      </c>
      <c r="AN95">
        <f>F95*AF95</f>
        <v>0</v>
      </c>
      <c r="AO95" t="s">
        <v>222</v>
      </c>
      <c r="AP95" t="s">
        <v>223</v>
      </c>
      <c r="AQ95" s="13" t="s">
        <v>54</v>
      </c>
    </row>
    <row r="96" spans="1:43" x14ac:dyDescent="0.2">
      <c r="A96" s="2" t="s">
        <v>227</v>
      </c>
      <c r="C96" s="1" t="s">
        <v>228</v>
      </c>
      <c r="D96" t="s">
        <v>229</v>
      </c>
      <c r="E96" t="s">
        <v>98</v>
      </c>
      <c r="F96">
        <v>1</v>
      </c>
      <c r="G96">
        <v>0</v>
      </c>
      <c r="H96">
        <f>F96*AE96</f>
        <v>0</v>
      </c>
      <c r="I96">
        <f>J96-H96</f>
        <v>0</v>
      </c>
      <c r="J96">
        <f>F96*G96</f>
        <v>0</v>
      </c>
      <c r="K96">
        <v>8.0000000000000004E-4</v>
      </c>
      <c r="L96">
        <f>F96*K96</f>
        <v>8.0000000000000004E-4</v>
      </c>
      <c r="M96" t="s">
        <v>51</v>
      </c>
      <c r="N96">
        <v>1</v>
      </c>
      <c r="O96">
        <f>IF(N96=5,I96,0)</f>
        <v>0</v>
      </c>
      <c r="Z96">
        <f>IF(AD96=0,J96,0)</f>
        <v>0</v>
      </c>
      <c r="AA96">
        <f>IF(AD96=15,J96,0)</f>
        <v>0</v>
      </c>
      <c r="AB96">
        <f>IF(AD96=21,J96,0)</f>
        <v>0</v>
      </c>
      <c r="AD96">
        <v>12</v>
      </c>
      <c r="AE96">
        <f>G96*AG96</f>
        <v>0</v>
      </c>
      <c r="AF96">
        <f>G96*(1-AG96)</f>
        <v>0</v>
      </c>
      <c r="AG96">
        <v>1</v>
      </c>
      <c r="AM96">
        <f>F96*AE96</f>
        <v>0</v>
      </c>
      <c r="AN96">
        <f>F96*AF96</f>
        <v>0</v>
      </c>
      <c r="AO96" t="s">
        <v>222</v>
      </c>
      <c r="AP96" t="s">
        <v>223</v>
      </c>
      <c r="AQ96" s="13" t="s">
        <v>54</v>
      </c>
    </row>
    <row r="97" spans="1:43" ht="12.75" customHeight="1" x14ac:dyDescent="0.2">
      <c r="C97" s="17" t="s">
        <v>60</v>
      </c>
      <c r="D97" s="76" t="s">
        <v>230</v>
      </c>
      <c r="E97" s="76"/>
      <c r="F97" s="76"/>
      <c r="G97" s="76"/>
      <c r="H97" s="76"/>
      <c r="I97" s="76"/>
      <c r="J97" s="76"/>
      <c r="K97" s="76"/>
      <c r="L97" s="76"/>
      <c r="M97" s="76"/>
    </row>
    <row r="98" spans="1:43" x14ac:dyDescent="0.2">
      <c r="A98" s="2" t="s">
        <v>231</v>
      </c>
      <c r="C98" s="1" t="s">
        <v>232</v>
      </c>
      <c r="D98" t="s">
        <v>233</v>
      </c>
      <c r="E98" t="s">
        <v>98</v>
      </c>
      <c r="F98">
        <v>1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2.3E-2</v>
      </c>
      <c r="L98">
        <f>F98*K98</f>
        <v>2.3E-2</v>
      </c>
      <c r="M98" t="s">
        <v>51</v>
      </c>
      <c r="N98">
        <v>1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12</v>
      </c>
      <c r="AE98">
        <f>G98*AG98</f>
        <v>0</v>
      </c>
      <c r="AF98">
        <f>G98*(1-AG98)</f>
        <v>0</v>
      </c>
      <c r="AG98">
        <v>1</v>
      </c>
      <c r="AM98">
        <f>F98*AE98</f>
        <v>0</v>
      </c>
      <c r="AN98">
        <f>F98*AF98</f>
        <v>0</v>
      </c>
      <c r="AO98" t="s">
        <v>222</v>
      </c>
      <c r="AP98" t="s">
        <v>223</v>
      </c>
      <c r="AQ98" s="13" t="s">
        <v>54</v>
      </c>
    </row>
    <row r="99" spans="1:43" ht="12.75" customHeight="1" x14ac:dyDescent="0.2">
      <c r="C99" s="17" t="s">
        <v>60</v>
      </c>
      <c r="D99" s="76" t="s">
        <v>234</v>
      </c>
      <c r="E99" s="76"/>
      <c r="F99" s="76"/>
      <c r="G99" s="76"/>
      <c r="H99" s="76"/>
      <c r="I99" s="76"/>
      <c r="J99" s="76"/>
      <c r="K99" s="76"/>
      <c r="L99" s="76"/>
      <c r="M99" s="76"/>
    </row>
    <row r="100" spans="1:43" x14ac:dyDescent="0.2">
      <c r="A100" s="18"/>
      <c r="B100" s="19"/>
      <c r="C100" s="19" t="s">
        <v>235</v>
      </c>
      <c r="D100" s="13" t="s">
        <v>236</v>
      </c>
      <c r="E100" s="13"/>
      <c r="F100" s="13"/>
      <c r="G100" s="13"/>
      <c r="H100" s="13">
        <f>SUM(H101:H149)</f>
        <v>0</v>
      </c>
      <c r="I100" s="13">
        <f>SUM(I101:I149)</f>
        <v>0</v>
      </c>
      <c r="J100" s="13">
        <f>H100+I100</f>
        <v>0</v>
      </c>
      <c r="K100" s="13"/>
      <c r="L100" s="13">
        <f>SUM(L101:L149)</f>
        <v>0.43272007500000004</v>
      </c>
      <c r="M100" s="13"/>
      <c r="P100" s="13">
        <f>IF(Q100="PR",J100,SUM(O101:O149))</f>
        <v>0</v>
      </c>
      <c r="Q100" s="13" t="s">
        <v>103</v>
      </c>
      <c r="R100" s="13">
        <f>IF(Q100="HS",H100,0)</f>
        <v>0</v>
      </c>
      <c r="S100" s="13">
        <f>IF(Q100="HS",I100-P100,0)</f>
        <v>0</v>
      </c>
      <c r="T100" s="13">
        <f>IF(Q100="PS",H100,0)</f>
        <v>0</v>
      </c>
      <c r="U100" s="13">
        <f>IF(Q100="PS",I100-P100,0)</f>
        <v>0</v>
      </c>
      <c r="V100" s="13">
        <f>IF(Q100="MP",H100,0)</f>
        <v>0</v>
      </c>
      <c r="W100" s="13">
        <f>IF(Q100="MP",I100-P100,0)</f>
        <v>0</v>
      </c>
      <c r="X100" s="13">
        <f>IF(Q100="OM",H100,0)</f>
        <v>0</v>
      </c>
      <c r="Y100" s="13">
        <v>771</v>
      </c>
      <c r="AI100">
        <f>SUM(Z101:Z149)</f>
        <v>0</v>
      </c>
      <c r="AJ100">
        <f>SUM(AA101:AA149)</f>
        <v>0</v>
      </c>
      <c r="AK100">
        <f>SUM(AB101:AB149)</f>
        <v>0</v>
      </c>
    </row>
    <row r="101" spans="1:43" x14ac:dyDescent="0.2">
      <c r="A101" s="2" t="s">
        <v>237</v>
      </c>
      <c r="C101" s="1" t="s">
        <v>238</v>
      </c>
      <c r="D101" t="s">
        <v>239</v>
      </c>
      <c r="E101" t="s">
        <v>50</v>
      </c>
      <c r="F101">
        <v>6.09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0</v>
      </c>
      <c r="L101">
        <f>F101*K101</f>
        <v>0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0</v>
      </c>
      <c r="AM101">
        <f>F101*AE101</f>
        <v>0</v>
      </c>
      <c r="AN101">
        <f>F101*AF101</f>
        <v>0</v>
      </c>
      <c r="AO101" t="s">
        <v>240</v>
      </c>
      <c r="AP101" t="s">
        <v>241</v>
      </c>
      <c r="AQ101" s="13" t="s">
        <v>54</v>
      </c>
    </row>
    <row r="102" spans="1:43" x14ac:dyDescent="0.2">
      <c r="D102" s="14" t="s">
        <v>86</v>
      </c>
      <c r="E102" s="14"/>
      <c r="F102" s="14">
        <v>6.98</v>
      </c>
    </row>
    <row r="103" spans="1:43" x14ac:dyDescent="0.2">
      <c r="A103" s="2" t="s">
        <v>242</v>
      </c>
      <c r="C103" s="1" t="s">
        <v>243</v>
      </c>
      <c r="D103" t="s">
        <v>244</v>
      </c>
      <c r="E103" t="s">
        <v>245</v>
      </c>
      <c r="F103">
        <v>274.05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1E-3</v>
      </c>
      <c r="L103">
        <f>F103*K103</f>
        <v>0.27405000000000002</v>
      </c>
      <c r="M103" t="s">
        <v>51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12</v>
      </c>
      <c r="AE103">
        <f>G103*AG103</f>
        <v>0</v>
      </c>
      <c r="AF103">
        <f>G103*(1-AG103)</f>
        <v>0</v>
      </c>
      <c r="AG103">
        <v>1</v>
      </c>
      <c r="AM103">
        <f>F103*AE103</f>
        <v>0</v>
      </c>
      <c r="AN103">
        <f>F103*AF103</f>
        <v>0</v>
      </c>
      <c r="AO103" t="s">
        <v>240</v>
      </c>
      <c r="AP103" t="s">
        <v>241</v>
      </c>
      <c r="AQ103" s="13" t="s">
        <v>54</v>
      </c>
    </row>
    <row r="104" spans="1:43" x14ac:dyDescent="0.2">
      <c r="D104" s="14" t="s">
        <v>246</v>
      </c>
      <c r="E104" s="14"/>
      <c r="F104" s="14">
        <v>314.10000000000002</v>
      </c>
    </row>
    <row r="105" spans="1:43" x14ac:dyDescent="0.2">
      <c r="D105" s="14" t="s">
        <v>247</v>
      </c>
      <c r="E105" s="14"/>
      <c r="F105" s="14">
        <v>274.05</v>
      </c>
    </row>
    <row r="106" spans="1:43" x14ac:dyDescent="0.2">
      <c r="D106" s="14" t="s">
        <v>247</v>
      </c>
      <c r="E106" s="14"/>
      <c r="F106" s="14">
        <v>274.05</v>
      </c>
    </row>
    <row r="107" spans="1:43" ht="25.5" customHeight="1" x14ac:dyDescent="0.2">
      <c r="C107" s="17" t="s">
        <v>60</v>
      </c>
      <c r="D107" s="76" t="s">
        <v>248</v>
      </c>
      <c r="E107" s="76"/>
      <c r="F107" s="76"/>
      <c r="G107" s="76"/>
      <c r="H107" s="76"/>
      <c r="I107" s="76"/>
      <c r="J107" s="76"/>
      <c r="K107" s="76"/>
      <c r="L107" s="76"/>
      <c r="M107" s="76"/>
    </row>
    <row r="108" spans="1:43" x14ac:dyDescent="0.2">
      <c r="A108" s="2" t="s">
        <v>249</v>
      </c>
      <c r="C108" s="1" t="s">
        <v>250</v>
      </c>
      <c r="D108" t="s">
        <v>251</v>
      </c>
      <c r="E108" t="s">
        <v>50</v>
      </c>
      <c r="F108">
        <v>6.09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0</v>
      </c>
      <c r="L108">
        <f>F108*K108</f>
        <v>0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0</v>
      </c>
      <c r="AM108">
        <f>F108*AE108</f>
        <v>0</v>
      </c>
      <c r="AN108">
        <f>F108*AF108</f>
        <v>0</v>
      </c>
      <c r="AO108" t="s">
        <v>240</v>
      </c>
      <c r="AP108" t="s">
        <v>241</v>
      </c>
      <c r="AQ108" s="13" t="s">
        <v>54</v>
      </c>
    </row>
    <row r="109" spans="1:43" ht="25.5" customHeight="1" x14ac:dyDescent="0.2">
      <c r="C109" s="17" t="s">
        <v>60</v>
      </c>
      <c r="D109" s="76" t="s">
        <v>252</v>
      </c>
      <c r="E109" s="76"/>
      <c r="F109" s="76"/>
      <c r="G109" s="76"/>
      <c r="H109" s="76"/>
      <c r="I109" s="76"/>
      <c r="J109" s="76"/>
      <c r="K109" s="76"/>
      <c r="L109" s="76"/>
      <c r="M109" s="76"/>
    </row>
    <row r="110" spans="1:43" x14ac:dyDescent="0.2">
      <c r="A110" s="2" t="s">
        <v>253</v>
      </c>
      <c r="C110" s="1" t="s">
        <v>254</v>
      </c>
      <c r="D110" t="s">
        <v>255</v>
      </c>
      <c r="E110" t="s">
        <v>50</v>
      </c>
      <c r="F110">
        <v>6.09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0</v>
      </c>
      <c r="L110">
        <f>F110*K110</f>
        <v>0</v>
      </c>
      <c r="M110" t="s">
        <v>51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12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240</v>
      </c>
      <c r="AP110" t="s">
        <v>241</v>
      </c>
      <c r="AQ110" s="13" t="s">
        <v>54</v>
      </c>
    </row>
    <row r="111" spans="1:43" ht="12.75" customHeight="1" x14ac:dyDescent="0.2">
      <c r="C111" s="17" t="s">
        <v>60</v>
      </c>
      <c r="D111" s="76" t="s">
        <v>256</v>
      </c>
      <c r="E111" s="76"/>
      <c r="F111" s="76"/>
      <c r="G111" s="76"/>
      <c r="H111" s="76"/>
      <c r="I111" s="76"/>
      <c r="J111" s="76"/>
      <c r="K111" s="76"/>
      <c r="L111" s="76"/>
      <c r="M111" s="76"/>
    </row>
    <row r="112" spans="1:43" x14ac:dyDescent="0.2">
      <c r="A112" s="2" t="s">
        <v>257</v>
      </c>
      <c r="C112" s="1" t="s">
        <v>258</v>
      </c>
      <c r="D112" t="s">
        <v>259</v>
      </c>
      <c r="E112" t="s">
        <v>260</v>
      </c>
      <c r="F112">
        <v>1.5225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9.5E-4</v>
      </c>
      <c r="L112">
        <f>F112*K112</f>
        <v>1.446375E-3</v>
      </c>
      <c r="M112" t="s">
        <v>51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12</v>
      </c>
      <c r="AE112">
        <f>G112*AG112</f>
        <v>0</v>
      </c>
      <c r="AF112">
        <f>G112*(1-AG112)</f>
        <v>0</v>
      </c>
      <c r="AG112">
        <v>1</v>
      </c>
      <c r="AM112">
        <f>F112*AE112</f>
        <v>0</v>
      </c>
      <c r="AN112">
        <f>F112*AF112</f>
        <v>0</v>
      </c>
      <c r="AO112" t="s">
        <v>240</v>
      </c>
      <c r="AP112" t="s">
        <v>241</v>
      </c>
      <c r="AQ112" s="13" t="s">
        <v>54</v>
      </c>
    </row>
    <row r="113" spans="1:43" x14ac:dyDescent="0.2">
      <c r="D113" s="14" t="s">
        <v>261</v>
      </c>
      <c r="E113" s="14"/>
      <c r="F113" s="14">
        <v>1.7450000000000001</v>
      </c>
    </row>
    <row r="114" spans="1:43" x14ac:dyDescent="0.2">
      <c r="D114" s="14" t="s">
        <v>262</v>
      </c>
      <c r="E114" s="14"/>
      <c r="F114" s="14">
        <v>0.7157</v>
      </c>
    </row>
    <row r="115" spans="1:43" x14ac:dyDescent="0.2">
      <c r="D115" s="14" t="s">
        <v>263</v>
      </c>
      <c r="E115" s="14"/>
      <c r="F115" s="14">
        <v>1.55</v>
      </c>
    </row>
    <row r="116" spans="1:43" x14ac:dyDescent="0.2">
      <c r="D116" s="14" t="s">
        <v>264</v>
      </c>
      <c r="E116" s="14"/>
      <c r="F116" s="14">
        <v>1.5225</v>
      </c>
    </row>
    <row r="117" spans="1:43" x14ac:dyDescent="0.2">
      <c r="D117" s="14" t="s">
        <v>264</v>
      </c>
      <c r="E117" s="14"/>
      <c r="F117" s="14">
        <v>1.5225</v>
      </c>
    </row>
    <row r="118" spans="1:43" ht="51" customHeight="1" x14ac:dyDescent="0.2">
      <c r="C118" s="17" t="s">
        <v>60</v>
      </c>
      <c r="D118" s="76" t="s">
        <v>265</v>
      </c>
      <c r="E118" s="76"/>
      <c r="F118" s="76"/>
      <c r="G118" s="76"/>
      <c r="H118" s="76"/>
      <c r="I118" s="76"/>
      <c r="J118" s="76"/>
      <c r="K118" s="76"/>
      <c r="L118" s="76"/>
      <c r="M118" s="76"/>
    </row>
    <row r="119" spans="1:43" x14ac:dyDescent="0.2">
      <c r="A119" s="2" t="s">
        <v>266</v>
      </c>
      <c r="C119" s="1" t="s">
        <v>267</v>
      </c>
      <c r="D119" t="s">
        <v>268</v>
      </c>
      <c r="E119" t="s">
        <v>50</v>
      </c>
      <c r="F119">
        <v>6.09</v>
      </c>
      <c r="G119">
        <v>0</v>
      </c>
      <c r="H119">
        <f>F119*AE119</f>
        <v>0</v>
      </c>
      <c r="I119">
        <f>J119-H119</f>
        <v>0</v>
      </c>
      <c r="J119">
        <f>F119*G119</f>
        <v>0</v>
      </c>
      <c r="K119">
        <v>0</v>
      </c>
      <c r="L119">
        <f>F119*K119</f>
        <v>0</v>
      </c>
      <c r="M119" t="s">
        <v>51</v>
      </c>
      <c r="N119">
        <v>1</v>
      </c>
      <c r="O119">
        <f>IF(N119=5,I119,0)</f>
        <v>0</v>
      </c>
      <c r="Z119">
        <f>IF(AD119=0,J119,0)</f>
        <v>0</v>
      </c>
      <c r="AA119">
        <f>IF(AD119=15,J119,0)</f>
        <v>0</v>
      </c>
      <c r="AB119">
        <f>IF(AD119=21,J119,0)</f>
        <v>0</v>
      </c>
      <c r="AD119">
        <v>12</v>
      </c>
      <c r="AE119">
        <f>G119*AG119</f>
        <v>0</v>
      </c>
      <c r="AF119">
        <f>G119*(1-AG119)</f>
        <v>0</v>
      </c>
      <c r="AG119">
        <v>0</v>
      </c>
      <c r="AM119">
        <f>F119*AE119</f>
        <v>0</v>
      </c>
      <c r="AN119">
        <f>F119*AF119</f>
        <v>0</v>
      </c>
      <c r="AO119" t="s">
        <v>240</v>
      </c>
      <c r="AP119" t="s">
        <v>241</v>
      </c>
      <c r="AQ119" s="13" t="s">
        <v>54</v>
      </c>
    </row>
    <row r="120" spans="1:43" ht="12.75" customHeight="1" x14ac:dyDescent="0.2">
      <c r="C120" s="17" t="s">
        <v>60</v>
      </c>
      <c r="D120" s="76" t="s">
        <v>256</v>
      </c>
      <c r="E120" s="76"/>
      <c r="F120" s="76"/>
      <c r="G120" s="76"/>
      <c r="H120" s="76"/>
      <c r="I120" s="76"/>
      <c r="J120" s="76"/>
      <c r="K120" s="76"/>
      <c r="L120" s="76"/>
      <c r="M120" s="76"/>
    </row>
    <row r="121" spans="1:43" x14ac:dyDescent="0.2">
      <c r="A121" s="2" t="s">
        <v>269</v>
      </c>
      <c r="C121" s="1" t="s">
        <v>270</v>
      </c>
      <c r="D121" t="s">
        <v>271</v>
      </c>
      <c r="E121" t="s">
        <v>245</v>
      </c>
      <c r="F121">
        <v>9.7439999999999998</v>
      </c>
      <c r="G121">
        <v>0</v>
      </c>
      <c r="H121">
        <f>F121*AE121</f>
        <v>0</v>
      </c>
      <c r="I121">
        <f>J121-H121</f>
        <v>0</v>
      </c>
      <c r="J121">
        <f>F121*G121</f>
        <v>0</v>
      </c>
      <c r="K121">
        <v>1E-3</v>
      </c>
      <c r="L121">
        <f>F121*K121</f>
        <v>9.7439999999999992E-3</v>
      </c>
      <c r="M121" t="s">
        <v>51</v>
      </c>
      <c r="N121">
        <v>1</v>
      </c>
      <c r="O121">
        <f>IF(N121=5,I121,0)</f>
        <v>0</v>
      </c>
      <c r="Z121">
        <f>IF(AD121=0,J121,0)</f>
        <v>0</v>
      </c>
      <c r="AA121">
        <f>IF(AD121=15,J121,0)</f>
        <v>0</v>
      </c>
      <c r="AB121">
        <f>IF(AD121=21,J121,0)</f>
        <v>0</v>
      </c>
      <c r="AD121">
        <v>12</v>
      </c>
      <c r="AE121">
        <f>G121*AG121</f>
        <v>0</v>
      </c>
      <c r="AF121">
        <f>G121*(1-AG121)</f>
        <v>0</v>
      </c>
      <c r="AG121">
        <v>1</v>
      </c>
      <c r="AM121">
        <f>F121*AE121</f>
        <v>0</v>
      </c>
      <c r="AN121">
        <f>F121*AF121</f>
        <v>0</v>
      </c>
      <c r="AO121" t="s">
        <v>240</v>
      </c>
      <c r="AP121" t="s">
        <v>241</v>
      </c>
      <c r="AQ121" s="13" t="s">
        <v>54</v>
      </c>
    </row>
    <row r="122" spans="1:43" x14ac:dyDescent="0.2">
      <c r="D122" s="14" t="s">
        <v>272</v>
      </c>
      <c r="E122" s="14"/>
      <c r="F122" s="14">
        <v>11.167999999999999</v>
      </c>
    </row>
    <row r="123" spans="1:43" x14ac:dyDescent="0.2">
      <c r="D123" s="14" t="s">
        <v>273</v>
      </c>
      <c r="E123" s="14"/>
      <c r="F123" s="14">
        <v>4.5804799999999997</v>
      </c>
    </row>
    <row r="124" spans="1:43" x14ac:dyDescent="0.2">
      <c r="D124" s="14" t="s">
        <v>274</v>
      </c>
      <c r="E124" s="14"/>
      <c r="F124" s="14">
        <v>9.92</v>
      </c>
    </row>
    <row r="125" spans="1:43" x14ac:dyDescent="0.2">
      <c r="D125" s="14" t="s">
        <v>275</v>
      </c>
      <c r="E125" s="14"/>
      <c r="F125" s="14">
        <v>9.7439999999999998</v>
      </c>
    </row>
    <row r="126" spans="1:43" x14ac:dyDescent="0.2">
      <c r="D126" s="14" t="s">
        <v>275</v>
      </c>
      <c r="E126" s="14"/>
      <c r="F126" s="14">
        <v>9.7439999999999998</v>
      </c>
    </row>
    <row r="127" spans="1:43" ht="63.75" customHeight="1" x14ac:dyDescent="0.2">
      <c r="C127" s="17" t="s">
        <v>60</v>
      </c>
      <c r="D127" s="76" t="s">
        <v>276</v>
      </c>
      <c r="E127" s="76"/>
      <c r="F127" s="76"/>
      <c r="G127" s="76"/>
      <c r="H127" s="76"/>
      <c r="I127" s="76"/>
      <c r="J127" s="76"/>
      <c r="K127" s="76"/>
      <c r="L127" s="76"/>
      <c r="M127" s="76"/>
    </row>
    <row r="128" spans="1:43" x14ac:dyDescent="0.2">
      <c r="A128" s="2" t="s">
        <v>277</v>
      </c>
      <c r="C128" s="1" t="s">
        <v>278</v>
      </c>
      <c r="D128" t="s">
        <v>279</v>
      </c>
      <c r="E128" t="s">
        <v>65</v>
      </c>
      <c r="F128">
        <v>17.117999999999999</v>
      </c>
      <c r="G128">
        <v>0</v>
      </c>
      <c r="H128">
        <f>F128*AE128</f>
        <v>0</v>
      </c>
      <c r="I128">
        <f>J128-H128</f>
        <v>0</v>
      </c>
      <c r="J128">
        <f>F128*G128</f>
        <v>0</v>
      </c>
      <c r="K128">
        <v>0</v>
      </c>
      <c r="L128">
        <f>F128*K128</f>
        <v>0</v>
      </c>
      <c r="M128" t="s">
        <v>51</v>
      </c>
      <c r="N128">
        <v>1</v>
      </c>
      <c r="O128">
        <f>IF(N128=5,I128,0)</f>
        <v>0</v>
      </c>
      <c r="Z128">
        <f>IF(AD128=0,J128,0)</f>
        <v>0</v>
      </c>
      <c r="AA128">
        <f>IF(AD128=15,J128,0)</f>
        <v>0</v>
      </c>
      <c r="AB128">
        <f>IF(AD128=21,J128,0)</f>
        <v>0</v>
      </c>
      <c r="AD128">
        <v>12</v>
      </c>
      <c r="AE128">
        <f>G128*AG128</f>
        <v>0</v>
      </c>
      <c r="AF128">
        <f>G128*(1-AG128)</f>
        <v>0</v>
      </c>
      <c r="AG128">
        <v>0</v>
      </c>
      <c r="AM128">
        <f>F128*AE128</f>
        <v>0</v>
      </c>
      <c r="AN128">
        <f>F128*AF128</f>
        <v>0</v>
      </c>
      <c r="AO128" t="s">
        <v>240</v>
      </c>
      <c r="AP128" t="s">
        <v>241</v>
      </c>
      <c r="AQ128" s="13" t="s">
        <v>54</v>
      </c>
    </row>
    <row r="129" spans="1:43" x14ac:dyDescent="0.2">
      <c r="D129" s="14" t="s">
        <v>280</v>
      </c>
      <c r="E129" s="14"/>
      <c r="F129" s="14">
        <v>16.28</v>
      </c>
    </row>
    <row r="130" spans="1:43" x14ac:dyDescent="0.2">
      <c r="D130" s="14" t="s">
        <v>281</v>
      </c>
      <c r="E130" s="14"/>
      <c r="F130" s="14">
        <v>24</v>
      </c>
    </row>
    <row r="131" spans="1:43" x14ac:dyDescent="0.2">
      <c r="D131" s="14" t="s">
        <v>282</v>
      </c>
      <c r="E131" s="14"/>
      <c r="F131" s="14">
        <v>10.039999999999999</v>
      </c>
    </row>
    <row r="132" spans="1:43" x14ac:dyDescent="0.2">
      <c r="D132" s="14" t="s">
        <v>283</v>
      </c>
      <c r="E132" s="14"/>
      <c r="F132" s="14">
        <v>16</v>
      </c>
    </row>
    <row r="133" spans="1:43" x14ac:dyDescent="0.2">
      <c r="D133" s="14" t="s">
        <v>284</v>
      </c>
      <c r="E133" s="14"/>
      <c r="F133" s="14">
        <v>20.399999999999999</v>
      </c>
    </row>
    <row r="134" spans="1:43" x14ac:dyDescent="0.2">
      <c r="D134" s="14" t="s">
        <v>285</v>
      </c>
      <c r="E134" s="14"/>
      <c r="F134" s="14">
        <v>32</v>
      </c>
    </row>
    <row r="135" spans="1:43" x14ac:dyDescent="0.2">
      <c r="D135" s="14" t="s">
        <v>286</v>
      </c>
      <c r="E135" s="14"/>
      <c r="F135" s="14">
        <v>9.1180000000000003</v>
      </c>
    </row>
    <row r="136" spans="1:43" x14ac:dyDescent="0.2">
      <c r="D136" s="14" t="s">
        <v>287</v>
      </c>
      <c r="E136" s="14"/>
      <c r="F136" s="14">
        <v>8</v>
      </c>
    </row>
    <row r="137" spans="1:43" x14ac:dyDescent="0.2">
      <c r="D137" s="14" t="s">
        <v>286</v>
      </c>
      <c r="E137" s="14"/>
      <c r="F137" s="14">
        <v>9.1180000000000003</v>
      </c>
    </row>
    <row r="138" spans="1:43" x14ac:dyDescent="0.2">
      <c r="D138" s="14" t="s">
        <v>287</v>
      </c>
      <c r="E138" s="14"/>
      <c r="F138" s="14">
        <v>8</v>
      </c>
    </row>
    <row r="139" spans="1:43" ht="12.75" customHeight="1" x14ac:dyDescent="0.2">
      <c r="C139" s="17" t="s">
        <v>60</v>
      </c>
      <c r="D139" s="76" t="s">
        <v>256</v>
      </c>
      <c r="E139" s="76"/>
      <c r="F139" s="76"/>
      <c r="G139" s="76"/>
      <c r="H139" s="76"/>
      <c r="I139" s="76"/>
      <c r="J139" s="76"/>
      <c r="K139" s="76"/>
      <c r="L139" s="76"/>
      <c r="M139" s="76"/>
    </row>
    <row r="140" spans="1:43" x14ac:dyDescent="0.2">
      <c r="A140" s="2" t="s">
        <v>288</v>
      </c>
      <c r="C140" s="1" t="s">
        <v>289</v>
      </c>
      <c r="D140" t="s">
        <v>290</v>
      </c>
      <c r="E140" t="s">
        <v>65</v>
      </c>
      <c r="F140">
        <v>18</v>
      </c>
      <c r="G140">
        <v>0</v>
      </c>
      <c r="H140">
        <f>F140*AE140</f>
        <v>0</v>
      </c>
      <c r="I140">
        <f>J140-H140</f>
        <v>0</v>
      </c>
      <c r="J140">
        <f>F140*G140</f>
        <v>0</v>
      </c>
      <c r="K140">
        <v>2.9999999999999997E-4</v>
      </c>
      <c r="L140">
        <f>F140*K140</f>
        <v>5.3999999999999994E-3</v>
      </c>
      <c r="M140" t="s">
        <v>51</v>
      </c>
      <c r="N140">
        <v>1</v>
      </c>
      <c r="O140">
        <f>IF(N140=5,I140,0)</f>
        <v>0</v>
      </c>
      <c r="Z140">
        <f>IF(AD140=0,J140,0)</f>
        <v>0</v>
      </c>
      <c r="AA140">
        <f>IF(AD140=15,J140,0)</f>
        <v>0</v>
      </c>
      <c r="AB140">
        <f>IF(AD140=21,J140,0)</f>
        <v>0</v>
      </c>
      <c r="AD140">
        <v>12</v>
      </c>
      <c r="AE140">
        <f>G140*AG140</f>
        <v>0</v>
      </c>
      <c r="AF140">
        <f>G140*(1-AG140)</f>
        <v>0</v>
      </c>
      <c r="AG140">
        <v>1</v>
      </c>
      <c r="AM140">
        <f>F140*AE140</f>
        <v>0</v>
      </c>
      <c r="AN140">
        <f>F140*AF140</f>
        <v>0</v>
      </c>
      <c r="AO140" t="s">
        <v>240</v>
      </c>
      <c r="AP140" t="s">
        <v>241</v>
      </c>
      <c r="AQ140" s="13" t="s">
        <v>54</v>
      </c>
    </row>
    <row r="141" spans="1:43" ht="12.75" customHeight="1" x14ac:dyDescent="0.2">
      <c r="C141" s="17" t="s">
        <v>60</v>
      </c>
      <c r="D141" s="76" t="s">
        <v>291</v>
      </c>
      <c r="E141" s="76"/>
      <c r="F141" s="76"/>
      <c r="G141" s="76"/>
      <c r="H141" s="76"/>
      <c r="I141" s="76"/>
      <c r="J141" s="76"/>
      <c r="K141" s="76"/>
      <c r="L141" s="76"/>
      <c r="M141" s="76"/>
    </row>
    <row r="142" spans="1:43" x14ac:dyDescent="0.2">
      <c r="A142" s="2" t="s">
        <v>292</v>
      </c>
      <c r="C142" s="1" t="s">
        <v>293</v>
      </c>
      <c r="D142" t="s">
        <v>294</v>
      </c>
      <c r="E142" t="s">
        <v>50</v>
      </c>
      <c r="F142">
        <v>6.09</v>
      </c>
      <c r="G142">
        <v>0</v>
      </c>
      <c r="H142">
        <f>F142*AE142</f>
        <v>0</v>
      </c>
      <c r="I142">
        <f>J142-H142</f>
        <v>0</v>
      </c>
      <c r="J142">
        <f>F142*G142</f>
        <v>0</v>
      </c>
      <c r="K142">
        <v>2.1000000000000001E-4</v>
      </c>
      <c r="L142">
        <f>F142*K142</f>
        <v>1.2788999999999999E-3</v>
      </c>
      <c r="M142" t="s">
        <v>51</v>
      </c>
      <c r="N142">
        <v>1</v>
      </c>
      <c r="O142">
        <f>IF(N142=5,I142,0)</f>
        <v>0</v>
      </c>
      <c r="Z142">
        <f>IF(AD142=0,J142,0)</f>
        <v>0</v>
      </c>
      <c r="AA142">
        <f>IF(AD142=15,J142,0)</f>
        <v>0</v>
      </c>
      <c r="AB142">
        <f>IF(AD142=21,J142,0)</f>
        <v>0</v>
      </c>
      <c r="AD142">
        <v>12</v>
      </c>
      <c r="AE142">
        <f>G142*AG142</f>
        <v>0</v>
      </c>
      <c r="AF142">
        <f>G142*(1-AG142)</f>
        <v>0</v>
      </c>
      <c r="AG142">
        <v>0.47242647058823528</v>
      </c>
      <c r="AM142">
        <f>F142*AE142</f>
        <v>0</v>
      </c>
      <c r="AN142">
        <f>F142*AF142</f>
        <v>0</v>
      </c>
      <c r="AO142" t="s">
        <v>240</v>
      </c>
      <c r="AP142" t="s">
        <v>241</v>
      </c>
      <c r="AQ142" s="13" t="s">
        <v>54</v>
      </c>
    </row>
    <row r="143" spans="1:43" ht="12.75" customHeight="1" x14ac:dyDescent="0.2">
      <c r="C143" s="17" t="s">
        <v>60</v>
      </c>
      <c r="D143" s="76" t="s">
        <v>295</v>
      </c>
      <c r="E143" s="76"/>
      <c r="F143" s="76"/>
      <c r="G143" s="76"/>
      <c r="H143" s="76"/>
      <c r="I143" s="76"/>
      <c r="J143" s="76"/>
      <c r="K143" s="76"/>
      <c r="L143" s="76"/>
      <c r="M143" s="76"/>
    </row>
    <row r="144" spans="1:43" x14ac:dyDescent="0.2">
      <c r="A144" s="2" t="s">
        <v>296</v>
      </c>
      <c r="C144" s="1" t="s">
        <v>297</v>
      </c>
      <c r="D144" t="s">
        <v>298</v>
      </c>
      <c r="E144" t="s">
        <v>50</v>
      </c>
      <c r="F144">
        <v>6.09</v>
      </c>
      <c r="G144">
        <v>0</v>
      </c>
      <c r="H144">
        <f>F144*AE144</f>
        <v>0</v>
      </c>
      <c r="I144">
        <f>J144-H144</f>
        <v>0</v>
      </c>
      <c r="J144">
        <f>F144*G144</f>
        <v>0</v>
      </c>
      <c r="K144">
        <v>8.0000000000000007E-5</v>
      </c>
      <c r="L144">
        <f>F144*K144</f>
        <v>4.8720000000000002E-4</v>
      </c>
      <c r="M144" t="s">
        <v>51</v>
      </c>
      <c r="N144">
        <v>1</v>
      </c>
      <c r="O144">
        <f>IF(N144=5,I144,0)</f>
        <v>0</v>
      </c>
      <c r="Z144">
        <f>IF(AD144=0,J144,0)</f>
        <v>0</v>
      </c>
      <c r="AA144">
        <f>IF(AD144=15,J144,0)</f>
        <v>0</v>
      </c>
      <c r="AB144">
        <f>IF(AD144=21,J144,0)</f>
        <v>0</v>
      </c>
      <c r="AD144">
        <v>12</v>
      </c>
      <c r="AE144">
        <f>G144*AG144</f>
        <v>0</v>
      </c>
      <c r="AF144">
        <f>G144*(1-AG144)</f>
        <v>0</v>
      </c>
      <c r="AG144">
        <v>0.56842105263157894</v>
      </c>
      <c r="AM144">
        <f>F144*AE144</f>
        <v>0</v>
      </c>
      <c r="AN144">
        <f>F144*AF144</f>
        <v>0</v>
      </c>
      <c r="AO144" t="s">
        <v>240</v>
      </c>
      <c r="AP144" t="s">
        <v>241</v>
      </c>
      <c r="AQ144" s="13" t="s">
        <v>54</v>
      </c>
    </row>
    <row r="145" spans="1:43" ht="12.75" customHeight="1" x14ac:dyDescent="0.2">
      <c r="C145" s="17" t="s">
        <v>60</v>
      </c>
      <c r="D145" s="76" t="s">
        <v>299</v>
      </c>
      <c r="E145" s="76"/>
      <c r="F145" s="76"/>
      <c r="G145" s="76"/>
      <c r="H145" s="76"/>
      <c r="I145" s="76"/>
      <c r="J145" s="76"/>
      <c r="K145" s="76"/>
      <c r="L145" s="76"/>
      <c r="M145" s="76"/>
    </row>
    <row r="146" spans="1:43" x14ac:dyDescent="0.2">
      <c r="A146" s="2" t="s">
        <v>300</v>
      </c>
      <c r="C146" s="1" t="s">
        <v>301</v>
      </c>
      <c r="D146" t="s">
        <v>302</v>
      </c>
      <c r="E146" t="s">
        <v>79</v>
      </c>
      <c r="F146">
        <v>0.43269999999999997</v>
      </c>
      <c r="G146">
        <v>0</v>
      </c>
      <c r="H146">
        <f>F146*AE146</f>
        <v>0</v>
      </c>
      <c r="I146">
        <f>J146-H146</f>
        <v>0</v>
      </c>
      <c r="J146">
        <f>F146*G146</f>
        <v>0</v>
      </c>
      <c r="K146">
        <v>0</v>
      </c>
      <c r="L146">
        <f>F146*K146</f>
        <v>0</v>
      </c>
      <c r="M146" t="s">
        <v>51</v>
      </c>
      <c r="N146">
        <v>5</v>
      </c>
      <c r="O146">
        <f>IF(N146=5,I146,0)</f>
        <v>0</v>
      </c>
      <c r="Z146">
        <f>IF(AD146=0,J146,0)</f>
        <v>0</v>
      </c>
      <c r="AA146">
        <f>IF(AD146=15,J146,0)</f>
        <v>0</v>
      </c>
      <c r="AB146">
        <f>IF(AD146=21,J146,0)</f>
        <v>0</v>
      </c>
      <c r="AD146">
        <v>12</v>
      </c>
      <c r="AE146">
        <f>G146*AG146</f>
        <v>0</v>
      </c>
      <c r="AF146">
        <f>G146*(1-AG146)</f>
        <v>0</v>
      </c>
      <c r="AG146">
        <v>0</v>
      </c>
      <c r="AM146">
        <f>F146*AE146</f>
        <v>0</v>
      </c>
      <c r="AN146">
        <f>F146*AF146</f>
        <v>0</v>
      </c>
      <c r="AO146" t="s">
        <v>240</v>
      </c>
      <c r="AP146" t="s">
        <v>241</v>
      </c>
      <c r="AQ146" s="13" t="s">
        <v>54</v>
      </c>
    </row>
    <row r="147" spans="1:43" x14ac:dyDescent="0.2">
      <c r="A147" s="2" t="s">
        <v>303</v>
      </c>
      <c r="C147" s="1" t="s">
        <v>304</v>
      </c>
      <c r="D147" t="s">
        <v>305</v>
      </c>
      <c r="E147" t="s">
        <v>50</v>
      </c>
      <c r="F147">
        <v>6.09</v>
      </c>
      <c r="G147">
        <v>0</v>
      </c>
      <c r="H147">
        <f>F147*AE147</f>
        <v>0</v>
      </c>
      <c r="I147">
        <f>J147-H147</f>
        <v>0</v>
      </c>
      <c r="J147">
        <f>F147*G147</f>
        <v>0</v>
      </c>
      <c r="K147">
        <v>0</v>
      </c>
      <c r="L147">
        <f>F147*K147</f>
        <v>0</v>
      </c>
      <c r="M147" t="s">
        <v>51</v>
      </c>
      <c r="N147">
        <v>1</v>
      </c>
      <c r="O147">
        <f>IF(N147=5,I147,0)</f>
        <v>0</v>
      </c>
      <c r="Z147">
        <f>IF(AD147=0,J147,0)</f>
        <v>0</v>
      </c>
      <c r="AA147">
        <f>IF(AD147=15,J147,0)</f>
        <v>0</v>
      </c>
      <c r="AB147">
        <f>IF(AD147=21,J147,0)</f>
        <v>0</v>
      </c>
      <c r="AD147">
        <v>12</v>
      </c>
      <c r="AE147">
        <f>G147*AG147</f>
        <v>0</v>
      </c>
      <c r="AF147">
        <f>G147*(1-AG147)</f>
        <v>0</v>
      </c>
      <c r="AG147">
        <v>0</v>
      </c>
      <c r="AM147">
        <f>F147*AE147</f>
        <v>0</v>
      </c>
      <c r="AN147">
        <f>F147*AF147</f>
        <v>0</v>
      </c>
      <c r="AO147" t="s">
        <v>240</v>
      </c>
      <c r="AP147" t="s">
        <v>241</v>
      </c>
      <c r="AQ147" s="13" t="s">
        <v>54</v>
      </c>
    </row>
    <row r="148" spans="1:43" ht="38.25" customHeight="1" x14ac:dyDescent="0.2">
      <c r="C148" s="17" t="s">
        <v>60</v>
      </c>
      <c r="D148" s="76" t="s">
        <v>306</v>
      </c>
      <c r="E148" s="76"/>
      <c r="F148" s="76"/>
      <c r="G148" s="76"/>
      <c r="H148" s="76"/>
      <c r="I148" s="76"/>
      <c r="J148" s="76"/>
      <c r="K148" s="76"/>
      <c r="L148" s="76"/>
      <c r="M148" s="76"/>
    </row>
    <row r="149" spans="1:43" x14ac:dyDescent="0.2">
      <c r="A149" s="2" t="s">
        <v>307</v>
      </c>
      <c r="C149" s="1" t="s">
        <v>308</v>
      </c>
      <c r="D149" t="s">
        <v>309</v>
      </c>
      <c r="E149" t="s">
        <v>50</v>
      </c>
      <c r="F149">
        <v>7.3079999999999998</v>
      </c>
      <c r="G149">
        <v>0</v>
      </c>
      <c r="H149">
        <f>F149*AE149</f>
        <v>0</v>
      </c>
      <c r="I149">
        <f>J149-H149</f>
        <v>0</v>
      </c>
      <c r="J149">
        <f>F149*G149</f>
        <v>0</v>
      </c>
      <c r="K149">
        <v>1.9199999999999998E-2</v>
      </c>
      <c r="L149">
        <f>F149*K149</f>
        <v>0.14031359999999998</v>
      </c>
      <c r="M149" t="s">
        <v>51</v>
      </c>
      <c r="N149">
        <v>1</v>
      </c>
      <c r="O149">
        <f>IF(N149=5,I149,0)</f>
        <v>0</v>
      </c>
      <c r="Z149">
        <f>IF(AD149=0,J149,0)</f>
        <v>0</v>
      </c>
      <c r="AA149">
        <f>IF(AD149=15,J149,0)</f>
        <v>0</v>
      </c>
      <c r="AB149">
        <f>IF(AD149=21,J149,0)</f>
        <v>0</v>
      </c>
      <c r="AD149">
        <v>12</v>
      </c>
      <c r="AE149">
        <f>G149*AG149</f>
        <v>0</v>
      </c>
      <c r="AF149">
        <f>G149*(1-AG149)</f>
        <v>0</v>
      </c>
      <c r="AG149">
        <v>1</v>
      </c>
      <c r="AM149">
        <f>F149*AE149</f>
        <v>0</v>
      </c>
      <c r="AN149">
        <f>F149*AF149</f>
        <v>0</v>
      </c>
      <c r="AO149" t="s">
        <v>240</v>
      </c>
      <c r="AP149" t="s">
        <v>241</v>
      </c>
      <c r="AQ149" s="13" t="s">
        <v>54</v>
      </c>
    </row>
    <row r="150" spans="1:43" x14ac:dyDescent="0.2">
      <c r="D150" s="14" t="s">
        <v>310</v>
      </c>
      <c r="E150" s="14"/>
      <c r="F150" s="14">
        <v>8.3759999999999994</v>
      </c>
    </row>
    <row r="151" spans="1:43" x14ac:dyDescent="0.2">
      <c r="D151" s="14" t="s">
        <v>311</v>
      </c>
      <c r="E151" s="14"/>
      <c r="F151" s="14">
        <v>3.4353600000000002</v>
      </c>
    </row>
    <row r="152" spans="1:43" x14ac:dyDescent="0.2">
      <c r="D152" s="14" t="s">
        <v>312</v>
      </c>
      <c r="E152" s="14"/>
      <c r="F152" s="14">
        <v>7.44</v>
      </c>
    </row>
    <row r="153" spans="1:43" x14ac:dyDescent="0.2">
      <c r="D153" s="14" t="s">
        <v>313</v>
      </c>
      <c r="E153" s="14"/>
      <c r="F153" s="14">
        <v>7.3079999999999998</v>
      </c>
    </row>
    <row r="154" spans="1:43" x14ac:dyDescent="0.2">
      <c r="D154" s="14" t="s">
        <v>313</v>
      </c>
      <c r="E154" s="14"/>
      <c r="F154" s="14">
        <v>7.3079999999999998</v>
      </c>
    </row>
    <row r="155" spans="1:43" ht="25.5" customHeight="1" x14ac:dyDescent="0.2">
      <c r="C155" s="17" t="s">
        <v>60</v>
      </c>
      <c r="D155" s="76" t="s">
        <v>314</v>
      </c>
      <c r="E155" s="76"/>
      <c r="F155" s="76"/>
      <c r="G155" s="76"/>
      <c r="H155" s="76"/>
      <c r="I155" s="76"/>
      <c r="J155" s="76"/>
      <c r="K155" s="76"/>
      <c r="L155" s="76"/>
      <c r="M155" s="76"/>
    </row>
    <row r="156" spans="1:43" x14ac:dyDescent="0.2">
      <c r="A156" s="18"/>
      <c r="B156" s="19"/>
      <c r="C156" s="19" t="s">
        <v>315</v>
      </c>
      <c r="D156" s="13" t="s">
        <v>316</v>
      </c>
      <c r="E156" s="13"/>
      <c r="F156" s="13"/>
      <c r="G156" s="13"/>
      <c r="H156" s="13">
        <f>SUM(H157:H218)</f>
        <v>0</v>
      </c>
      <c r="I156" s="13">
        <f>SUM(I157:I218)</f>
        <v>0</v>
      </c>
      <c r="J156" s="13">
        <f>H156+I156</f>
        <v>0</v>
      </c>
      <c r="K156" s="13"/>
      <c r="L156" s="13">
        <f>SUM(L157:L218)</f>
        <v>0.56724659199999994</v>
      </c>
      <c r="M156" s="13"/>
      <c r="P156" s="13">
        <f>IF(Q156="PR",J156,SUM(O157:O218))</f>
        <v>0</v>
      </c>
      <c r="Q156" s="13" t="s">
        <v>103</v>
      </c>
      <c r="R156" s="13">
        <f>IF(Q156="HS",H156,0)</f>
        <v>0</v>
      </c>
      <c r="S156" s="13">
        <f>IF(Q156="HS",I156-P156,0)</f>
        <v>0</v>
      </c>
      <c r="T156" s="13">
        <f>IF(Q156="PS",H156,0)</f>
        <v>0</v>
      </c>
      <c r="U156" s="13">
        <f>IF(Q156="PS",I156-P156,0)</f>
        <v>0</v>
      </c>
      <c r="V156" s="13">
        <f>IF(Q156="MP",H156,0)</f>
        <v>0</v>
      </c>
      <c r="W156" s="13">
        <f>IF(Q156="MP",I156-P156,0)</f>
        <v>0</v>
      </c>
      <c r="X156" s="13">
        <f>IF(Q156="OM",H156,0)</f>
        <v>0</v>
      </c>
      <c r="Y156" s="13">
        <v>781</v>
      </c>
      <c r="AI156">
        <f>SUM(Z157:Z218)</f>
        <v>0</v>
      </c>
      <c r="AJ156">
        <f>SUM(AA157:AA218)</f>
        <v>0</v>
      </c>
      <c r="AK156">
        <f>SUM(AB157:AB218)</f>
        <v>0</v>
      </c>
    </row>
    <row r="157" spans="1:43" x14ac:dyDescent="0.2">
      <c r="A157" s="2" t="s">
        <v>317</v>
      </c>
      <c r="C157" s="1" t="s">
        <v>318</v>
      </c>
      <c r="D157" t="s">
        <v>319</v>
      </c>
      <c r="E157" t="s">
        <v>50</v>
      </c>
      <c r="F157">
        <v>17.635999999999999</v>
      </c>
      <c r="G157">
        <v>0</v>
      </c>
      <c r="H157">
        <f>F157*AE157</f>
        <v>0</v>
      </c>
      <c r="I157">
        <f>J157-H157</f>
        <v>0</v>
      </c>
      <c r="J157">
        <f>F157*G157</f>
        <v>0</v>
      </c>
      <c r="K157">
        <v>0</v>
      </c>
      <c r="L157">
        <f>F157*K157</f>
        <v>0</v>
      </c>
      <c r="M157" t="s">
        <v>51</v>
      </c>
      <c r="N157">
        <v>1</v>
      </c>
      <c r="O157">
        <f>IF(N157=5,I157,0)</f>
        <v>0</v>
      </c>
      <c r="Z157">
        <f>IF(AD157=0,J157,0)</f>
        <v>0</v>
      </c>
      <c r="AA157">
        <f>IF(AD157=15,J157,0)</f>
        <v>0</v>
      </c>
      <c r="AB157">
        <f>IF(AD157=21,J157,0)</f>
        <v>0</v>
      </c>
      <c r="AD157">
        <v>12</v>
      </c>
      <c r="AE157">
        <f>G157*AG157</f>
        <v>0</v>
      </c>
      <c r="AF157">
        <f>G157*(1-AG157)</f>
        <v>0</v>
      </c>
      <c r="AG157">
        <v>0</v>
      </c>
      <c r="AM157">
        <f>F157*AE157</f>
        <v>0</v>
      </c>
      <c r="AN157">
        <f>F157*AF157</f>
        <v>0</v>
      </c>
      <c r="AO157" t="s">
        <v>320</v>
      </c>
      <c r="AP157" t="s">
        <v>321</v>
      </c>
      <c r="AQ157" s="13" t="s">
        <v>54</v>
      </c>
    </row>
    <row r="158" spans="1:43" x14ac:dyDescent="0.2">
      <c r="D158" s="14" t="s">
        <v>322</v>
      </c>
      <c r="E158" s="14"/>
      <c r="F158" s="14">
        <v>32.56</v>
      </c>
    </row>
    <row r="159" spans="1:43" x14ac:dyDescent="0.2">
      <c r="D159" s="14" t="s">
        <v>323</v>
      </c>
      <c r="E159" s="14"/>
      <c r="F159" s="14">
        <v>-2.8</v>
      </c>
    </row>
    <row r="160" spans="1:43" x14ac:dyDescent="0.2">
      <c r="D160" s="14" t="s">
        <v>324</v>
      </c>
      <c r="E160" s="14"/>
      <c r="F160" s="14">
        <v>20.88</v>
      </c>
    </row>
    <row r="161" spans="1:43" x14ac:dyDescent="0.2">
      <c r="D161" s="14" t="s">
        <v>325</v>
      </c>
      <c r="E161" s="14"/>
      <c r="F161" s="14">
        <v>-5.6</v>
      </c>
    </row>
    <row r="162" spans="1:43" x14ac:dyDescent="0.2">
      <c r="D162" s="14" t="s">
        <v>326</v>
      </c>
      <c r="E162" s="14"/>
      <c r="F162" s="14">
        <v>40.799999999999997</v>
      </c>
    </row>
    <row r="163" spans="1:43" x14ac:dyDescent="0.2">
      <c r="D163" s="14" t="s">
        <v>325</v>
      </c>
      <c r="E163" s="14"/>
      <c r="F163" s="14">
        <v>-5.6</v>
      </c>
    </row>
    <row r="164" spans="1:43" x14ac:dyDescent="0.2">
      <c r="D164" s="14" t="s">
        <v>327</v>
      </c>
      <c r="E164" s="14"/>
      <c r="F164" s="14">
        <v>-3.2</v>
      </c>
    </row>
    <row r="165" spans="1:43" x14ac:dyDescent="0.2">
      <c r="D165" s="14" t="s">
        <v>328</v>
      </c>
      <c r="E165" s="14"/>
      <c r="F165" s="14">
        <v>-0.6</v>
      </c>
    </row>
    <row r="166" spans="1:43" x14ac:dyDescent="0.2">
      <c r="D166" s="14" t="s">
        <v>329</v>
      </c>
      <c r="E166" s="14"/>
      <c r="F166" s="14">
        <v>-0.36</v>
      </c>
    </row>
    <row r="167" spans="1:43" x14ac:dyDescent="0.2">
      <c r="D167" s="14" t="s">
        <v>330</v>
      </c>
      <c r="E167" s="14"/>
      <c r="F167" s="14">
        <v>17.635999999999999</v>
      </c>
    </row>
    <row r="168" spans="1:43" x14ac:dyDescent="0.2">
      <c r="D168" s="14" t="s">
        <v>330</v>
      </c>
      <c r="E168" s="14"/>
      <c r="F168" s="14">
        <v>17.635999999999999</v>
      </c>
    </row>
    <row r="169" spans="1:43" ht="12.75" customHeight="1" x14ac:dyDescent="0.2">
      <c r="C169" s="17" t="s">
        <v>60</v>
      </c>
      <c r="D169" s="76" t="s">
        <v>331</v>
      </c>
      <c r="E169" s="76"/>
      <c r="F169" s="76"/>
      <c r="G169" s="76"/>
      <c r="H169" s="76"/>
      <c r="I169" s="76"/>
      <c r="J169" s="76"/>
      <c r="K169" s="76"/>
      <c r="L169" s="76"/>
      <c r="M169" s="76"/>
    </row>
    <row r="170" spans="1:43" x14ac:dyDescent="0.2">
      <c r="A170" s="2" t="s">
        <v>332</v>
      </c>
      <c r="C170" s="1" t="s">
        <v>333</v>
      </c>
      <c r="D170" t="s">
        <v>334</v>
      </c>
      <c r="E170" t="s">
        <v>50</v>
      </c>
      <c r="F170">
        <v>17.635999999999999</v>
      </c>
      <c r="G170">
        <v>0</v>
      </c>
      <c r="H170">
        <f>F170*AE170</f>
        <v>0</v>
      </c>
      <c r="I170">
        <f>J170-H170</f>
        <v>0</v>
      </c>
      <c r="J170">
        <f>F170*G170</f>
        <v>0</v>
      </c>
      <c r="K170">
        <v>0</v>
      </c>
      <c r="L170">
        <f>F170*K170</f>
        <v>0</v>
      </c>
      <c r="M170" t="s">
        <v>51</v>
      </c>
      <c r="N170">
        <v>1</v>
      </c>
      <c r="O170">
        <f>IF(N170=5,I170,0)</f>
        <v>0</v>
      </c>
      <c r="Z170">
        <f>IF(AD170=0,J170,0)</f>
        <v>0</v>
      </c>
      <c r="AA170">
        <f>IF(AD170=15,J170,0)</f>
        <v>0</v>
      </c>
      <c r="AB170">
        <f>IF(AD170=21,J170,0)</f>
        <v>0</v>
      </c>
      <c r="AD170">
        <v>12</v>
      </c>
      <c r="AE170">
        <f>G170*AG170</f>
        <v>0</v>
      </c>
      <c r="AF170">
        <f>G170*(1-AG170)</f>
        <v>0</v>
      </c>
      <c r="AG170">
        <v>0</v>
      </c>
      <c r="AM170">
        <f>F170*AE170</f>
        <v>0</v>
      </c>
      <c r="AN170">
        <f>F170*AF170</f>
        <v>0</v>
      </c>
      <c r="AO170" t="s">
        <v>320</v>
      </c>
      <c r="AP170" t="s">
        <v>321</v>
      </c>
      <c r="AQ170" s="13" t="s">
        <v>54</v>
      </c>
    </row>
    <row r="171" spans="1:43" ht="12.75" customHeight="1" x14ac:dyDescent="0.2">
      <c r="C171" s="17" t="s">
        <v>60</v>
      </c>
      <c r="D171" s="76" t="s">
        <v>335</v>
      </c>
      <c r="E171" s="76"/>
      <c r="F171" s="76"/>
      <c r="G171" s="76"/>
      <c r="H171" s="76"/>
      <c r="I171" s="76"/>
      <c r="J171" s="76"/>
      <c r="K171" s="76"/>
      <c r="L171" s="76"/>
      <c r="M171" s="76"/>
    </row>
    <row r="172" spans="1:43" x14ac:dyDescent="0.2">
      <c r="A172" s="2" t="s">
        <v>336</v>
      </c>
      <c r="C172" s="1" t="s">
        <v>258</v>
      </c>
      <c r="D172" t="s">
        <v>259</v>
      </c>
      <c r="E172" t="s">
        <v>260</v>
      </c>
      <c r="F172">
        <v>4.1120000000000001</v>
      </c>
      <c r="G172">
        <v>0</v>
      </c>
      <c r="H172">
        <f>F172*AE172</f>
        <v>0</v>
      </c>
      <c r="I172">
        <f>J172-H172</f>
        <v>0</v>
      </c>
      <c r="J172">
        <f>F172*G172</f>
        <v>0</v>
      </c>
      <c r="K172">
        <v>9.5E-4</v>
      </c>
      <c r="L172">
        <f>F172*K172</f>
        <v>3.9064E-3</v>
      </c>
      <c r="M172" t="s">
        <v>51</v>
      </c>
      <c r="N172">
        <v>1</v>
      </c>
      <c r="O172">
        <f>IF(N172=5,I172,0)</f>
        <v>0</v>
      </c>
      <c r="Z172">
        <f>IF(AD172=0,J172,0)</f>
        <v>0</v>
      </c>
      <c r="AA172">
        <f>IF(AD172=15,J172,0)</f>
        <v>0</v>
      </c>
      <c r="AB172">
        <f>IF(AD172=21,J172,0)</f>
        <v>0</v>
      </c>
      <c r="AD172">
        <v>12</v>
      </c>
      <c r="AE172">
        <f>G172*AG172</f>
        <v>0</v>
      </c>
      <c r="AF172">
        <f>G172*(1-AG172)</f>
        <v>0</v>
      </c>
      <c r="AG172">
        <v>1</v>
      </c>
      <c r="AM172">
        <f>F172*AE172</f>
        <v>0</v>
      </c>
      <c r="AN172">
        <f>F172*AF172</f>
        <v>0</v>
      </c>
      <c r="AO172" t="s">
        <v>320</v>
      </c>
      <c r="AP172" t="s">
        <v>321</v>
      </c>
      <c r="AQ172" s="13" t="s">
        <v>54</v>
      </c>
    </row>
    <row r="173" spans="1:43" x14ac:dyDescent="0.2">
      <c r="D173" s="14" t="s">
        <v>337</v>
      </c>
      <c r="E173" s="14"/>
      <c r="F173" s="14">
        <v>8.14</v>
      </c>
    </row>
    <row r="174" spans="1:43" x14ac:dyDescent="0.2">
      <c r="D174" s="14" t="s">
        <v>338</v>
      </c>
      <c r="E174" s="14"/>
      <c r="F174" s="14">
        <v>3.82</v>
      </c>
    </row>
    <row r="175" spans="1:43" x14ac:dyDescent="0.2">
      <c r="D175" s="14" t="s">
        <v>339</v>
      </c>
      <c r="E175" s="14"/>
      <c r="F175" s="14">
        <v>7.76</v>
      </c>
    </row>
    <row r="176" spans="1:43" x14ac:dyDescent="0.2">
      <c r="D176" s="14" t="s">
        <v>340</v>
      </c>
      <c r="E176" s="14"/>
      <c r="F176" s="14">
        <v>4.4089999999999998</v>
      </c>
    </row>
    <row r="177" spans="1:43" x14ac:dyDescent="0.2">
      <c r="D177" s="14" t="s">
        <v>340</v>
      </c>
      <c r="E177" s="14"/>
      <c r="F177" s="14">
        <v>4.4089999999999998</v>
      </c>
    </row>
    <row r="178" spans="1:43" ht="51" customHeight="1" x14ac:dyDescent="0.2">
      <c r="C178" s="17" t="s">
        <v>60</v>
      </c>
      <c r="D178" s="76" t="s">
        <v>265</v>
      </c>
      <c r="E178" s="76"/>
      <c r="F178" s="76"/>
      <c r="G178" s="76"/>
      <c r="H178" s="76"/>
      <c r="I178" s="76"/>
      <c r="J178" s="76"/>
      <c r="K178" s="76"/>
      <c r="L178" s="76"/>
      <c r="M178" s="76"/>
    </row>
    <row r="179" spans="1:43" x14ac:dyDescent="0.2">
      <c r="A179" s="2" t="s">
        <v>44</v>
      </c>
      <c r="C179" s="1" t="s">
        <v>341</v>
      </c>
      <c r="D179" t="s">
        <v>342</v>
      </c>
      <c r="E179" t="s">
        <v>50</v>
      </c>
      <c r="F179">
        <v>17.635999999999999</v>
      </c>
      <c r="G179">
        <v>0</v>
      </c>
      <c r="H179">
        <f>F179*AE179</f>
        <v>0</v>
      </c>
      <c r="I179">
        <f>J179-H179</f>
        <v>0</v>
      </c>
      <c r="J179">
        <f>F179*G179</f>
        <v>0</v>
      </c>
      <c r="K179">
        <v>0</v>
      </c>
      <c r="L179">
        <f>F179*K179</f>
        <v>0</v>
      </c>
      <c r="M179" t="s">
        <v>51</v>
      </c>
      <c r="N179">
        <v>1</v>
      </c>
      <c r="O179">
        <f>IF(N179=5,I179,0)</f>
        <v>0</v>
      </c>
      <c r="Z179">
        <f>IF(AD179=0,J179,0)</f>
        <v>0</v>
      </c>
      <c r="AA179">
        <f>IF(AD179=15,J179,0)</f>
        <v>0</v>
      </c>
      <c r="AB179">
        <f>IF(AD179=21,J179,0)</f>
        <v>0</v>
      </c>
      <c r="AD179">
        <v>12</v>
      </c>
      <c r="AE179">
        <f>G179*AG179</f>
        <v>0</v>
      </c>
      <c r="AF179">
        <f>G179*(1-AG179)</f>
        <v>0</v>
      </c>
      <c r="AG179">
        <v>0</v>
      </c>
      <c r="AM179">
        <f>F179*AE179</f>
        <v>0</v>
      </c>
      <c r="AN179">
        <f>F179*AF179</f>
        <v>0</v>
      </c>
      <c r="AO179" t="s">
        <v>320</v>
      </c>
      <c r="AP179" t="s">
        <v>321</v>
      </c>
      <c r="AQ179" s="13" t="s">
        <v>54</v>
      </c>
    </row>
    <row r="180" spans="1:43" ht="12.75" customHeight="1" x14ac:dyDescent="0.2">
      <c r="C180" s="17" t="s">
        <v>60</v>
      </c>
      <c r="D180" s="76" t="s">
        <v>335</v>
      </c>
      <c r="E180" s="76"/>
      <c r="F180" s="76"/>
      <c r="G180" s="76"/>
      <c r="H180" s="76"/>
      <c r="I180" s="76"/>
      <c r="J180" s="76"/>
      <c r="K180" s="76"/>
      <c r="L180" s="76"/>
      <c r="M180" s="76"/>
    </row>
    <row r="181" spans="1:43" x14ac:dyDescent="0.2">
      <c r="A181" s="2" t="s">
        <v>343</v>
      </c>
      <c r="C181" s="1" t="s">
        <v>270</v>
      </c>
      <c r="D181" t="s">
        <v>271</v>
      </c>
      <c r="E181" t="s">
        <v>245</v>
      </c>
      <c r="F181">
        <v>29.099399999999999</v>
      </c>
      <c r="G181">
        <v>0</v>
      </c>
      <c r="H181">
        <f>F181*AE181</f>
        <v>0</v>
      </c>
      <c r="I181">
        <f>J181-H181</f>
        <v>0</v>
      </c>
      <c r="J181">
        <f>F181*G181</f>
        <v>0</v>
      </c>
      <c r="K181">
        <v>1E-3</v>
      </c>
      <c r="L181">
        <f>F181*K181</f>
        <v>2.9099400000000001E-2</v>
      </c>
      <c r="M181" t="s">
        <v>51</v>
      </c>
      <c r="N181">
        <v>1</v>
      </c>
      <c r="O181">
        <f>IF(N181=5,I181,0)</f>
        <v>0</v>
      </c>
      <c r="Z181">
        <f>IF(AD181=0,J181,0)</f>
        <v>0</v>
      </c>
      <c r="AA181">
        <f>IF(AD181=15,J181,0)</f>
        <v>0</v>
      </c>
      <c r="AB181">
        <f>IF(AD181=21,J181,0)</f>
        <v>0</v>
      </c>
      <c r="AD181">
        <v>12</v>
      </c>
      <c r="AE181">
        <f>G181*AG181</f>
        <v>0</v>
      </c>
      <c r="AF181">
        <f>G181*(1-AG181)</f>
        <v>0</v>
      </c>
      <c r="AG181">
        <v>1</v>
      </c>
      <c r="AM181">
        <f>F181*AE181</f>
        <v>0</v>
      </c>
      <c r="AN181">
        <f>F181*AF181</f>
        <v>0</v>
      </c>
      <c r="AO181" t="s">
        <v>320</v>
      </c>
      <c r="AP181" t="s">
        <v>321</v>
      </c>
      <c r="AQ181" s="13" t="s">
        <v>54</v>
      </c>
    </row>
    <row r="182" spans="1:43" x14ac:dyDescent="0.2">
      <c r="D182" s="14" t="s">
        <v>344</v>
      </c>
      <c r="E182" s="14"/>
      <c r="F182" s="14">
        <v>49.103999999999999</v>
      </c>
    </row>
    <row r="183" spans="1:43" x14ac:dyDescent="0.2">
      <c r="D183" s="14" t="s">
        <v>345</v>
      </c>
      <c r="E183" s="14"/>
      <c r="F183" s="14">
        <v>25.212</v>
      </c>
    </row>
    <row r="184" spans="1:43" x14ac:dyDescent="0.2">
      <c r="D184" s="14" t="s">
        <v>346</v>
      </c>
      <c r="E184" s="14"/>
      <c r="F184" s="14">
        <v>51.216000000000001</v>
      </c>
    </row>
    <row r="185" spans="1:43" x14ac:dyDescent="0.2">
      <c r="D185" s="14" t="s">
        <v>347</v>
      </c>
      <c r="E185" s="14"/>
      <c r="F185" s="14">
        <v>29.099399999999999</v>
      </c>
    </row>
    <row r="186" spans="1:43" x14ac:dyDescent="0.2">
      <c r="D186" s="14" t="s">
        <v>347</v>
      </c>
      <c r="E186" s="14"/>
      <c r="F186" s="14">
        <v>29.099399999999999</v>
      </c>
    </row>
    <row r="187" spans="1:43" ht="63.75" customHeight="1" x14ac:dyDescent="0.2">
      <c r="C187" s="17" t="s">
        <v>60</v>
      </c>
      <c r="D187" s="76" t="s">
        <v>276</v>
      </c>
      <c r="E187" s="76"/>
      <c r="F187" s="76"/>
      <c r="G187" s="76"/>
      <c r="H187" s="76"/>
      <c r="I187" s="76"/>
      <c r="J187" s="76"/>
      <c r="K187" s="76"/>
      <c r="L187" s="76"/>
      <c r="M187" s="76"/>
    </row>
    <row r="188" spans="1:43" x14ac:dyDescent="0.2">
      <c r="A188" s="2" t="s">
        <v>348</v>
      </c>
      <c r="C188" s="1" t="s">
        <v>349</v>
      </c>
      <c r="D188" t="s">
        <v>350</v>
      </c>
      <c r="E188" t="s">
        <v>50</v>
      </c>
      <c r="F188">
        <v>17.635999999999999</v>
      </c>
      <c r="G188">
        <v>0</v>
      </c>
      <c r="H188">
        <f>F188*AE188</f>
        <v>0</v>
      </c>
      <c r="I188">
        <f>J188-H188</f>
        <v>0</v>
      </c>
      <c r="J188">
        <f>F188*G188</f>
        <v>0</v>
      </c>
      <c r="K188">
        <v>1.6000000000000001E-4</v>
      </c>
      <c r="L188">
        <f>F188*K188</f>
        <v>2.82176E-3</v>
      </c>
      <c r="M188" t="s">
        <v>51</v>
      </c>
      <c r="N188">
        <v>1</v>
      </c>
      <c r="O188">
        <f>IF(N188=5,I188,0)</f>
        <v>0</v>
      </c>
      <c r="Z188">
        <f>IF(AD188=0,J188,0)</f>
        <v>0</v>
      </c>
      <c r="AA188">
        <f>IF(AD188=15,J188,0)</f>
        <v>0</v>
      </c>
      <c r="AB188">
        <f>IF(AD188=21,J188,0)</f>
        <v>0</v>
      </c>
      <c r="AD188">
        <v>12</v>
      </c>
      <c r="AE188">
        <f>G188*AG188</f>
        <v>0</v>
      </c>
      <c r="AF188">
        <f>G188*(1-AG188)</f>
        <v>0</v>
      </c>
      <c r="AG188">
        <v>0.40208333333333329</v>
      </c>
      <c r="AM188">
        <f>F188*AE188</f>
        <v>0</v>
      </c>
      <c r="AN188">
        <f>F188*AF188</f>
        <v>0</v>
      </c>
      <c r="AO188" t="s">
        <v>320</v>
      </c>
      <c r="AP188" t="s">
        <v>321</v>
      </c>
      <c r="AQ188" s="13" t="s">
        <v>54</v>
      </c>
    </row>
    <row r="189" spans="1:43" ht="12.75" customHeight="1" x14ac:dyDescent="0.2">
      <c r="C189" s="17" t="s">
        <v>60</v>
      </c>
      <c r="D189" s="76" t="s">
        <v>351</v>
      </c>
      <c r="E189" s="76"/>
      <c r="F189" s="76"/>
      <c r="G189" s="76"/>
      <c r="H189" s="76"/>
      <c r="I189" s="76"/>
      <c r="J189" s="76"/>
      <c r="K189" s="76"/>
      <c r="L189" s="76"/>
      <c r="M189" s="76"/>
    </row>
    <row r="190" spans="1:43" x14ac:dyDescent="0.2">
      <c r="A190" s="2" t="s">
        <v>93</v>
      </c>
      <c r="C190" s="1" t="s">
        <v>352</v>
      </c>
      <c r="D190" t="s">
        <v>353</v>
      </c>
      <c r="E190" t="s">
        <v>98</v>
      </c>
      <c r="F190">
        <v>30</v>
      </c>
      <c r="G190">
        <v>0</v>
      </c>
      <c r="H190">
        <f>F190*AE190</f>
        <v>0</v>
      </c>
      <c r="I190">
        <f>J190-H190</f>
        <v>0</v>
      </c>
      <c r="J190">
        <f>F190*G190</f>
        <v>0</v>
      </c>
      <c r="K190">
        <v>0</v>
      </c>
      <c r="L190">
        <f>F190*K190</f>
        <v>0</v>
      </c>
      <c r="M190" t="s">
        <v>51</v>
      </c>
      <c r="N190">
        <v>1</v>
      </c>
      <c r="O190">
        <f>IF(N190=5,I190,0)</f>
        <v>0</v>
      </c>
      <c r="Z190">
        <f>IF(AD190=0,J190,0)</f>
        <v>0</v>
      </c>
      <c r="AA190">
        <f>IF(AD190=15,J190,0)</f>
        <v>0</v>
      </c>
      <c r="AB190">
        <f>IF(AD190=21,J190,0)</f>
        <v>0</v>
      </c>
      <c r="AD190">
        <v>12</v>
      </c>
      <c r="AE190">
        <f>G190*AG190</f>
        <v>0</v>
      </c>
      <c r="AF190">
        <f>G190*(1-AG190)</f>
        <v>0</v>
      </c>
      <c r="AG190">
        <v>2.7118644067796609E-2</v>
      </c>
      <c r="AM190">
        <f>F190*AE190</f>
        <v>0</v>
      </c>
      <c r="AN190">
        <f>F190*AF190</f>
        <v>0</v>
      </c>
      <c r="AO190" t="s">
        <v>320</v>
      </c>
      <c r="AP190" t="s">
        <v>321</v>
      </c>
      <c r="AQ190" s="13" t="s">
        <v>54</v>
      </c>
    </row>
    <row r="191" spans="1:43" x14ac:dyDescent="0.2">
      <c r="A191" s="2" t="s">
        <v>354</v>
      </c>
      <c r="C191" s="1" t="s">
        <v>355</v>
      </c>
      <c r="D191" t="s">
        <v>356</v>
      </c>
      <c r="E191" t="s">
        <v>98</v>
      </c>
      <c r="F191">
        <v>4</v>
      </c>
      <c r="G191">
        <v>0</v>
      </c>
      <c r="H191">
        <f>F191*AE191</f>
        <v>0</v>
      </c>
      <c r="I191">
        <f>J191-H191</f>
        <v>0</v>
      </c>
      <c r="J191">
        <f>F191*G191</f>
        <v>0</v>
      </c>
      <c r="K191">
        <v>0</v>
      </c>
      <c r="L191">
        <f>F191*K191</f>
        <v>0</v>
      </c>
      <c r="M191" t="s">
        <v>51</v>
      </c>
      <c r="N191">
        <v>1</v>
      </c>
      <c r="O191">
        <f>IF(N191=5,I191,0)</f>
        <v>0</v>
      </c>
      <c r="Z191">
        <f>IF(AD191=0,J191,0)</f>
        <v>0</v>
      </c>
      <c r="AA191">
        <f>IF(AD191=15,J191,0)</f>
        <v>0</v>
      </c>
      <c r="AB191">
        <f>IF(AD191=21,J191,0)</f>
        <v>0</v>
      </c>
      <c r="AD191">
        <v>12</v>
      </c>
      <c r="AE191">
        <f>G191*AG191</f>
        <v>0</v>
      </c>
      <c r="AF191">
        <f>G191*(1-AG191)</f>
        <v>0</v>
      </c>
      <c r="AG191">
        <v>6.2462908011869427E-2</v>
      </c>
      <c r="AM191">
        <f>F191*AE191</f>
        <v>0</v>
      </c>
      <c r="AN191">
        <f>F191*AF191</f>
        <v>0</v>
      </c>
      <c r="AO191" t="s">
        <v>320</v>
      </c>
      <c r="AP191" t="s">
        <v>321</v>
      </c>
      <c r="AQ191" s="13" t="s">
        <v>54</v>
      </c>
    </row>
    <row r="192" spans="1:43" x14ac:dyDescent="0.2">
      <c r="A192" s="2" t="s">
        <v>357</v>
      </c>
      <c r="C192" s="1" t="s">
        <v>358</v>
      </c>
      <c r="D192" t="s">
        <v>359</v>
      </c>
      <c r="E192" t="s">
        <v>98</v>
      </c>
      <c r="F192">
        <v>1</v>
      </c>
      <c r="G192">
        <v>0</v>
      </c>
      <c r="H192">
        <f>F192*AE192</f>
        <v>0</v>
      </c>
      <c r="I192">
        <f>J192-H192</f>
        <v>0</v>
      </c>
      <c r="J192">
        <f>F192*G192</f>
        <v>0</v>
      </c>
      <c r="K192">
        <v>0</v>
      </c>
      <c r="L192">
        <f>F192*K192</f>
        <v>0</v>
      </c>
      <c r="M192" t="s">
        <v>51</v>
      </c>
      <c r="N192">
        <v>1</v>
      </c>
      <c r="O192">
        <f>IF(N192=5,I192,0)</f>
        <v>0</v>
      </c>
      <c r="Z192">
        <f>IF(AD192=0,J192,0)</f>
        <v>0</v>
      </c>
      <c r="AA192">
        <f>IF(AD192=15,J192,0)</f>
        <v>0</v>
      </c>
      <c r="AB192">
        <f>IF(AD192=21,J192,0)</f>
        <v>0</v>
      </c>
      <c r="AD192">
        <v>12</v>
      </c>
      <c r="AE192">
        <f>G192*AG192</f>
        <v>0</v>
      </c>
      <c r="AF192">
        <f>G192*(1-AG192)</f>
        <v>0</v>
      </c>
      <c r="AG192">
        <v>0</v>
      </c>
      <c r="AM192">
        <f>F192*AE192</f>
        <v>0</v>
      </c>
      <c r="AN192">
        <f>F192*AF192</f>
        <v>0</v>
      </c>
      <c r="AO192" t="s">
        <v>320</v>
      </c>
      <c r="AP192" t="s">
        <v>321</v>
      </c>
      <c r="AQ192" s="13" t="s">
        <v>54</v>
      </c>
    </row>
    <row r="193" spans="1:43" x14ac:dyDescent="0.2">
      <c r="A193" s="2" t="s">
        <v>360</v>
      </c>
      <c r="C193" s="1" t="s">
        <v>361</v>
      </c>
      <c r="D193" t="s">
        <v>362</v>
      </c>
      <c r="E193" t="s">
        <v>79</v>
      </c>
      <c r="F193">
        <v>0.56730000000000003</v>
      </c>
      <c r="G193">
        <v>0</v>
      </c>
      <c r="H193">
        <f>F193*AE193</f>
        <v>0</v>
      </c>
      <c r="I193">
        <f>J193-H193</f>
        <v>0</v>
      </c>
      <c r="J193">
        <f>F193*G193</f>
        <v>0</v>
      </c>
      <c r="K193">
        <v>0</v>
      </c>
      <c r="L193">
        <f>F193*K193</f>
        <v>0</v>
      </c>
      <c r="M193" t="s">
        <v>51</v>
      </c>
      <c r="N193">
        <v>5</v>
      </c>
      <c r="O193">
        <f>IF(N193=5,I193,0)</f>
        <v>0</v>
      </c>
      <c r="Z193">
        <f>IF(AD193=0,J193,0)</f>
        <v>0</v>
      </c>
      <c r="AA193">
        <f>IF(AD193=15,J193,0)</f>
        <v>0</v>
      </c>
      <c r="AB193">
        <f>IF(AD193=21,J193,0)</f>
        <v>0</v>
      </c>
      <c r="AD193">
        <v>12</v>
      </c>
      <c r="AE193">
        <f>G193*AG193</f>
        <v>0</v>
      </c>
      <c r="AF193">
        <f>G193*(1-AG193)</f>
        <v>0</v>
      </c>
      <c r="AG193">
        <v>0</v>
      </c>
      <c r="AM193">
        <f>F193*AE193</f>
        <v>0</v>
      </c>
      <c r="AN193">
        <f>F193*AF193</f>
        <v>0</v>
      </c>
      <c r="AO193" t="s">
        <v>320</v>
      </c>
      <c r="AP193" t="s">
        <v>321</v>
      </c>
      <c r="AQ193" s="13" t="s">
        <v>54</v>
      </c>
    </row>
    <row r="194" spans="1:43" x14ac:dyDescent="0.2">
      <c r="A194" s="2" t="s">
        <v>363</v>
      </c>
      <c r="C194" s="1" t="s">
        <v>364</v>
      </c>
      <c r="D194" t="s">
        <v>365</v>
      </c>
      <c r="E194" t="s">
        <v>50</v>
      </c>
      <c r="F194">
        <v>16.077919999999999</v>
      </c>
      <c r="G194">
        <v>0</v>
      </c>
      <c r="H194">
        <f>F194*AE194</f>
        <v>0</v>
      </c>
      <c r="I194">
        <f>J194-H194</f>
        <v>0</v>
      </c>
      <c r="J194">
        <f>F194*G194</f>
        <v>0</v>
      </c>
      <c r="K194">
        <v>2.5000000000000001E-2</v>
      </c>
      <c r="L194">
        <f>F194*K194</f>
        <v>0.40194799999999997</v>
      </c>
      <c r="M194" t="s">
        <v>51</v>
      </c>
      <c r="N194">
        <v>1</v>
      </c>
      <c r="O194">
        <f>IF(N194=5,I194,0)</f>
        <v>0</v>
      </c>
      <c r="Z194">
        <f>IF(AD194=0,J194,0)</f>
        <v>0</v>
      </c>
      <c r="AA194">
        <f>IF(AD194=15,J194,0)</f>
        <v>0</v>
      </c>
      <c r="AB194">
        <f>IF(AD194=21,J194,0)</f>
        <v>0</v>
      </c>
      <c r="AD194">
        <v>12</v>
      </c>
      <c r="AE194">
        <f>G194*AG194</f>
        <v>0</v>
      </c>
      <c r="AF194">
        <f>G194*(1-AG194)</f>
        <v>0</v>
      </c>
      <c r="AG194">
        <v>1</v>
      </c>
      <c r="AM194">
        <f>F194*AE194</f>
        <v>0</v>
      </c>
      <c r="AN194">
        <f>F194*AF194</f>
        <v>0</v>
      </c>
      <c r="AO194" t="s">
        <v>320</v>
      </c>
      <c r="AP194" t="s">
        <v>321</v>
      </c>
      <c r="AQ194" s="13" t="s">
        <v>54</v>
      </c>
    </row>
    <row r="195" spans="1:43" x14ac:dyDescent="0.2">
      <c r="D195" s="14" t="s">
        <v>366</v>
      </c>
      <c r="E195" s="14"/>
      <c r="F195" s="14">
        <v>29.090399999999999</v>
      </c>
    </row>
    <row r="196" spans="1:43" x14ac:dyDescent="0.2">
      <c r="D196" s="14" t="s">
        <v>367</v>
      </c>
      <c r="E196" s="14"/>
      <c r="F196" s="14">
        <v>14.694699999999999</v>
      </c>
    </row>
    <row r="197" spans="1:43" x14ac:dyDescent="0.2">
      <c r="D197" s="14" t="s">
        <v>368</v>
      </c>
      <c r="E197" s="14"/>
      <c r="F197" s="14">
        <v>30.728000000000002</v>
      </c>
    </row>
    <row r="198" spans="1:43" x14ac:dyDescent="0.2">
      <c r="D198" s="14" t="s">
        <v>369</v>
      </c>
      <c r="E198" s="14"/>
      <c r="F198" s="14">
        <v>16.077919999999999</v>
      </c>
    </row>
    <row r="199" spans="1:43" x14ac:dyDescent="0.2">
      <c r="D199" s="14" t="s">
        <v>369</v>
      </c>
      <c r="E199" s="14"/>
      <c r="F199" s="14">
        <v>16.077919999999999</v>
      </c>
    </row>
    <row r="200" spans="1:43" x14ac:dyDescent="0.2">
      <c r="A200" s="2" t="s">
        <v>370</v>
      </c>
      <c r="C200" s="1" t="s">
        <v>371</v>
      </c>
      <c r="D200" t="s">
        <v>372</v>
      </c>
      <c r="E200" t="s">
        <v>50</v>
      </c>
      <c r="F200">
        <v>13.9808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5.3499999999999997E-3</v>
      </c>
      <c r="L200">
        <f>F200*K200</f>
        <v>7.4797279999999994E-2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0.21135593220338991</v>
      </c>
      <c r="AM200">
        <f>F200*AE200</f>
        <v>0</v>
      </c>
      <c r="AN200">
        <f>F200*AF200</f>
        <v>0</v>
      </c>
      <c r="AO200" t="s">
        <v>320</v>
      </c>
      <c r="AP200" t="s">
        <v>321</v>
      </c>
      <c r="AQ200" s="13" t="s">
        <v>54</v>
      </c>
    </row>
    <row r="201" spans="1:43" x14ac:dyDescent="0.2">
      <c r="D201" s="14" t="s">
        <v>373</v>
      </c>
      <c r="E201" s="14"/>
      <c r="F201" s="14">
        <v>25.295999999999999</v>
      </c>
    </row>
    <row r="202" spans="1:43" x14ac:dyDescent="0.2">
      <c r="D202" s="14" t="s">
        <v>374</v>
      </c>
      <c r="E202" s="14"/>
      <c r="F202" s="14">
        <v>12.778</v>
      </c>
    </row>
    <row r="203" spans="1:43" x14ac:dyDescent="0.2">
      <c r="D203" s="14" t="s">
        <v>375</v>
      </c>
      <c r="E203" s="14"/>
      <c r="F203" s="14">
        <v>26.72</v>
      </c>
    </row>
    <row r="204" spans="1:43" x14ac:dyDescent="0.2">
      <c r="D204" s="14" t="s">
        <v>376</v>
      </c>
      <c r="E204" s="14"/>
      <c r="F204" s="14">
        <v>14.990600000000001</v>
      </c>
    </row>
    <row r="205" spans="1:43" x14ac:dyDescent="0.2">
      <c r="D205" s="14" t="s">
        <v>376</v>
      </c>
      <c r="E205" s="14"/>
      <c r="F205" s="14">
        <v>14.990600000000001</v>
      </c>
    </row>
    <row r="206" spans="1:43" ht="12.75" customHeight="1" x14ac:dyDescent="0.2">
      <c r="C206" s="17" t="s">
        <v>60</v>
      </c>
      <c r="D206" s="76" t="s">
        <v>377</v>
      </c>
      <c r="E206" s="76"/>
      <c r="F206" s="76"/>
      <c r="G206" s="76"/>
      <c r="H206" s="76"/>
      <c r="I206" s="76"/>
      <c r="J206" s="76"/>
      <c r="K206" s="76"/>
      <c r="L206" s="76"/>
      <c r="M206" s="76"/>
    </row>
    <row r="207" spans="1:43" x14ac:dyDescent="0.2">
      <c r="A207" s="2" t="s">
        <v>378</v>
      </c>
      <c r="C207" s="1" t="s">
        <v>379</v>
      </c>
      <c r="D207" t="s">
        <v>380</v>
      </c>
      <c r="E207" t="s">
        <v>50</v>
      </c>
      <c r="F207">
        <v>2.6454</v>
      </c>
      <c r="G207">
        <v>0</v>
      </c>
      <c r="H207">
        <f>F207*AE207</f>
        <v>0</v>
      </c>
      <c r="I207">
        <f>J207-H207</f>
        <v>0</v>
      </c>
      <c r="J207">
        <f>F207*G207</f>
        <v>0</v>
      </c>
      <c r="K207">
        <v>3.8800000000000002E-3</v>
      </c>
      <c r="L207">
        <f>F207*K207</f>
        <v>1.0264152E-2</v>
      </c>
      <c r="M207" t="s">
        <v>51</v>
      </c>
      <c r="N207">
        <v>1</v>
      </c>
      <c r="O207">
        <f>IF(N207=5,I207,0)</f>
        <v>0</v>
      </c>
      <c r="Z207">
        <f>IF(AD207=0,J207,0)</f>
        <v>0</v>
      </c>
      <c r="AA207">
        <f>IF(AD207=15,J207,0)</f>
        <v>0</v>
      </c>
      <c r="AB207">
        <f>IF(AD207=21,J207,0)</f>
        <v>0</v>
      </c>
      <c r="AD207">
        <v>12</v>
      </c>
      <c r="AE207">
        <f>G207*AG207</f>
        <v>0</v>
      </c>
      <c r="AF207">
        <f>G207*(1-AG207)</f>
        <v>0</v>
      </c>
      <c r="AG207">
        <v>8.8052952575901206E-2</v>
      </c>
      <c r="AM207">
        <f>F207*AE207</f>
        <v>0</v>
      </c>
      <c r="AN207">
        <f>F207*AF207</f>
        <v>0</v>
      </c>
      <c r="AO207" t="s">
        <v>320</v>
      </c>
      <c r="AP207" t="s">
        <v>321</v>
      </c>
      <c r="AQ207" s="13" t="s">
        <v>54</v>
      </c>
    </row>
    <row r="208" spans="1:43" x14ac:dyDescent="0.2">
      <c r="D208" s="14" t="s">
        <v>381</v>
      </c>
      <c r="E208" s="14"/>
      <c r="F208" s="14">
        <v>4.8840000000000003</v>
      </c>
    </row>
    <row r="209" spans="1:43" x14ac:dyDescent="0.2">
      <c r="D209" s="14" t="s">
        <v>382</v>
      </c>
      <c r="E209" s="14"/>
      <c r="F209" s="14">
        <v>-0.42</v>
      </c>
    </row>
    <row r="210" spans="1:43" x14ac:dyDescent="0.2">
      <c r="D210" s="14" t="s">
        <v>383</v>
      </c>
      <c r="E210" s="14"/>
      <c r="F210" s="14">
        <v>3.1320000000000001</v>
      </c>
    </row>
    <row r="211" spans="1:43" x14ac:dyDescent="0.2">
      <c r="D211" s="14" t="s">
        <v>384</v>
      </c>
      <c r="E211" s="14"/>
      <c r="F211" s="14">
        <v>-0.63</v>
      </c>
    </row>
    <row r="212" spans="1:43" x14ac:dyDescent="0.2">
      <c r="D212" s="14" t="s">
        <v>385</v>
      </c>
      <c r="E212" s="14"/>
      <c r="F212" s="14">
        <v>6.12</v>
      </c>
    </row>
    <row r="213" spans="1:43" x14ac:dyDescent="0.2">
      <c r="D213" s="14" t="s">
        <v>386</v>
      </c>
      <c r="E213" s="14"/>
      <c r="F213" s="14">
        <v>-0.84</v>
      </c>
    </row>
    <row r="214" spans="1:43" x14ac:dyDescent="0.2">
      <c r="D214" s="14" t="s">
        <v>387</v>
      </c>
      <c r="E214" s="14"/>
      <c r="F214" s="14">
        <v>-0.48</v>
      </c>
    </row>
    <row r="215" spans="1:43" x14ac:dyDescent="0.2">
      <c r="D215" s="14" t="s">
        <v>388</v>
      </c>
      <c r="E215" s="14"/>
      <c r="F215" s="14">
        <v>-0.48</v>
      </c>
    </row>
    <row r="216" spans="1:43" x14ac:dyDescent="0.2">
      <c r="D216" s="14" t="s">
        <v>389</v>
      </c>
      <c r="E216" s="14"/>
      <c r="F216" s="14">
        <v>2.6454</v>
      </c>
    </row>
    <row r="217" spans="1:43" x14ac:dyDescent="0.2">
      <c r="D217" s="14" t="s">
        <v>389</v>
      </c>
      <c r="E217" s="14"/>
      <c r="F217" s="14">
        <v>2.6454</v>
      </c>
    </row>
    <row r="218" spans="1:43" x14ac:dyDescent="0.2">
      <c r="A218" s="2" t="s">
        <v>390</v>
      </c>
      <c r="C218" s="1" t="s">
        <v>391</v>
      </c>
      <c r="D218" t="s">
        <v>392</v>
      </c>
      <c r="E218" t="s">
        <v>50</v>
      </c>
      <c r="F218">
        <v>2.9606400000000002</v>
      </c>
      <c r="G218">
        <v>0</v>
      </c>
      <c r="H218">
        <f>F218*AE218</f>
        <v>0</v>
      </c>
      <c r="I218">
        <f>J218-H218</f>
        <v>0</v>
      </c>
      <c r="J218">
        <f>F218*G218</f>
        <v>0</v>
      </c>
      <c r="K218">
        <v>1.4999999999999999E-2</v>
      </c>
      <c r="L218">
        <f>F218*K218</f>
        <v>4.44096E-2</v>
      </c>
      <c r="M218" t="s">
        <v>393</v>
      </c>
      <c r="N218">
        <v>1</v>
      </c>
      <c r="O218">
        <f>IF(N218=5,I218,0)</f>
        <v>0</v>
      </c>
      <c r="Z218">
        <f>IF(AD218=0,J218,0)</f>
        <v>0</v>
      </c>
      <c r="AA218">
        <f>IF(AD218=15,J218,0)</f>
        <v>0</v>
      </c>
      <c r="AB218">
        <f>IF(AD218=21,J218,0)</f>
        <v>0</v>
      </c>
      <c r="AD218">
        <v>12</v>
      </c>
      <c r="AE218">
        <f>G218*AG218</f>
        <v>0</v>
      </c>
      <c r="AF218">
        <f>G218*(1-AG218)</f>
        <v>0</v>
      </c>
      <c r="AG218">
        <v>1</v>
      </c>
      <c r="AM218">
        <f>F218*AE218</f>
        <v>0</v>
      </c>
      <c r="AN218">
        <f>F218*AF218</f>
        <v>0</v>
      </c>
      <c r="AO218" t="s">
        <v>320</v>
      </c>
      <c r="AP218" t="s">
        <v>321</v>
      </c>
      <c r="AQ218" s="13" t="s">
        <v>54</v>
      </c>
    </row>
    <row r="219" spans="1:43" x14ac:dyDescent="0.2">
      <c r="D219" s="14" t="s">
        <v>394</v>
      </c>
      <c r="E219" s="14"/>
      <c r="F219" s="14">
        <v>5.3567999999999998</v>
      </c>
    </row>
    <row r="220" spans="1:43" x14ac:dyDescent="0.2">
      <c r="D220" s="14" t="s">
        <v>395</v>
      </c>
      <c r="E220" s="14"/>
      <c r="F220" s="14">
        <v>3.0024000000000002</v>
      </c>
    </row>
    <row r="221" spans="1:43" x14ac:dyDescent="0.2">
      <c r="D221" s="14" t="s">
        <v>396</v>
      </c>
      <c r="E221" s="14"/>
      <c r="F221" s="14">
        <v>5.1840000000000002</v>
      </c>
    </row>
    <row r="222" spans="1:43" x14ac:dyDescent="0.2">
      <c r="D222" s="14" t="s">
        <v>397</v>
      </c>
      <c r="E222" s="14"/>
      <c r="F222" s="14">
        <v>2.9606400000000002</v>
      </c>
    </row>
    <row r="223" spans="1:43" x14ac:dyDescent="0.2">
      <c r="D223" s="14" t="s">
        <v>397</v>
      </c>
      <c r="E223" s="14"/>
      <c r="F223" s="14">
        <v>2.9606400000000002</v>
      </c>
    </row>
    <row r="224" spans="1:43" ht="12.75" customHeight="1" x14ac:dyDescent="0.2">
      <c r="C224" s="17" t="s">
        <v>60</v>
      </c>
      <c r="D224" s="76" t="s">
        <v>398</v>
      </c>
      <c r="E224" s="76"/>
      <c r="F224" s="76"/>
      <c r="G224" s="76"/>
      <c r="H224" s="76"/>
      <c r="I224" s="76"/>
      <c r="J224" s="76"/>
      <c r="K224" s="76"/>
      <c r="L224" s="76"/>
      <c r="M224" s="76"/>
    </row>
    <row r="225" spans="1:43" x14ac:dyDescent="0.2">
      <c r="A225" s="18"/>
      <c r="B225" s="19"/>
      <c r="C225" s="19" t="s">
        <v>399</v>
      </c>
      <c r="D225" s="13" t="s">
        <v>400</v>
      </c>
      <c r="E225" s="13"/>
      <c r="F225" s="13"/>
      <c r="G225" s="13"/>
      <c r="H225" s="13">
        <f>SUM(H226:H250)</f>
        <v>0</v>
      </c>
      <c r="I225" s="13">
        <f>SUM(I226:I250)</f>
        <v>0</v>
      </c>
      <c r="J225" s="13">
        <f>H225+I225</f>
        <v>0</v>
      </c>
      <c r="K225" s="13"/>
      <c r="L225" s="13">
        <f>SUM(L226:L250)</f>
        <v>2.2149060000000002E-2</v>
      </c>
      <c r="M225" s="13"/>
      <c r="P225" s="13">
        <f>IF(Q225="PR",J225,SUM(O226:O250))</f>
        <v>0</v>
      </c>
      <c r="Q225" s="13" t="s">
        <v>103</v>
      </c>
      <c r="R225" s="13">
        <f>IF(Q225="HS",H225,0)</f>
        <v>0</v>
      </c>
      <c r="S225" s="13">
        <f>IF(Q225="HS",I225-P225,0)</f>
        <v>0</v>
      </c>
      <c r="T225" s="13">
        <f>IF(Q225="PS",H225,0)</f>
        <v>0</v>
      </c>
      <c r="U225" s="13">
        <f>IF(Q225="PS",I225-P225,0)</f>
        <v>0</v>
      </c>
      <c r="V225" s="13">
        <f>IF(Q225="MP",H225,0)</f>
        <v>0</v>
      </c>
      <c r="W225" s="13">
        <f>IF(Q225="MP",I225-P225,0)</f>
        <v>0</v>
      </c>
      <c r="X225" s="13">
        <f>IF(Q225="OM",H225,0)</f>
        <v>0</v>
      </c>
      <c r="Y225" s="13">
        <v>784</v>
      </c>
      <c r="AI225">
        <f>SUM(Z226:Z250)</f>
        <v>0</v>
      </c>
      <c r="AJ225">
        <f>SUM(AA226:AA250)</f>
        <v>0</v>
      </c>
      <c r="AK225">
        <f>SUM(AB226:AB250)</f>
        <v>0</v>
      </c>
    </row>
    <row r="226" spans="1:43" x14ac:dyDescent="0.2">
      <c r="A226" s="2" t="s">
        <v>401</v>
      </c>
      <c r="C226" s="1" t="s">
        <v>402</v>
      </c>
      <c r="D226" t="s">
        <v>403</v>
      </c>
      <c r="E226" t="s">
        <v>50</v>
      </c>
      <c r="F226">
        <v>26.518000000000001</v>
      </c>
      <c r="G226">
        <v>0</v>
      </c>
      <c r="H226">
        <f>F226*AE226</f>
        <v>0</v>
      </c>
      <c r="I226">
        <f>J226-H226</f>
        <v>0</v>
      </c>
      <c r="J226">
        <f>F226*G226</f>
        <v>0</v>
      </c>
      <c r="K226">
        <v>0</v>
      </c>
      <c r="L226">
        <f>F226*K226</f>
        <v>0</v>
      </c>
      <c r="M226" t="s">
        <v>51</v>
      </c>
      <c r="N226">
        <v>1</v>
      </c>
      <c r="O226">
        <f>IF(N226=5,I226,0)</f>
        <v>0</v>
      </c>
      <c r="Z226">
        <f>IF(AD226=0,J226,0)</f>
        <v>0</v>
      </c>
      <c r="AA226">
        <f>IF(AD226=15,J226,0)</f>
        <v>0</v>
      </c>
      <c r="AB226">
        <f>IF(AD226=21,J226,0)</f>
        <v>0</v>
      </c>
      <c r="AD226">
        <v>12</v>
      </c>
      <c r="AE226">
        <f>G226*AG226</f>
        <v>0</v>
      </c>
      <c r="AF226">
        <f>G226*(1-AG226)</f>
        <v>0</v>
      </c>
      <c r="AG226">
        <v>0</v>
      </c>
      <c r="AM226">
        <f>F226*AE226</f>
        <v>0</v>
      </c>
      <c r="AN226">
        <f>F226*AF226</f>
        <v>0</v>
      </c>
      <c r="AO226" t="s">
        <v>404</v>
      </c>
      <c r="AP226" t="s">
        <v>321</v>
      </c>
      <c r="AQ226" s="13" t="s">
        <v>54</v>
      </c>
    </row>
    <row r="227" spans="1:43" x14ac:dyDescent="0.2">
      <c r="D227" s="14" t="s">
        <v>405</v>
      </c>
      <c r="E227" s="14"/>
      <c r="F227" s="14">
        <v>6.98</v>
      </c>
    </row>
    <row r="228" spans="1:43" x14ac:dyDescent="0.2">
      <c r="D228" s="14" t="s">
        <v>406</v>
      </c>
      <c r="E228" s="14"/>
      <c r="F228" s="14">
        <v>9.7680000000000007</v>
      </c>
    </row>
    <row r="229" spans="1:43" x14ac:dyDescent="0.2">
      <c r="D229" s="14" t="s">
        <v>407</v>
      </c>
      <c r="E229" s="14"/>
      <c r="F229" s="14">
        <v>2.8628</v>
      </c>
    </row>
    <row r="230" spans="1:43" x14ac:dyDescent="0.2">
      <c r="D230" s="14" t="s">
        <v>408</v>
      </c>
      <c r="E230" s="14"/>
      <c r="F230" s="14">
        <v>6.2640000000000002</v>
      </c>
    </row>
    <row r="231" spans="1:43" x14ac:dyDescent="0.2">
      <c r="D231" s="14" t="s">
        <v>409</v>
      </c>
      <c r="E231" s="14"/>
      <c r="F231" s="14">
        <v>6.2</v>
      </c>
    </row>
    <row r="232" spans="1:43" x14ac:dyDescent="0.2">
      <c r="D232" s="14" t="s">
        <v>410</v>
      </c>
      <c r="E232" s="14"/>
      <c r="F232" s="14">
        <v>12.24</v>
      </c>
    </row>
    <row r="233" spans="1:43" x14ac:dyDescent="0.2">
      <c r="D233" s="14" t="s">
        <v>411</v>
      </c>
      <c r="E233" s="14"/>
      <c r="F233" s="14">
        <v>6.09</v>
      </c>
    </row>
    <row r="234" spans="1:43" x14ac:dyDescent="0.2">
      <c r="D234" s="14" t="s">
        <v>412</v>
      </c>
      <c r="E234" s="14"/>
      <c r="F234" s="14">
        <v>0</v>
      </c>
    </row>
    <row r="235" spans="1:43" x14ac:dyDescent="0.2">
      <c r="D235" s="14" t="s">
        <v>413</v>
      </c>
      <c r="E235" s="14"/>
      <c r="F235" s="14">
        <v>6.57</v>
      </c>
    </row>
    <row r="236" spans="1:43" x14ac:dyDescent="0.2">
      <c r="D236" s="14" t="s">
        <v>414</v>
      </c>
      <c r="E236" s="14"/>
      <c r="F236" s="14">
        <v>13.858000000000001</v>
      </c>
    </row>
    <row r="237" spans="1:43" x14ac:dyDescent="0.2">
      <c r="D237" s="14" t="s">
        <v>411</v>
      </c>
      <c r="E237" s="14"/>
      <c r="F237" s="14">
        <v>6.09</v>
      </c>
    </row>
    <row r="238" spans="1:43" x14ac:dyDescent="0.2">
      <c r="D238" s="14" t="s">
        <v>412</v>
      </c>
      <c r="E238" s="14"/>
      <c r="F238" s="14">
        <v>0</v>
      </c>
    </row>
    <row r="239" spans="1:43" x14ac:dyDescent="0.2">
      <c r="D239" s="14" t="s">
        <v>413</v>
      </c>
      <c r="E239" s="14"/>
      <c r="F239" s="14">
        <v>6.57</v>
      </c>
    </row>
    <row r="240" spans="1:43" x14ac:dyDescent="0.2">
      <c r="D240" s="14" t="s">
        <v>414</v>
      </c>
      <c r="E240" s="14"/>
      <c r="F240" s="14">
        <v>13.858000000000001</v>
      </c>
    </row>
    <row r="241" spans="1:43" ht="12.75" customHeight="1" x14ac:dyDescent="0.2">
      <c r="C241" s="17" t="s">
        <v>60</v>
      </c>
      <c r="D241" s="76" t="s">
        <v>415</v>
      </c>
      <c r="E241" s="76"/>
      <c r="F241" s="76"/>
      <c r="G241" s="76"/>
      <c r="H241" s="76"/>
      <c r="I241" s="76"/>
      <c r="J241" s="76"/>
      <c r="K241" s="76"/>
      <c r="L241" s="76"/>
      <c r="M241" s="76"/>
    </row>
    <row r="242" spans="1:43" x14ac:dyDescent="0.2">
      <c r="A242" s="2" t="s">
        <v>416</v>
      </c>
      <c r="C242" s="1" t="s">
        <v>417</v>
      </c>
      <c r="D242" t="s">
        <v>418</v>
      </c>
      <c r="E242" t="s">
        <v>50</v>
      </c>
      <c r="F242">
        <v>26.518000000000001</v>
      </c>
      <c r="G242">
        <v>0</v>
      </c>
      <c r="H242">
        <f>F242*AE242</f>
        <v>0</v>
      </c>
      <c r="I242">
        <f>J242-H242</f>
        <v>0</v>
      </c>
      <c r="J242">
        <f>F242*G242</f>
        <v>0</v>
      </c>
      <c r="K242">
        <v>0</v>
      </c>
      <c r="L242">
        <f>F242*K242</f>
        <v>0</v>
      </c>
      <c r="M242" t="s">
        <v>51</v>
      </c>
      <c r="N242">
        <v>1</v>
      </c>
      <c r="O242">
        <f>IF(N242=5,I242,0)</f>
        <v>0</v>
      </c>
      <c r="Z242">
        <f>IF(AD242=0,J242,0)</f>
        <v>0</v>
      </c>
      <c r="AA242">
        <f>IF(AD242=15,J242,0)</f>
        <v>0</v>
      </c>
      <c r="AB242">
        <f>IF(AD242=21,J242,0)</f>
        <v>0</v>
      </c>
      <c r="AD242">
        <v>12</v>
      </c>
      <c r="AE242">
        <f>G242*AG242</f>
        <v>0</v>
      </c>
      <c r="AF242">
        <f>G242*(1-AG242)</f>
        <v>0</v>
      </c>
      <c r="AG242">
        <v>0</v>
      </c>
      <c r="AM242">
        <f>F242*AE242</f>
        <v>0</v>
      </c>
      <c r="AN242">
        <f>F242*AF242</f>
        <v>0</v>
      </c>
      <c r="AO242" t="s">
        <v>404</v>
      </c>
      <c r="AP242" t="s">
        <v>321</v>
      </c>
      <c r="AQ242" s="13" t="s">
        <v>54</v>
      </c>
    </row>
    <row r="243" spans="1:43" ht="12.75" customHeight="1" x14ac:dyDescent="0.2">
      <c r="C243" s="17" t="s">
        <v>60</v>
      </c>
      <c r="D243" s="76" t="s">
        <v>419</v>
      </c>
      <c r="E243" s="76"/>
      <c r="F243" s="76"/>
      <c r="G243" s="76"/>
      <c r="H243" s="76"/>
      <c r="I243" s="76"/>
      <c r="J243" s="76"/>
      <c r="K243" s="76"/>
      <c r="L243" s="76"/>
      <c r="M243" s="76"/>
    </row>
    <row r="244" spans="1:43" x14ac:dyDescent="0.2">
      <c r="A244" s="2" t="s">
        <v>420</v>
      </c>
      <c r="C244" s="1" t="s">
        <v>421</v>
      </c>
      <c r="D244" t="s">
        <v>422</v>
      </c>
      <c r="E244" t="s">
        <v>50</v>
      </c>
      <c r="F244">
        <v>12.52</v>
      </c>
      <c r="G244">
        <v>0</v>
      </c>
      <c r="H244">
        <f>F244*AE244</f>
        <v>0</v>
      </c>
      <c r="I244">
        <f>J244-H244</f>
        <v>0</v>
      </c>
      <c r="J244">
        <f>F244*G244</f>
        <v>0</v>
      </c>
      <c r="K244">
        <v>3.5E-4</v>
      </c>
      <c r="L244">
        <f>F244*K244</f>
        <v>4.3819999999999996E-3</v>
      </c>
      <c r="M244" t="s">
        <v>51</v>
      </c>
      <c r="N244">
        <v>1</v>
      </c>
      <c r="O244">
        <f>IF(N244=5,I244,0)</f>
        <v>0</v>
      </c>
      <c r="Z244">
        <f>IF(AD244=0,J244,0)</f>
        <v>0</v>
      </c>
      <c r="AA244">
        <f>IF(AD244=15,J244,0)</f>
        <v>0</v>
      </c>
      <c r="AB244">
        <f>IF(AD244=21,J244,0)</f>
        <v>0</v>
      </c>
      <c r="AD244">
        <v>12</v>
      </c>
      <c r="AE244">
        <f>G244*AG244</f>
        <v>0</v>
      </c>
      <c r="AF244">
        <f>G244*(1-AG244)</f>
        <v>0</v>
      </c>
      <c r="AG244">
        <v>0.624</v>
      </c>
      <c r="AM244">
        <f>F244*AE244</f>
        <v>0</v>
      </c>
      <c r="AN244">
        <f>F244*AF244</f>
        <v>0</v>
      </c>
      <c r="AO244" t="s">
        <v>404</v>
      </c>
      <c r="AP244" t="s">
        <v>321</v>
      </c>
      <c r="AQ244" s="13" t="s">
        <v>54</v>
      </c>
    </row>
    <row r="245" spans="1:43" x14ac:dyDescent="0.2">
      <c r="D245" s="14" t="s">
        <v>86</v>
      </c>
      <c r="E245" s="14"/>
      <c r="F245" s="14">
        <v>6.98</v>
      </c>
    </row>
    <row r="246" spans="1:43" x14ac:dyDescent="0.2">
      <c r="D246" s="14" t="s">
        <v>423</v>
      </c>
      <c r="E246" s="14"/>
      <c r="F246" s="14">
        <v>12.52</v>
      </c>
    </row>
    <row r="247" spans="1:43" x14ac:dyDescent="0.2">
      <c r="D247" s="14" t="s">
        <v>423</v>
      </c>
      <c r="E247" s="14"/>
      <c r="F247" s="14">
        <v>12.52</v>
      </c>
    </row>
    <row r="248" spans="1:43" x14ac:dyDescent="0.2">
      <c r="A248" s="2" t="s">
        <v>424</v>
      </c>
      <c r="C248" s="1" t="s">
        <v>425</v>
      </c>
      <c r="D248" t="s">
        <v>426</v>
      </c>
      <c r="E248" t="s">
        <v>50</v>
      </c>
      <c r="F248">
        <v>26.518000000000001</v>
      </c>
      <c r="G248">
        <v>0</v>
      </c>
      <c r="H248">
        <f>F248*AE248</f>
        <v>0</v>
      </c>
      <c r="I248">
        <f>J248-H248</f>
        <v>0</v>
      </c>
      <c r="J248">
        <f>F248*G248</f>
        <v>0</v>
      </c>
      <c r="K248">
        <v>4.0000000000000002E-4</v>
      </c>
      <c r="L248">
        <f>F248*K248</f>
        <v>1.0607200000000001E-2</v>
      </c>
      <c r="M248" t="s">
        <v>51</v>
      </c>
      <c r="N248">
        <v>1</v>
      </c>
      <c r="O248">
        <f>IF(N248=5,I248,0)</f>
        <v>0</v>
      </c>
      <c r="Z248">
        <f>IF(AD248=0,J248,0)</f>
        <v>0</v>
      </c>
      <c r="AA248">
        <f>IF(AD248=15,J248,0)</f>
        <v>0</v>
      </c>
      <c r="AB248">
        <f>IF(AD248=21,J248,0)</f>
        <v>0</v>
      </c>
      <c r="AD248">
        <v>12</v>
      </c>
      <c r="AE248">
        <f>G248*AG248</f>
        <v>0</v>
      </c>
      <c r="AF248">
        <f>G248*(1-AG248)</f>
        <v>0</v>
      </c>
      <c r="AG248">
        <v>0.62193475815523047</v>
      </c>
      <c r="AM248">
        <f>F248*AE248</f>
        <v>0</v>
      </c>
      <c r="AN248">
        <f>F248*AF248</f>
        <v>0</v>
      </c>
      <c r="AO248" t="s">
        <v>404</v>
      </c>
      <c r="AP248" t="s">
        <v>321</v>
      </c>
      <c r="AQ248" s="13" t="s">
        <v>54</v>
      </c>
    </row>
    <row r="249" spans="1:43" ht="12.75" customHeight="1" x14ac:dyDescent="0.2">
      <c r="C249" s="17" t="s">
        <v>60</v>
      </c>
      <c r="D249" s="76" t="s">
        <v>427</v>
      </c>
      <c r="E249" s="76"/>
      <c r="F249" s="76"/>
      <c r="G249" s="76"/>
      <c r="H249" s="76"/>
      <c r="I249" s="76"/>
      <c r="J249" s="76"/>
      <c r="K249" s="76"/>
      <c r="L249" s="76"/>
      <c r="M249" s="76"/>
    </row>
    <row r="250" spans="1:43" x14ac:dyDescent="0.2">
      <c r="A250" s="2" t="s">
        <v>428</v>
      </c>
      <c r="C250" s="1" t="s">
        <v>429</v>
      </c>
      <c r="D250" t="s">
        <v>430</v>
      </c>
      <c r="E250" t="s">
        <v>50</v>
      </c>
      <c r="F250">
        <v>26.518000000000001</v>
      </c>
      <c r="G250">
        <v>0</v>
      </c>
      <c r="H250">
        <f>F250*AE250</f>
        <v>0</v>
      </c>
      <c r="I250">
        <f>J250-H250</f>
        <v>0</v>
      </c>
      <c r="J250">
        <f>F250*G250</f>
        <v>0</v>
      </c>
      <c r="K250">
        <v>2.7E-4</v>
      </c>
      <c r="L250">
        <f>F250*K250</f>
        <v>7.1598600000000005E-3</v>
      </c>
      <c r="M250" t="s">
        <v>51</v>
      </c>
      <c r="N250">
        <v>1</v>
      </c>
      <c r="O250">
        <f>IF(N250=5,I250,0)</f>
        <v>0</v>
      </c>
      <c r="Z250">
        <f>IF(AD250=0,J250,0)</f>
        <v>0</v>
      </c>
      <c r="AA250">
        <f>IF(AD250=15,J250,0)</f>
        <v>0</v>
      </c>
      <c r="AB250">
        <f>IF(AD250=21,J250,0)</f>
        <v>0</v>
      </c>
      <c r="AD250">
        <v>12</v>
      </c>
      <c r="AE250">
        <f>G250*AG250</f>
        <v>0</v>
      </c>
      <c r="AF250">
        <f>G250*(1-AG250)</f>
        <v>0</v>
      </c>
      <c r="AG250">
        <v>0.18165291567612921</v>
      </c>
      <c r="AM250">
        <f>F250*AE250</f>
        <v>0</v>
      </c>
      <c r="AN250">
        <f>F250*AF250</f>
        <v>0</v>
      </c>
      <c r="AO250" t="s">
        <v>404</v>
      </c>
      <c r="AP250" t="s">
        <v>321</v>
      </c>
      <c r="AQ250" s="13" t="s">
        <v>54</v>
      </c>
    </row>
    <row r="251" spans="1:43" ht="12.75" customHeight="1" x14ac:dyDescent="0.2">
      <c r="C251" s="17" t="s">
        <v>60</v>
      </c>
      <c r="D251" s="76" t="s">
        <v>431</v>
      </c>
      <c r="E251" s="76"/>
      <c r="F251" s="76"/>
      <c r="G251" s="76"/>
      <c r="H251" s="76"/>
      <c r="I251" s="76"/>
      <c r="J251" s="76"/>
      <c r="K251" s="76"/>
      <c r="L251" s="76"/>
      <c r="M251" s="76"/>
    </row>
    <row r="252" spans="1:43" x14ac:dyDescent="0.2">
      <c r="A252" s="18"/>
      <c r="B252" s="19"/>
      <c r="C252" s="19" t="s">
        <v>432</v>
      </c>
      <c r="D252" s="13" t="s">
        <v>433</v>
      </c>
      <c r="E252" s="13"/>
      <c r="F252" s="13"/>
      <c r="G252" s="13"/>
      <c r="H252" s="13">
        <f>SUM(H253:H268)</f>
        <v>0</v>
      </c>
      <c r="I252" s="13">
        <f>SUM(I253:I268)</f>
        <v>0</v>
      </c>
      <c r="J252" s="13">
        <f>H252+I252</f>
        <v>0</v>
      </c>
      <c r="K252" s="13"/>
      <c r="L252" s="13">
        <f>SUM(L253:L268)</f>
        <v>1.3262322000000002</v>
      </c>
      <c r="M252" s="13"/>
      <c r="P252" s="13">
        <f>IF(Q252="PR",J252,SUM(O253:O268))</f>
        <v>0</v>
      </c>
      <c r="Q252" s="13" t="s">
        <v>46</v>
      </c>
      <c r="R252" s="13">
        <f>IF(Q252="HS",H252,0)</f>
        <v>0</v>
      </c>
      <c r="S252" s="13">
        <f>IF(Q252="HS",I252-P252,0)</f>
        <v>0</v>
      </c>
      <c r="T252" s="13">
        <f>IF(Q252="PS",H252,0)</f>
        <v>0</v>
      </c>
      <c r="U252" s="13">
        <f>IF(Q252="PS",I252-P252,0)</f>
        <v>0</v>
      </c>
      <c r="V252" s="13">
        <f>IF(Q252="MP",H252,0)</f>
        <v>0</v>
      </c>
      <c r="W252" s="13">
        <f>IF(Q252="MP",I252-P252,0)</f>
        <v>0</v>
      </c>
      <c r="X252" s="13">
        <f>IF(Q252="OM",H252,0)</f>
        <v>0</v>
      </c>
      <c r="Y252" s="13">
        <v>96</v>
      </c>
      <c r="AI252">
        <f>SUM(Z253:Z268)</f>
        <v>0</v>
      </c>
      <c r="AJ252">
        <f>SUM(AA253:AA268)</f>
        <v>0</v>
      </c>
      <c r="AK252">
        <f>SUM(AB253:AB268)</f>
        <v>0</v>
      </c>
    </row>
    <row r="253" spans="1:43" x14ac:dyDescent="0.2">
      <c r="A253" s="2" t="s">
        <v>434</v>
      </c>
      <c r="C253" s="1" t="s">
        <v>435</v>
      </c>
      <c r="D253" t="s">
        <v>436</v>
      </c>
      <c r="E253" t="s">
        <v>437</v>
      </c>
      <c r="F253">
        <v>0.42630000000000001</v>
      </c>
      <c r="G253">
        <v>0</v>
      </c>
      <c r="H253">
        <f>F253*AE253</f>
        <v>0</v>
      </c>
      <c r="I253">
        <f>J253-H253</f>
        <v>0</v>
      </c>
      <c r="J253">
        <f>F253*G253</f>
        <v>0</v>
      </c>
      <c r="K253">
        <v>2.2000000000000002</v>
      </c>
      <c r="L253">
        <f>F253*K253</f>
        <v>0.93786000000000014</v>
      </c>
      <c r="M253" t="s">
        <v>51</v>
      </c>
      <c r="N253">
        <v>1</v>
      </c>
      <c r="O253">
        <f>IF(N253=5,I253,0)</f>
        <v>0</v>
      </c>
      <c r="Z253">
        <f>IF(AD253=0,J253,0)</f>
        <v>0</v>
      </c>
      <c r="AA253">
        <f>IF(AD253=15,J253,0)</f>
        <v>0</v>
      </c>
      <c r="AB253">
        <f>IF(AD253=21,J253,0)</f>
        <v>0</v>
      </c>
      <c r="AD253">
        <v>12</v>
      </c>
      <c r="AE253">
        <f>G253*AG253</f>
        <v>0</v>
      </c>
      <c r="AF253">
        <f>G253*(1-AG253)</f>
        <v>0</v>
      </c>
      <c r="AG253">
        <v>0</v>
      </c>
      <c r="AM253">
        <f>F253*AE253</f>
        <v>0</v>
      </c>
      <c r="AN253">
        <f>F253*AF253</f>
        <v>0</v>
      </c>
      <c r="AO253" t="s">
        <v>438</v>
      </c>
      <c r="AP253" t="s">
        <v>439</v>
      </c>
      <c r="AQ253" s="13" t="s">
        <v>54</v>
      </c>
    </row>
    <row r="254" spans="1:43" x14ac:dyDescent="0.2">
      <c r="D254" s="14" t="s">
        <v>440</v>
      </c>
      <c r="E254" s="14"/>
      <c r="F254" s="14">
        <v>0.32900000000000001</v>
      </c>
    </row>
    <row r="255" spans="1:43" x14ac:dyDescent="0.2">
      <c r="D255" s="14" t="s">
        <v>441</v>
      </c>
      <c r="E255" s="14"/>
      <c r="F255" s="14">
        <v>0.42630000000000001</v>
      </c>
    </row>
    <row r="256" spans="1:43" x14ac:dyDescent="0.2">
      <c r="D256" s="14" t="s">
        <v>441</v>
      </c>
      <c r="E256" s="14"/>
      <c r="F256" s="14">
        <v>0.42630000000000001</v>
      </c>
    </row>
    <row r="257" spans="1:43" ht="38.25" customHeight="1" x14ac:dyDescent="0.2">
      <c r="C257" s="17" t="s">
        <v>60</v>
      </c>
      <c r="D257" s="76" t="s">
        <v>442</v>
      </c>
      <c r="E257" s="76"/>
      <c r="F257" s="76"/>
      <c r="G257" s="76"/>
      <c r="H257" s="76"/>
      <c r="I257" s="76"/>
      <c r="J257" s="76"/>
      <c r="K257" s="76"/>
      <c r="L257" s="76"/>
      <c r="M257" s="76"/>
    </row>
    <row r="258" spans="1:43" x14ac:dyDescent="0.2">
      <c r="A258" s="2" t="s">
        <v>443</v>
      </c>
      <c r="C258" s="1" t="s">
        <v>444</v>
      </c>
      <c r="D258" t="s">
        <v>445</v>
      </c>
      <c r="E258" t="s">
        <v>437</v>
      </c>
      <c r="F258">
        <v>0.42630000000000001</v>
      </c>
      <c r="G258">
        <v>0</v>
      </c>
      <c r="H258">
        <f>F258*AE258</f>
        <v>0</v>
      </c>
      <c r="I258">
        <f>J258-H258</f>
        <v>0</v>
      </c>
      <c r="J258">
        <f>F258*G258</f>
        <v>0</v>
      </c>
      <c r="K258">
        <v>0</v>
      </c>
      <c r="L258">
        <f>F258*K258</f>
        <v>0</v>
      </c>
      <c r="M258" t="s">
        <v>51</v>
      </c>
      <c r="N258">
        <v>1</v>
      </c>
      <c r="O258">
        <f>IF(N258=5,I258,0)</f>
        <v>0</v>
      </c>
      <c r="Z258">
        <f>IF(AD258=0,J258,0)</f>
        <v>0</v>
      </c>
      <c r="AA258">
        <f>IF(AD258=15,J258,0)</f>
        <v>0</v>
      </c>
      <c r="AB258">
        <f>IF(AD258=21,J258,0)</f>
        <v>0</v>
      </c>
      <c r="AD258">
        <v>12</v>
      </c>
      <c r="AE258">
        <f>G258*AG258</f>
        <v>0</v>
      </c>
      <c r="AF258">
        <f>G258*(1-AG258)</f>
        <v>0</v>
      </c>
      <c r="AG258">
        <v>0</v>
      </c>
      <c r="AM258">
        <f>F258*AE258</f>
        <v>0</v>
      </c>
      <c r="AN258">
        <f>F258*AF258</f>
        <v>0</v>
      </c>
      <c r="AO258" t="s">
        <v>438</v>
      </c>
      <c r="AP258" t="s">
        <v>439</v>
      </c>
      <c r="AQ258" s="13" t="s">
        <v>54</v>
      </c>
    </row>
    <row r="259" spans="1:43" ht="25.5" customHeight="1" x14ac:dyDescent="0.2">
      <c r="C259" s="17" t="s">
        <v>60</v>
      </c>
      <c r="D259" s="76" t="s">
        <v>446</v>
      </c>
      <c r="E259" s="76"/>
      <c r="F259" s="76"/>
      <c r="G259" s="76"/>
      <c r="H259" s="76"/>
      <c r="I259" s="76"/>
      <c r="J259" s="76"/>
      <c r="K259" s="76"/>
      <c r="L259" s="76"/>
      <c r="M259" s="76"/>
    </row>
    <row r="260" spans="1:43" x14ac:dyDescent="0.2">
      <c r="A260" s="2" t="s">
        <v>447</v>
      </c>
      <c r="C260" s="1" t="s">
        <v>448</v>
      </c>
      <c r="D260" t="s">
        <v>449</v>
      </c>
      <c r="E260" t="s">
        <v>50</v>
      </c>
      <c r="F260">
        <v>6.09</v>
      </c>
      <c r="G260">
        <v>0</v>
      </c>
      <c r="H260">
        <f>F260*AE260</f>
        <v>0</v>
      </c>
      <c r="I260">
        <f>J260-H260</f>
        <v>0</v>
      </c>
      <c r="J260">
        <f>F260*G260</f>
        <v>0</v>
      </c>
      <c r="K260">
        <v>1.26E-2</v>
      </c>
      <c r="L260">
        <f>F260*K260</f>
        <v>7.6733999999999997E-2</v>
      </c>
      <c r="M260" t="s">
        <v>51</v>
      </c>
      <c r="N260">
        <v>1</v>
      </c>
      <c r="O260">
        <f>IF(N260=5,I260,0)</f>
        <v>0</v>
      </c>
      <c r="Z260">
        <f>IF(AD260=0,J260,0)</f>
        <v>0</v>
      </c>
      <c r="AA260">
        <f>IF(AD260=15,J260,0)</f>
        <v>0</v>
      </c>
      <c r="AB260">
        <f>IF(AD260=21,J260,0)</f>
        <v>0</v>
      </c>
      <c r="AD260">
        <v>12</v>
      </c>
      <c r="AE260">
        <f>G260*AG260</f>
        <v>0</v>
      </c>
      <c r="AF260">
        <f>G260*(1-AG260)</f>
        <v>0</v>
      </c>
      <c r="AG260">
        <v>0</v>
      </c>
      <c r="AM260">
        <f>F260*AE260</f>
        <v>0</v>
      </c>
      <c r="AN260">
        <f>F260*AF260</f>
        <v>0</v>
      </c>
      <c r="AO260" t="s">
        <v>438</v>
      </c>
      <c r="AP260" t="s">
        <v>439</v>
      </c>
      <c r="AQ260" s="13" t="s">
        <v>54</v>
      </c>
    </row>
    <row r="261" spans="1:43" ht="25.5" customHeight="1" x14ac:dyDescent="0.2">
      <c r="C261" s="17" t="s">
        <v>60</v>
      </c>
      <c r="D261" s="76" t="s">
        <v>450</v>
      </c>
      <c r="E261" s="76"/>
      <c r="F261" s="76"/>
      <c r="G261" s="76"/>
      <c r="H261" s="76"/>
      <c r="I261" s="76"/>
      <c r="J261" s="76"/>
      <c r="K261" s="76"/>
      <c r="L261" s="76"/>
      <c r="M261" s="76"/>
    </row>
    <row r="262" spans="1:43" x14ac:dyDescent="0.2">
      <c r="A262" s="2" t="s">
        <v>451</v>
      </c>
      <c r="C262" s="1" t="s">
        <v>452</v>
      </c>
      <c r="D262" t="s">
        <v>453</v>
      </c>
      <c r="E262" t="s">
        <v>50</v>
      </c>
      <c r="F262">
        <v>6.09</v>
      </c>
      <c r="G262">
        <v>0</v>
      </c>
      <c r="H262">
        <f>F262*AE262</f>
        <v>0</v>
      </c>
      <c r="I262">
        <f>J262-H262</f>
        <v>0</v>
      </c>
      <c r="J262">
        <f>F262*G262</f>
        <v>0</v>
      </c>
      <c r="K262">
        <v>0.02</v>
      </c>
      <c r="L262">
        <f>F262*K262</f>
        <v>0.12180000000000001</v>
      </c>
      <c r="M262" t="s">
        <v>51</v>
      </c>
      <c r="N262">
        <v>1</v>
      </c>
      <c r="O262">
        <f>IF(N262=5,I262,0)</f>
        <v>0</v>
      </c>
      <c r="Z262">
        <f>IF(AD262=0,J262,0)</f>
        <v>0</v>
      </c>
      <c r="AA262">
        <f>IF(AD262=15,J262,0)</f>
        <v>0</v>
      </c>
      <c r="AB262">
        <f>IF(AD262=21,J262,0)</f>
        <v>0</v>
      </c>
      <c r="AD262">
        <v>12</v>
      </c>
      <c r="AE262">
        <f>G262*AG262</f>
        <v>0</v>
      </c>
      <c r="AF262">
        <f>G262*(1-AG262)</f>
        <v>0</v>
      </c>
      <c r="AG262">
        <v>0</v>
      </c>
      <c r="AM262">
        <f>F262*AE262</f>
        <v>0</v>
      </c>
      <c r="AN262">
        <f>F262*AF262</f>
        <v>0</v>
      </c>
      <c r="AO262" t="s">
        <v>438</v>
      </c>
      <c r="AP262" t="s">
        <v>439</v>
      </c>
      <c r="AQ262" s="13" t="s">
        <v>54</v>
      </c>
    </row>
    <row r="263" spans="1:43" ht="12.75" customHeight="1" x14ac:dyDescent="0.2">
      <c r="C263" s="17" t="s">
        <v>60</v>
      </c>
      <c r="D263" s="76" t="s">
        <v>454</v>
      </c>
      <c r="E263" s="76"/>
      <c r="F263" s="76"/>
      <c r="G263" s="76"/>
      <c r="H263" s="76"/>
      <c r="I263" s="76"/>
      <c r="J263" s="76"/>
      <c r="K263" s="76"/>
      <c r="L263" s="76"/>
      <c r="M263" s="76"/>
    </row>
    <row r="264" spans="1:43" x14ac:dyDescent="0.2">
      <c r="A264" s="2" t="s">
        <v>455</v>
      </c>
      <c r="C264" s="1" t="s">
        <v>456</v>
      </c>
      <c r="D264" t="s">
        <v>457</v>
      </c>
      <c r="E264" t="s">
        <v>50</v>
      </c>
      <c r="F264">
        <v>2.46</v>
      </c>
      <c r="G264">
        <v>0</v>
      </c>
      <c r="H264">
        <f>F264*AE264</f>
        <v>0</v>
      </c>
      <c r="I264">
        <f>J264-H264</f>
        <v>0</v>
      </c>
      <c r="J264">
        <f>F264*G264</f>
        <v>0</v>
      </c>
      <c r="K264">
        <v>7.7170000000000002E-2</v>
      </c>
      <c r="L264">
        <f>F264*K264</f>
        <v>0.18983820000000001</v>
      </c>
      <c r="M264" t="s">
        <v>51</v>
      </c>
      <c r="N264">
        <v>1</v>
      </c>
      <c r="O264">
        <f>IF(N264=5,I264,0)</f>
        <v>0</v>
      </c>
      <c r="Z264">
        <f>IF(AD264=0,J264,0)</f>
        <v>0</v>
      </c>
      <c r="AA264">
        <f>IF(AD264=15,J264,0)</f>
        <v>0</v>
      </c>
      <c r="AB264">
        <f>IF(AD264=21,J264,0)</f>
        <v>0</v>
      </c>
      <c r="AD264">
        <v>12</v>
      </c>
      <c r="AE264">
        <f>G264*AG264</f>
        <v>0</v>
      </c>
      <c r="AF264">
        <f>G264*(1-AG264)</f>
        <v>0</v>
      </c>
      <c r="AG264">
        <v>7.3406517862897161E-2</v>
      </c>
      <c r="AM264">
        <f>F264*AE264</f>
        <v>0</v>
      </c>
      <c r="AN264">
        <f>F264*AF264</f>
        <v>0</v>
      </c>
      <c r="AO264" t="s">
        <v>438</v>
      </c>
      <c r="AP264" t="s">
        <v>439</v>
      </c>
      <c r="AQ264" s="13" t="s">
        <v>54</v>
      </c>
    </row>
    <row r="265" spans="1:43" x14ac:dyDescent="0.2">
      <c r="D265" s="14" t="s">
        <v>458</v>
      </c>
      <c r="E265" s="14"/>
      <c r="F265" s="14">
        <v>2.46</v>
      </c>
    </row>
    <row r="266" spans="1:43" x14ac:dyDescent="0.2">
      <c r="D266" s="14" t="s">
        <v>458</v>
      </c>
      <c r="E266" s="14"/>
      <c r="F266" s="14">
        <v>2.46</v>
      </c>
    </row>
    <row r="267" spans="1:43" ht="25.5" customHeight="1" x14ac:dyDescent="0.2">
      <c r="C267" s="17" t="s">
        <v>60</v>
      </c>
      <c r="D267" s="76" t="s">
        <v>459</v>
      </c>
      <c r="E267" s="76"/>
      <c r="F267" s="76"/>
      <c r="G267" s="76"/>
      <c r="H267" s="76"/>
      <c r="I267" s="76"/>
      <c r="J267" s="76"/>
      <c r="K267" s="76"/>
      <c r="L267" s="76"/>
      <c r="M267" s="76"/>
    </row>
    <row r="268" spans="1:43" x14ac:dyDescent="0.2">
      <c r="A268" s="2" t="s">
        <v>460</v>
      </c>
      <c r="C268" s="1" t="s">
        <v>461</v>
      </c>
      <c r="D268" t="s">
        <v>462</v>
      </c>
      <c r="E268" t="s">
        <v>98</v>
      </c>
      <c r="F268">
        <v>1</v>
      </c>
      <c r="G268">
        <v>0</v>
      </c>
      <c r="H268">
        <f>F268*AE268</f>
        <v>0</v>
      </c>
      <c r="I268">
        <f>J268-H268</f>
        <v>0</v>
      </c>
      <c r="J268">
        <f>F268*G268</f>
        <v>0</v>
      </c>
      <c r="K268">
        <v>0</v>
      </c>
      <c r="L268">
        <f>F268*K268</f>
        <v>0</v>
      </c>
      <c r="M268" t="s">
        <v>51</v>
      </c>
      <c r="N268">
        <v>1</v>
      </c>
      <c r="O268">
        <f>IF(N268=5,I268,0)</f>
        <v>0</v>
      </c>
      <c r="Z268">
        <f>IF(AD268=0,J268,0)</f>
        <v>0</v>
      </c>
      <c r="AA268">
        <f>IF(AD268=15,J268,0)</f>
        <v>0</v>
      </c>
      <c r="AB268">
        <f>IF(AD268=21,J268,0)</f>
        <v>0</v>
      </c>
      <c r="AD268">
        <v>12</v>
      </c>
      <c r="AE268">
        <f>G268*AG268</f>
        <v>0</v>
      </c>
      <c r="AF268">
        <f>G268*(1-AG268)</f>
        <v>0</v>
      </c>
      <c r="AG268">
        <v>0</v>
      </c>
      <c r="AM268">
        <f>F268*AE268</f>
        <v>0</v>
      </c>
      <c r="AN268">
        <f>F268*AF268</f>
        <v>0</v>
      </c>
      <c r="AO268" t="s">
        <v>438</v>
      </c>
      <c r="AP268" t="s">
        <v>439</v>
      </c>
      <c r="AQ268" s="13" t="s">
        <v>54</v>
      </c>
    </row>
    <row r="269" spans="1:43" ht="12.75" customHeight="1" x14ac:dyDescent="0.2">
      <c r="C269" s="17" t="s">
        <v>60</v>
      </c>
      <c r="D269" s="76" t="s">
        <v>463</v>
      </c>
      <c r="E269" s="76"/>
      <c r="F269" s="76"/>
      <c r="G269" s="76"/>
      <c r="H269" s="76"/>
      <c r="I269" s="76"/>
      <c r="J269" s="76"/>
      <c r="K269" s="76"/>
      <c r="L269" s="76"/>
      <c r="M269" s="76"/>
    </row>
    <row r="270" spans="1:43" x14ac:dyDescent="0.2">
      <c r="A270" s="18"/>
      <c r="B270" s="19"/>
      <c r="C270" s="19" t="s">
        <v>464</v>
      </c>
      <c r="D270" s="13" t="s">
        <v>465</v>
      </c>
      <c r="E270" s="13"/>
      <c r="F270" s="13"/>
      <c r="G270" s="13"/>
      <c r="H270" s="13">
        <f>SUM(H271:H271)</f>
        <v>0</v>
      </c>
      <c r="I270" s="13">
        <f>SUM(I271:I271)</f>
        <v>0</v>
      </c>
      <c r="J270" s="13">
        <f>H270+I270</f>
        <v>0</v>
      </c>
      <c r="K270" s="13"/>
      <c r="L270" s="13">
        <f>SUM(L271:L271)</f>
        <v>0</v>
      </c>
      <c r="M270" s="13"/>
      <c r="P270" s="13">
        <f>IF(Q270="PR",J270,SUM(O271:O271))</f>
        <v>0</v>
      </c>
      <c r="Q270" s="13"/>
      <c r="R270" s="13">
        <f>IF(Q270="HS",H270,0)</f>
        <v>0</v>
      </c>
      <c r="S270" s="13">
        <f>IF(Q270="HS",I270-P270,0)</f>
        <v>0</v>
      </c>
      <c r="T270" s="13">
        <f>IF(Q270="PS",H270,0)</f>
        <v>0</v>
      </c>
      <c r="U270" s="13">
        <f>IF(Q270="PS",I270-P270,0)</f>
        <v>0</v>
      </c>
      <c r="V270" s="13">
        <f>IF(Q270="MP",H270,0)</f>
        <v>0</v>
      </c>
      <c r="W270" s="13">
        <f>IF(Q270="MP",I270-P270,0)</f>
        <v>0</v>
      </c>
      <c r="X270" s="13">
        <f>IF(Q270="OM",H270,0)</f>
        <v>0</v>
      </c>
      <c r="Y270" s="13" t="s">
        <v>464</v>
      </c>
      <c r="AI270">
        <f>SUM(Z271:Z271)</f>
        <v>0</v>
      </c>
      <c r="AJ270">
        <f>SUM(AA271:AA271)</f>
        <v>0</v>
      </c>
      <c r="AK270">
        <f>SUM(AB271:AB271)</f>
        <v>0</v>
      </c>
    </row>
    <row r="271" spans="1:43" x14ac:dyDescent="0.2">
      <c r="A271" s="2" t="s">
        <v>466</v>
      </c>
      <c r="C271" s="1" t="s">
        <v>467</v>
      </c>
      <c r="D271" t="s">
        <v>468</v>
      </c>
      <c r="E271" t="s">
        <v>79</v>
      </c>
      <c r="F271">
        <v>0.85219999999999996</v>
      </c>
      <c r="G271">
        <v>0</v>
      </c>
      <c r="H271">
        <f>F271*AE271</f>
        <v>0</v>
      </c>
      <c r="I271">
        <f>J271-H271</f>
        <v>0</v>
      </c>
      <c r="J271">
        <f>F271*G271</f>
        <v>0</v>
      </c>
      <c r="K271">
        <v>0</v>
      </c>
      <c r="L271">
        <f>F271*K271</f>
        <v>0</v>
      </c>
      <c r="M271" t="s">
        <v>51</v>
      </c>
      <c r="N271">
        <v>5</v>
      </c>
      <c r="O271">
        <f>IF(N271=5,I271,0)</f>
        <v>0</v>
      </c>
      <c r="Z271">
        <f>IF(AD271=0,J271,0)</f>
        <v>0</v>
      </c>
      <c r="AA271">
        <f>IF(AD271=15,J271,0)</f>
        <v>0</v>
      </c>
      <c r="AB271">
        <f>IF(AD271=21,J271,0)</f>
        <v>0</v>
      </c>
      <c r="AD271">
        <v>12</v>
      </c>
      <c r="AE271">
        <f>G271*AG271</f>
        <v>0</v>
      </c>
      <c r="AF271">
        <f>G271*(1-AG271)</f>
        <v>0</v>
      </c>
      <c r="AG271">
        <v>0</v>
      </c>
      <c r="AM271">
        <f>F271*AE271</f>
        <v>0</v>
      </c>
      <c r="AN271">
        <f>F271*AF271</f>
        <v>0</v>
      </c>
      <c r="AO271" t="s">
        <v>469</v>
      </c>
      <c r="AP271" t="s">
        <v>439</v>
      </c>
      <c r="AQ271" s="13" t="s">
        <v>54</v>
      </c>
    </row>
    <row r="272" spans="1:43" x14ac:dyDescent="0.2">
      <c r="D272" s="14" t="s">
        <v>470</v>
      </c>
      <c r="E272" s="14"/>
      <c r="F272" s="14">
        <v>1.0446</v>
      </c>
    </row>
    <row r="273" spans="1:43" x14ac:dyDescent="0.2">
      <c r="D273" s="14" t="s">
        <v>471</v>
      </c>
      <c r="E273" s="14"/>
      <c r="F273" s="14">
        <v>0.56059999999999999</v>
      </c>
    </row>
    <row r="274" spans="1:43" x14ac:dyDescent="0.2">
      <c r="D274" s="14" t="s">
        <v>472</v>
      </c>
      <c r="E274" s="14"/>
      <c r="F274" s="14">
        <v>1.1132</v>
      </c>
    </row>
    <row r="275" spans="1:43" x14ac:dyDescent="0.2">
      <c r="D275" s="14" t="s">
        <v>473</v>
      </c>
      <c r="E275" s="14"/>
      <c r="F275" s="14">
        <v>0.85219999999999996</v>
      </c>
    </row>
    <row r="276" spans="1:43" x14ac:dyDescent="0.2">
      <c r="D276" s="14" t="s">
        <v>473</v>
      </c>
      <c r="E276" s="14"/>
      <c r="F276" s="14">
        <v>0.85219999999999996</v>
      </c>
    </row>
    <row r="277" spans="1:43" x14ac:dyDescent="0.2">
      <c r="A277" s="18"/>
      <c r="B277" s="19"/>
      <c r="C277" s="19" t="s">
        <v>474</v>
      </c>
      <c r="D277" s="13" t="s">
        <v>475</v>
      </c>
      <c r="E277" s="13"/>
      <c r="F277" s="13"/>
      <c r="G277" s="13"/>
      <c r="H277" s="13">
        <f>SUM(H278:H302)</f>
        <v>0</v>
      </c>
      <c r="I277" s="13">
        <f>SUM(I278:I302)</f>
        <v>0</v>
      </c>
      <c r="J277" s="13">
        <f>H277+I277</f>
        <v>0</v>
      </c>
      <c r="K277" s="13"/>
      <c r="L277" s="13">
        <f>SUM(L278:L302)</f>
        <v>3.3899999999999998E-3</v>
      </c>
      <c r="M277" s="13"/>
      <c r="P277" s="13">
        <f>IF(Q277="PR",J277,SUM(O278:O302))</f>
        <v>0</v>
      </c>
      <c r="Q277" s="13" t="s">
        <v>476</v>
      </c>
      <c r="R277" s="13">
        <f>IF(Q277="HS",H277,0)</f>
        <v>0</v>
      </c>
      <c r="S277" s="13">
        <f>IF(Q277="HS",I277-P277,0)</f>
        <v>0</v>
      </c>
      <c r="T277" s="13">
        <f>IF(Q277="PS",H277,0)</f>
        <v>0</v>
      </c>
      <c r="U277" s="13">
        <f>IF(Q277="PS",I277-P277,0)</f>
        <v>0</v>
      </c>
      <c r="V277" s="13">
        <f>IF(Q277="MP",H277,0)</f>
        <v>0</v>
      </c>
      <c r="W277" s="13">
        <f>IF(Q277="MP",I277-P277,0)</f>
        <v>0</v>
      </c>
      <c r="X277" s="13">
        <f>IF(Q277="OM",H277,0)</f>
        <v>0</v>
      </c>
      <c r="Y277" s="13" t="s">
        <v>474</v>
      </c>
      <c r="AI277">
        <f>SUM(Z278:Z302)</f>
        <v>0</v>
      </c>
      <c r="AJ277">
        <f>SUM(AA278:AA302)</f>
        <v>0</v>
      </c>
      <c r="AK277">
        <f>SUM(AB278:AB302)</f>
        <v>0</v>
      </c>
    </row>
    <row r="278" spans="1:43" x14ac:dyDescent="0.2">
      <c r="A278" s="2" t="s">
        <v>477</v>
      </c>
      <c r="C278" s="1" t="s">
        <v>478</v>
      </c>
      <c r="D278" t="s">
        <v>479</v>
      </c>
      <c r="E278" t="s">
        <v>98</v>
      </c>
      <c r="F278">
        <v>2</v>
      </c>
      <c r="G278">
        <v>0</v>
      </c>
      <c r="H278">
        <f>F278*AE278</f>
        <v>0</v>
      </c>
      <c r="I278">
        <f>J278-H278</f>
        <v>0</v>
      </c>
      <c r="J278">
        <f>F278*G278</f>
        <v>0</v>
      </c>
      <c r="K278">
        <v>1.0000000000000001E-5</v>
      </c>
      <c r="L278">
        <f>F278*K278</f>
        <v>2.0000000000000002E-5</v>
      </c>
      <c r="M278" t="s">
        <v>51</v>
      </c>
      <c r="N278">
        <v>1</v>
      </c>
      <c r="O278">
        <f>IF(N278=5,I278,0)</f>
        <v>0</v>
      </c>
      <c r="Z278">
        <f>IF(AD278=0,J278,0)</f>
        <v>0</v>
      </c>
      <c r="AA278">
        <f>IF(AD278=15,J278,0)</f>
        <v>0</v>
      </c>
      <c r="AB278">
        <f>IF(AD278=21,J278,0)</f>
        <v>0</v>
      </c>
      <c r="AD278">
        <v>12</v>
      </c>
      <c r="AE278">
        <f>G278*AG278</f>
        <v>0</v>
      </c>
      <c r="AF278">
        <f>G278*(1-AG278)</f>
        <v>0</v>
      </c>
      <c r="AG278">
        <v>1</v>
      </c>
      <c r="AM278">
        <f>F278*AE278</f>
        <v>0</v>
      </c>
      <c r="AN278">
        <f>F278*AF278</f>
        <v>0</v>
      </c>
      <c r="AO278" t="s">
        <v>480</v>
      </c>
      <c r="AP278" t="s">
        <v>439</v>
      </c>
      <c r="AQ278" s="13" t="s">
        <v>54</v>
      </c>
    </row>
    <row r="279" spans="1:43" ht="25.5" customHeight="1" x14ac:dyDescent="0.2">
      <c r="C279" s="17" t="s">
        <v>60</v>
      </c>
      <c r="D279" s="76" t="s">
        <v>481</v>
      </c>
      <c r="E279" s="76"/>
      <c r="F279" s="76"/>
      <c r="G279" s="76"/>
      <c r="H279" s="76"/>
      <c r="I279" s="76"/>
      <c r="J279" s="76"/>
      <c r="K279" s="76"/>
      <c r="L279" s="76"/>
      <c r="M279" s="76"/>
    </row>
    <row r="280" spans="1:43" x14ac:dyDescent="0.2">
      <c r="A280" s="2" t="s">
        <v>482</v>
      </c>
      <c r="C280" s="1" t="s">
        <v>483</v>
      </c>
      <c r="D280" t="s">
        <v>484</v>
      </c>
      <c r="E280" t="s">
        <v>98</v>
      </c>
      <c r="F280">
        <v>1</v>
      </c>
      <c r="G280">
        <v>0</v>
      </c>
      <c r="H280">
        <f>F280*AE280</f>
        <v>0</v>
      </c>
      <c r="I280">
        <f>J280-H280</f>
        <v>0</v>
      </c>
      <c r="J280">
        <f>F280*G280</f>
        <v>0</v>
      </c>
      <c r="K280">
        <v>1.0000000000000001E-5</v>
      </c>
      <c r="L280">
        <f>F280*K280</f>
        <v>1.0000000000000001E-5</v>
      </c>
      <c r="M280" t="s">
        <v>51</v>
      </c>
      <c r="N280">
        <v>1</v>
      </c>
      <c r="O280">
        <f>IF(N280=5,I280,0)</f>
        <v>0</v>
      </c>
      <c r="Z280">
        <f>IF(AD280=0,J280,0)</f>
        <v>0</v>
      </c>
      <c r="AA280">
        <f>IF(AD280=15,J280,0)</f>
        <v>0</v>
      </c>
      <c r="AB280">
        <f>IF(AD280=21,J280,0)</f>
        <v>0</v>
      </c>
      <c r="AD280">
        <v>12</v>
      </c>
      <c r="AE280">
        <f>G280*AG280</f>
        <v>0</v>
      </c>
      <c r="AF280">
        <f>G280*(1-AG280)</f>
        <v>0</v>
      </c>
      <c r="AG280">
        <v>1</v>
      </c>
      <c r="AM280">
        <f>F280*AE280</f>
        <v>0</v>
      </c>
      <c r="AN280">
        <f>F280*AF280</f>
        <v>0</v>
      </c>
      <c r="AO280" t="s">
        <v>480</v>
      </c>
      <c r="AP280" t="s">
        <v>439</v>
      </c>
      <c r="AQ280" s="13" t="s">
        <v>54</v>
      </c>
    </row>
    <row r="281" spans="1:43" ht="38.25" customHeight="1" x14ac:dyDescent="0.2">
      <c r="C281" s="17" t="s">
        <v>60</v>
      </c>
      <c r="D281" s="76" t="s">
        <v>485</v>
      </c>
      <c r="E281" s="76"/>
      <c r="F281" s="76"/>
      <c r="G281" s="76"/>
      <c r="H281" s="76"/>
      <c r="I281" s="76"/>
      <c r="J281" s="76"/>
      <c r="K281" s="76"/>
      <c r="L281" s="76"/>
      <c r="M281" s="76"/>
    </row>
    <row r="282" spans="1:43" x14ac:dyDescent="0.2">
      <c r="A282" s="2" t="s">
        <v>486</v>
      </c>
      <c r="C282" s="1" t="s">
        <v>487</v>
      </c>
      <c r="D282" t="s">
        <v>488</v>
      </c>
      <c r="E282" t="s">
        <v>98</v>
      </c>
      <c r="F282">
        <v>1</v>
      </c>
      <c r="G282">
        <v>0</v>
      </c>
      <c r="H282">
        <f>F282*AE282</f>
        <v>0</v>
      </c>
      <c r="I282">
        <f>J282-H282</f>
        <v>0</v>
      </c>
      <c r="J282">
        <f>F282*G282</f>
        <v>0</v>
      </c>
      <c r="K282">
        <v>4.0000000000000003E-5</v>
      </c>
      <c r="L282">
        <f>F282*K282</f>
        <v>4.0000000000000003E-5</v>
      </c>
      <c r="M282" t="s">
        <v>51</v>
      </c>
      <c r="N282">
        <v>1</v>
      </c>
      <c r="O282">
        <f>IF(N282=5,I282,0)</f>
        <v>0</v>
      </c>
      <c r="Z282">
        <f>IF(AD282=0,J282,0)</f>
        <v>0</v>
      </c>
      <c r="AA282">
        <f>IF(AD282=15,J282,0)</f>
        <v>0</v>
      </c>
      <c r="AB282">
        <f>IF(AD282=21,J282,0)</f>
        <v>0</v>
      </c>
      <c r="AD282">
        <v>12</v>
      </c>
      <c r="AE282">
        <f>G282*AG282</f>
        <v>0</v>
      </c>
      <c r="AF282">
        <f>G282*(1-AG282)</f>
        <v>0</v>
      </c>
      <c r="AG282">
        <v>1</v>
      </c>
      <c r="AM282">
        <f>F282*AE282</f>
        <v>0</v>
      </c>
      <c r="AN282">
        <f>F282*AF282</f>
        <v>0</v>
      </c>
      <c r="AO282" t="s">
        <v>480</v>
      </c>
      <c r="AP282" t="s">
        <v>439</v>
      </c>
      <c r="AQ282" s="13" t="s">
        <v>54</v>
      </c>
    </row>
    <row r="283" spans="1:43" x14ac:dyDescent="0.2">
      <c r="A283" s="2" t="s">
        <v>489</v>
      </c>
      <c r="C283" s="1" t="s">
        <v>490</v>
      </c>
      <c r="D283" t="s">
        <v>491</v>
      </c>
      <c r="E283" t="s">
        <v>98</v>
      </c>
      <c r="F283">
        <v>2</v>
      </c>
      <c r="G283">
        <v>0</v>
      </c>
      <c r="H283">
        <f>F283*AE283</f>
        <v>0</v>
      </c>
      <c r="I283">
        <f>J283-H283</f>
        <v>0</v>
      </c>
      <c r="J283">
        <f>F283*G283</f>
        <v>0</v>
      </c>
      <c r="K283">
        <v>0</v>
      </c>
      <c r="L283">
        <f>F283*K283</f>
        <v>0</v>
      </c>
      <c r="M283" t="s">
        <v>51</v>
      </c>
      <c r="N283">
        <v>1</v>
      </c>
      <c r="O283">
        <f>IF(N283=5,I283,0)</f>
        <v>0</v>
      </c>
      <c r="Z283">
        <f>IF(AD283=0,J283,0)</f>
        <v>0</v>
      </c>
      <c r="AA283">
        <f>IF(AD283=15,J283,0)</f>
        <v>0</v>
      </c>
      <c r="AB283">
        <f>IF(AD283=21,J283,0)</f>
        <v>0</v>
      </c>
      <c r="AD283">
        <v>12</v>
      </c>
      <c r="AE283">
        <f>G283*AG283</f>
        <v>0</v>
      </c>
      <c r="AF283">
        <f>G283*(1-AG283)</f>
        <v>0</v>
      </c>
      <c r="AG283">
        <v>0</v>
      </c>
      <c r="AM283">
        <f>F283*AE283</f>
        <v>0</v>
      </c>
      <c r="AN283">
        <f>F283*AF283</f>
        <v>0</v>
      </c>
      <c r="AO283" t="s">
        <v>480</v>
      </c>
      <c r="AP283" t="s">
        <v>439</v>
      </c>
      <c r="AQ283" s="13" t="s">
        <v>54</v>
      </c>
    </row>
    <row r="284" spans="1:43" x14ac:dyDescent="0.2">
      <c r="A284" s="2" t="s">
        <v>492</v>
      </c>
      <c r="C284" s="1" t="s">
        <v>493</v>
      </c>
      <c r="D284" t="s">
        <v>494</v>
      </c>
      <c r="E284" t="s">
        <v>98</v>
      </c>
      <c r="F284">
        <v>2</v>
      </c>
      <c r="G284">
        <v>0</v>
      </c>
      <c r="H284">
        <f>F284*AE284</f>
        <v>0</v>
      </c>
      <c r="I284">
        <f>J284-H284</f>
        <v>0</v>
      </c>
      <c r="J284">
        <f>F284*G284</f>
        <v>0</v>
      </c>
      <c r="K284">
        <v>0</v>
      </c>
      <c r="L284">
        <f>F284*K284</f>
        <v>0</v>
      </c>
      <c r="M284" t="s">
        <v>51</v>
      </c>
      <c r="N284">
        <v>1</v>
      </c>
      <c r="O284">
        <f>IF(N284=5,I284,0)</f>
        <v>0</v>
      </c>
      <c r="Z284">
        <f>IF(AD284=0,J284,0)</f>
        <v>0</v>
      </c>
      <c r="AA284">
        <f>IF(AD284=15,J284,0)</f>
        <v>0</v>
      </c>
      <c r="AB284">
        <f>IF(AD284=21,J284,0)</f>
        <v>0</v>
      </c>
      <c r="AD284">
        <v>12</v>
      </c>
      <c r="AE284">
        <f>G284*AG284</f>
        <v>0</v>
      </c>
      <c r="AF284">
        <f>G284*(1-AG284)</f>
        <v>0</v>
      </c>
      <c r="AG284">
        <v>0</v>
      </c>
      <c r="AM284">
        <f>F284*AE284</f>
        <v>0</v>
      </c>
      <c r="AN284">
        <f>F284*AF284</f>
        <v>0</v>
      </c>
      <c r="AO284" t="s">
        <v>480</v>
      </c>
      <c r="AP284" t="s">
        <v>439</v>
      </c>
      <c r="AQ284" s="13" t="s">
        <v>54</v>
      </c>
    </row>
    <row r="285" spans="1:43" x14ac:dyDescent="0.2">
      <c r="A285" s="2" t="s">
        <v>495</v>
      </c>
      <c r="C285" s="1" t="s">
        <v>496</v>
      </c>
      <c r="D285" t="s">
        <v>497</v>
      </c>
      <c r="E285" t="s">
        <v>98</v>
      </c>
      <c r="F285">
        <v>2</v>
      </c>
      <c r="G285">
        <v>0</v>
      </c>
      <c r="H285">
        <f>F285*AE285</f>
        <v>0</v>
      </c>
      <c r="I285">
        <f>J285-H285</f>
        <v>0</v>
      </c>
      <c r="J285">
        <f>F285*G285</f>
        <v>0</v>
      </c>
      <c r="K285">
        <v>1.0000000000000001E-5</v>
      </c>
      <c r="L285">
        <f>F285*K285</f>
        <v>2.0000000000000002E-5</v>
      </c>
      <c r="M285" t="s">
        <v>51</v>
      </c>
      <c r="N285">
        <v>1</v>
      </c>
      <c r="O285">
        <f>IF(N285=5,I285,0)</f>
        <v>0</v>
      </c>
      <c r="Z285">
        <f>IF(AD285=0,J285,0)</f>
        <v>0</v>
      </c>
      <c r="AA285">
        <f>IF(AD285=15,J285,0)</f>
        <v>0</v>
      </c>
      <c r="AB285">
        <f>IF(AD285=21,J285,0)</f>
        <v>0</v>
      </c>
      <c r="AD285">
        <v>12</v>
      </c>
      <c r="AE285">
        <f>G285*AG285</f>
        <v>0</v>
      </c>
      <c r="AF285">
        <f>G285*(1-AG285)</f>
        <v>0</v>
      </c>
      <c r="AG285">
        <v>1</v>
      </c>
      <c r="AM285">
        <f>F285*AE285</f>
        <v>0</v>
      </c>
      <c r="AN285">
        <f>F285*AF285</f>
        <v>0</v>
      </c>
      <c r="AO285" t="s">
        <v>480</v>
      </c>
      <c r="AP285" t="s">
        <v>439</v>
      </c>
      <c r="AQ285" s="13" t="s">
        <v>54</v>
      </c>
    </row>
    <row r="286" spans="1:43" ht="25.5" customHeight="1" x14ac:dyDescent="0.2">
      <c r="C286" s="17" t="s">
        <v>60</v>
      </c>
      <c r="D286" s="76" t="s">
        <v>498</v>
      </c>
      <c r="E286" s="76"/>
      <c r="F286" s="76"/>
      <c r="G286" s="76"/>
      <c r="H286" s="76"/>
      <c r="I286" s="76"/>
      <c r="J286" s="76"/>
      <c r="K286" s="76"/>
      <c r="L286" s="76"/>
      <c r="M286" s="76"/>
    </row>
    <row r="287" spans="1:43" x14ac:dyDescent="0.2">
      <c r="A287" s="2" t="s">
        <v>499</v>
      </c>
      <c r="C287" s="1" t="s">
        <v>500</v>
      </c>
      <c r="D287" t="s">
        <v>501</v>
      </c>
      <c r="E287" t="s">
        <v>98</v>
      </c>
      <c r="F287">
        <v>1</v>
      </c>
      <c r="G287">
        <v>0</v>
      </c>
      <c r="H287">
        <f>F287*AE287</f>
        <v>0</v>
      </c>
      <c r="I287">
        <f>J287-H287</f>
        <v>0</v>
      </c>
      <c r="J287">
        <f>F287*G287</f>
        <v>0</v>
      </c>
      <c r="K287">
        <v>5.0000000000000002E-5</v>
      </c>
      <c r="L287">
        <f>F287*K287</f>
        <v>5.0000000000000002E-5</v>
      </c>
      <c r="M287" t="s">
        <v>51</v>
      </c>
      <c r="N287">
        <v>1</v>
      </c>
      <c r="O287">
        <f>IF(N287=5,I287,0)</f>
        <v>0</v>
      </c>
      <c r="Z287">
        <f>IF(AD287=0,J287,0)</f>
        <v>0</v>
      </c>
      <c r="AA287">
        <f>IF(AD287=15,J287,0)</f>
        <v>0</v>
      </c>
      <c r="AB287">
        <f>IF(AD287=21,J287,0)</f>
        <v>0</v>
      </c>
      <c r="AD287">
        <v>12</v>
      </c>
      <c r="AE287">
        <f>G287*AG287</f>
        <v>0</v>
      </c>
      <c r="AF287">
        <f>G287*(1-AG287)</f>
        <v>0</v>
      </c>
      <c r="AG287">
        <v>1</v>
      </c>
      <c r="AM287">
        <f>F287*AE287</f>
        <v>0</v>
      </c>
      <c r="AN287">
        <f>F287*AF287</f>
        <v>0</v>
      </c>
      <c r="AO287" t="s">
        <v>480</v>
      </c>
      <c r="AP287" t="s">
        <v>439</v>
      </c>
      <c r="AQ287" s="13" t="s">
        <v>54</v>
      </c>
    </row>
    <row r="288" spans="1:43" ht="12.75" customHeight="1" x14ac:dyDescent="0.2">
      <c r="C288" s="17" t="s">
        <v>60</v>
      </c>
      <c r="D288" s="76" t="s">
        <v>502</v>
      </c>
      <c r="E288" s="76"/>
      <c r="F288" s="76"/>
      <c r="G288" s="76"/>
      <c r="H288" s="76"/>
      <c r="I288" s="76"/>
      <c r="J288" s="76"/>
      <c r="K288" s="76"/>
      <c r="L288" s="76"/>
      <c r="M288" s="76"/>
    </row>
    <row r="289" spans="1:43" x14ac:dyDescent="0.2">
      <c r="A289" s="2" t="s">
        <v>503</v>
      </c>
      <c r="C289" s="1" t="s">
        <v>504</v>
      </c>
      <c r="D289" t="s">
        <v>505</v>
      </c>
      <c r="E289" t="s">
        <v>98</v>
      </c>
      <c r="F289">
        <v>1</v>
      </c>
      <c r="G289">
        <v>0</v>
      </c>
      <c r="H289">
        <f>F289*AE289</f>
        <v>0</v>
      </c>
      <c r="I289">
        <f>J289-H289</f>
        <v>0</v>
      </c>
      <c r="J289">
        <f>F289*G289</f>
        <v>0</v>
      </c>
      <c r="K289">
        <v>0</v>
      </c>
      <c r="L289">
        <f>F289*K289</f>
        <v>0</v>
      </c>
      <c r="M289" t="s">
        <v>51</v>
      </c>
      <c r="N289">
        <v>1</v>
      </c>
      <c r="O289">
        <f>IF(N289=5,I289,0)</f>
        <v>0</v>
      </c>
      <c r="Z289">
        <f>IF(AD289=0,J289,0)</f>
        <v>0</v>
      </c>
      <c r="AA289">
        <f>IF(AD289=15,J289,0)</f>
        <v>0</v>
      </c>
      <c r="AB289">
        <f>IF(AD289=21,J289,0)</f>
        <v>0</v>
      </c>
      <c r="AD289">
        <v>12</v>
      </c>
      <c r="AE289">
        <f>G289*AG289</f>
        <v>0</v>
      </c>
      <c r="AF289">
        <f>G289*(1-AG289)</f>
        <v>0</v>
      </c>
      <c r="AG289">
        <v>1</v>
      </c>
      <c r="AM289">
        <f>F289*AE289</f>
        <v>0</v>
      </c>
      <c r="AN289">
        <f>F289*AF289</f>
        <v>0</v>
      </c>
      <c r="AO289" t="s">
        <v>480</v>
      </c>
      <c r="AP289" t="s">
        <v>439</v>
      </c>
      <c r="AQ289" s="13" t="s">
        <v>54</v>
      </c>
    </row>
    <row r="290" spans="1:43" ht="12.75" customHeight="1" x14ac:dyDescent="0.2">
      <c r="C290" s="17" t="s">
        <v>60</v>
      </c>
      <c r="D290" s="76" t="s">
        <v>506</v>
      </c>
      <c r="E290" s="76"/>
      <c r="F290" s="76"/>
      <c r="G290" s="76"/>
      <c r="H290" s="76"/>
      <c r="I290" s="76"/>
      <c r="J290" s="76"/>
      <c r="K290" s="76"/>
      <c r="L290" s="76"/>
      <c r="M290" s="76"/>
    </row>
    <row r="291" spans="1:43" x14ac:dyDescent="0.2">
      <c r="A291" s="2" t="s">
        <v>507</v>
      </c>
      <c r="C291" s="1" t="s">
        <v>508</v>
      </c>
      <c r="D291" t="s">
        <v>509</v>
      </c>
      <c r="E291" t="s">
        <v>65</v>
      </c>
      <c r="F291">
        <v>12.3</v>
      </c>
      <c r="G291">
        <v>0</v>
      </c>
      <c r="H291">
        <f>F291*AE291</f>
        <v>0</v>
      </c>
      <c r="I291">
        <f>J291-H291</f>
        <v>0</v>
      </c>
      <c r="J291">
        <f>F291*G291</f>
        <v>0</v>
      </c>
      <c r="K291">
        <v>0</v>
      </c>
      <c r="L291">
        <f>F291*K291</f>
        <v>0</v>
      </c>
      <c r="M291" t="s">
        <v>51</v>
      </c>
      <c r="N291">
        <v>1</v>
      </c>
      <c r="O291">
        <f>IF(N291=5,I291,0)</f>
        <v>0</v>
      </c>
      <c r="Z291">
        <f>IF(AD291=0,J291,0)</f>
        <v>0</v>
      </c>
      <c r="AA291">
        <f>IF(AD291=15,J291,0)</f>
        <v>0</v>
      </c>
      <c r="AB291">
        <f>IF(AD291=21,J291,0)</f>
        <v>0</v>
      </c>
      <c r="AD291">
        <v>12</v>
      </c>
      <c r="AE291">
        <f>G291*AG291</f>
        <v>0</v>
      </c>
      <c r="AF291">
        <f>G291*(1-AG291)</f>
        <v>0</v>
      </c>
      <c r="AG291">
        <v>0</v>
      </c>
      <c r="AM291">
        <f>F291*AE291</f>
        <v>0</v>
      </c>
      <c r="AN291">
        <f>F291*AF291</f>
        <v>0</v>
      </c>
      <c r="AO291" t="s">
        <v>480</v>
      </c>
      <c r="AP291" t="s">
        <v>439</v>
      </c>
      <c r="AQ291" s="13" t="s">
        <v>54</v>
      </c>
    </row>
    <row r="292" spans="1:43" x14ac:dyDescent="0.2">
      <c r="A292" s="2" t="s">
        <v>510</v>
      </c>
      <c r="C292" s="1" t="s">
        <v>511</v>
      </c>
      <c r="D292" t="s">
        <v>512</v>
      </c>
      <c r="E292" t="s">
        <v>65</v>
      </c>
      <c r="F292">
        <v>15</v>
      </c>
      <c r="G292">
        <v>0</v>
      </c>
      <c r="H292">
        <f>F292*AE292</f>
        <v>0</v>
      </c>
      <c r="I292">
        <f>J292-H292</f>
        <v>0</v>
      </c>
      <c r="J292">
        <f>F292*G292</f>
        <v>0</v>
      </c>
      <c r="K292">
        <v>1.4999999999999999E-4</v>
      </c>
      <c r="L292">
        <f>F292*K292</f>
        <v>2.2499999999999998E-3</v>
      </c>
      <c r="M292" t="s">
        <v>51</v>
      </c>
      <c r="N292">
        <v>1</v>
      </c>
      <c r="O292">
        <f>IF(N292=5,I292,0)</f>
        <v>0</v>
      </c>
      <c r="Z292">
        <f>IF(AD292=0,J292,0)</f>
        <v>0</v>
      </c>
      <c r="AA292">
        <f>IF(AD292=15,J292,0)</f>
        <v>0</v>
      </c>
      <c r="AB292">
        <f>IF(AD292=21,J292,0)</f>
        <v>0</v>
      </c>
      <c r="AD292">
        <v>12</v>
      </c>
      <c r="AE292">
        <f>G292*AG292</f>
        <v>0</v>
      </c>
      <c r="AF292">
        <f>G292*(1-AG292)</f>
        <v>0</v>
      </c>
      <c r="AG292">
        <v>1</v>
      </c>
      <c r="AM292">
        <f>F292*AE292</f>
        <v>0</v>
      </c>
      <c r="AN292">
        <f>F292*AF292</f>
        <v>0</v>
      </c>
      <c r="AO292" t="s">
        <v>480</v>
      </c>
      <c r="AP292" t="s">
        <v>439</v>
      </c>
      <c r="AQ292" s="13" t="s">
        <v>54</v>
      </c>
    </row>
    <row r="293" spans="1:43" ht="25.5" customHeight="1" x14ac:dyDescent="0.2">
      <c r="C293" s="17" t="s">
        <v>60</v>
      </c>
      <c r="D293" s="76" t="s">
        <v>513</v>
      </c>
      <c r="E293" s="76"/>
      <c r="F293" s="76"/>
      <c r="G293" s="76"/>
      <c r="H293" s="76"/>
      <c r="I293" s="76"/>
      <c r="J293" s="76"/>
      <c r="K293" s="76"/>
      <c r="L293" s="76"/>
      <c r="M293" s="76"/>
    </row>
    <row r="294" spans="1:43" x14ac:dyDescent="0.2">
      <c r="A294" s="2" t="s">
        <v>514</v>
      </c>
      <c r="C294" s="1" t="s">
        <v>515</v>
      </c>
      <c r="D294" t="s">
        <v>516</v>
      </c>
      <c r="E294" t="s">
        <v>65</v>
      </c>
      <c r="F294">
        <v>3</v>
      </c>
      <c r="G294">
        <v>0</v>
      </c>
      <c r="H294">
        <f>F294*AE294</f>
        <v>0</v>
      </c>
      <c r="I294">
        <f>J294-H294</f>
        <v>0</v>
      </c>
      <c r="J294">
        <f>F294*G294</f>
        <v>0</v>
      </c>
      <c r="K294">
        <v>0</v>
      </c>
      <c r="L294">
        <f>F294*K294</f>
        <v>0</v>
      </c>
      <c r="M294" t="s">
        <v>51</v>
      </c>
      <c r="N294">
        <v>1</v>
      </c>
      <c r="O294">
        <f>IF(N294=5,I294,0)</f>
        <v>0</v>
      </c>
      <c r="Z294">
        <f>IF(AD294=0,J294,0)</f>
        <v>0</v>
      </c>
      <c r="AA294">
        <f>IF(AD294=15,J294,0)</f>
        <v>0</v>
      </c>
      <c r="AB294">
        <f>IF(AD294=21,J294,0)</f>
        <v>0</v>
      </c>
      <c r="AD294">
        <v>12</v>
      </c>
      <c r="AE294">
        <f>G294*AG294</f>
        <v>0</v>
      </c>
      <c r="AF294">
        <f>G294*(1-AG294)</f>
        <v>0</v>
      </c>
      <c r="AG294">
        <v>0</v>
      </c>
      <c r="AM294">
        <f>F294*AE294</f>
        <v>0</v>
      </c>
      <c r="AN294">
        <f>F294*AF294</f>
        <v>0</v>
      </c>
      <c r="AO294" t="s">
        <v>480</v>
      </c>
      <c r="AP294" t="s">
        <v>439</v>
      </c>
      <c r="AQ294" s="13" t="s">
        <v>54</v>
      </c>
    </row>
    <row r="295" spans="1:43" x14ac:dyDescent="0.2">
      <c r="D295" s="14" t="s">
        <v>517</v>
      </c>
      <c r="E295" s="14"/>
      <c r="F295" s="14">
        <v>3</v>
      </c>
    </row>
    <row r="296" spans="1:43" x14ac:dyDescent="0.2">
      <c r="D296" s="14" t="s">
        <v>517</v>
      </c>
      <c r="E296" s="14"/>
      <c r="F296" s="14">
        <v>3</v>
      </c>
    </row>
    <row r="297" spans="1:43" x14ac:dyDescent="0.2">
      <c r="A297" s="2" t="s">
        <v>518</v>
      </c>
      <c r="C297" s="1" t="s">
        <v>519</v>
      </c>
      <c r="D297" t="s">
        <v>520</v>
      </c>
      <c r="E297" t="s">
        <v>65</v>
      </c>
      <c r="F297">
        <v>5</v>
      </c>
      <c r="G297">
        <v>0</v>
      </c>
      <c r="H297">
        <f>F297*AE297</f>
        <v>0</v>
      </c>
      <c r="I297">
        <f>J297-H297</f>
        <v>0</v>
      </c>
      <c r="J297">
        <f>F297*G297</f>
        <v>0</v>
      </c>
      <c r="K297">
        <v>2.0000000000000001E-4</v>
      </c>
      <c r="L297">
        <f>F297*K297</f>
        <v>1E-3</v>
      </c>
      <c r="M297" t="s">
        <v>51</v>
      </c>
      <c r="N297">
        <v>1</v>
      </c>
      <c r="O297">
        <f>IF(N297=5,I297,0)</f>
        <v>0</v>
      </c>
      <c r="Z297">
        <f>IF(AD297=0,J297,0)</f>
        <v>0</v>
      </c>
      <c r="AA297">
        <f>IF(AD297=15,J297,0)</f>
        <v>0</v>
      </c>
      <c r="AB297">
        <f>IF(AD297=21,J297,0)</f>
        <v>0</v>
      </c>
      <c r="AD297">
        <v>12</v>
      </c>
      <c r="AE297">
        <f>G297*AG297</f>
        <v>0</v>
      </c>
      <c r="AF297">
        <f>G297*(1-AG297)</f>
        <v>0</v>
      </c>
      <c r="AG297">
        <v>1</v>
      </c>
      <c r="AM297">
        <f>F297*AE297</f>
        <v>0</v>
      </c>
      <c r="AN297">
        <f>F297*AF297</f>
        <v>0</v>
      </c>
      <c r="AO297" t="s">
        <v>480</v>
      </c>
      <c r="AP297" t="s">
        <v>439</v>
      </c>
      <c r="AQ297" s="13" t="s">
        <v>54</v>
      </c>
    </row>
    <row r="298" spans="1:43" ht="25.5" customHeight="1" x14ac:dyDescent="0.2">
      <c r="C298" s="17" t="s">
        <v>60</v>
      </c>
      <c r="D298" s="76" t="s">
        <v>513</v>
      </c>
      <c r="E298" s="76"/>
      <c r="F298" s="76"/>
      <c r="G298" s="76"/>
      <c r="H298" s="76"/>
      <c r="I298" s="76"/>
      <c r="J298" s="76"/>
      <c r="K298" s="76"/>
      <c r="L298" s="76"/>
      <c r="M298" s="76"/>
    </row>
    <row r="299" spans="1:43" x14ac:dyDescent="0.2">
      <c r="A299" s="2" t="s">
        <v>432</v>
      </c>
      <c r="C299" s="1" t="s">
        <v>521</v>
      </c>
      <c r="D299" t="s">
        <v>522</v>
      </c>
      <c r="E299" t="s">
        <v>98</v>
      </c>
      <c r="F299">
        <v>1</v>
      </c>
      <c r="G299">
        <v>0</v>
      </c>
      <c r="H299">
        <f>F299*AE299</f>
        <v>0</v>
      </c>
      <c r="I299">
        <f>J299-H299</f>
        <v>0</v>
      </c>
      <c r="J299">
        <f>F299*G299</f>
        <v>0</v>
      </c>
      <c r="K299">
        <v>0</v>
      </c>
      <c r="L299">
        <f>F299*K299</f>
        <v>0</v>
      </c>
      <c r="M299" t="s">
        <v>51</v>
      </c>
      <c r="N299">
        <v>1</v>
      </c>
      <c r="O299">
        <f>IF(N299=5,I299,0)</f>
        <v>0</v>
      </c>
      <c r="Z299">
        <f>IF(AD299=0,J299,0)</f>
        <v>0</v>
      </c>
      <c r="AA299">
        <f>IF(AD299=15,J299,0)</f>
        <v>0</v>
      </c>
      <c r="AB299">
        <f>IF(AD299=21,J299,0)</f>
        <v>0</v>
      </c>
      <c r="AD299">
        <v>12</v>
      </c>
      <c r="AE299">
        <f>G299*AG299</f>
        <v>0</v>
      </c>
      <c r="AF299">
        <f>G299*(1-AG299)</f>
        <v>0</v>
      </c>
      <c r="AG299">
        <v>0</v>
      </c>
      <c r="AM299">
        <f>F299*AE299</f>
        <v>0</v>
      </c>
      <c r="AN299">
        <f>F299*AF299</f>
        <v>0</v>
      </c>
      <c r="AO299" t="s">
        <v>480</v>
      </c>
      <c r="AP299" t="s">
        <v>439</v>
      </c>
      <c r="AQ299" s="13" t="s">
        <v>54</v>
      </c>
    </row>
    <row r="300" spans="1:43" x14ac:dyDescent="0.2">
      <c r="A300" s="2" t="s">
        <v>523</v>
      </c>
      <c r="C300" s="1" t="s">
        <v>524</v>
      </c>
      <c r="D300" t="s">
        <v>525</v>
      </c>
      <c r="E300" t="s">
        <v>98</v>
      </c>
      <c r="F300">
        <v>1</v>
      </c>
      <c r="G300">
        <v>0</v>
      </c>
      <c r="H300">
        <f>F300*AE300</f>
        <v>0</v>
      </c>
      <c r="I300">
        <f>J300-H300</f>
        <v>0</v>
      </c>
      <c r="J300">
        <f>F300*G300</f>
        <v>0</v>
      </c>
      <c r="K300">
        <v>0</v>
      </c>
      <c r="L300">
        <f>F300*K300</f>
        <v>0</v>
      </c>
      <c r="M300" t="s">
        <v>51</v>
      </c>
      <c r="N300">
        <v>1</v>
      </c>
      <c r="O300">
        <f>IF(N300=5,I300,0)</f>
        <v>0</v>
      </c>
      <c r="Z300">
        <f>IF(AD300=0,J300,0)</f>
        <v>0</v>
      </c>
      <c r="AA300">
        <f>IF(AD300=15,J300,0)</f>
        <v>0</v>
      </c>
      <c r="AB300">
        <f>IF(AD300=21,J300,0)</f>
        <v>0</v>
      </c>
      <c r="AD300">
        <v>12</v>
      </c>
      <c r="AE300">
        <f>G300*AG300</f>
        <v>0</v>
      </c>
      <c r="AF300">
        <f>G300*(1-AG300)</f>
        <v>0</v>
      </c>
      <c r="AG300">
        <v>0.4791238877481177</v>
      </c>
      <c r="AM300">
        <f>F300*AE300</f>
        <v>0</v>
      </c>
      <c r="AN300">
        <f>F300*AF300</f>
        <v>0</v>
      </c>
      <c r="AO300" t="s">
        <v>480</v>
      </c>
      <c r="AP300" t="s">
        <v>439</v>
      </c>
      <c r="AQ300" s="13" t="s">
        <v>54</v>
      </c>
    </row>
    <row r="301" spans="1:43" x14ac:dyDescent="0.2">
      <c r="A301" s="2" t="s">
        <v>526</v>
      </c>
      <c r="C301" s="1" t="s">
        <v>527</v>
      </c>
      <c r="D301" t="s">
        <v>528</v>
      </c>
      <c r="E301" t="s">
        <v>98</v>
      </c>
      <c r="F301">
        <v>1</v>
      </c>
      <c r="G301">
        <v>0</v>
      </c>
      <c r="H301">
        <f>F301*AE301</f>
        <v>0</v>
      </c>
      <c r="I301">
        <f>J301-H301</f>
        <v>0</v>
      </c>
      <c r="J301">
        <f>F301*G301</f>
        <v>0</v>
      </c>
      <c r="K301">
        <v>0</v>
      </c>
      <c r="L301">
        <f>F301*K301</f>
        <v>0</v>
      </c>
      <c r="M301" t="s">
        <v>51</v>
      </c>
      <c r="N301">
        <v>1</v>
      </c>
      <c r="O301">
        <f>IF(N301=5,I301,0)</f>
        <v>0</v>
      </c>
      <c r="Z301">
        <f>IF(AD301=0,J301,0)</f>
        <v>0</v>
      </c>
      <c r="AA301">
        <f>IF(AD301=15,J301,0)</f>
        <v>0</v>
      </c>
      <c r="AB301">
        <f>IF(AD301=21,J301,0)</f>
        <v>0</v>
      </c>
      <c r="AD301">
        <v>12</v>
      </c>
      <c r="AE301">
        <f>G301*AG301</f>
        <v>0</v>
      </c>
      <c r="AF301">
        <f>G301*(1-AG301)</f>
        <v>0</v>
      </c>
      <c r="AG301">
        <v>0</v>
      </c>
      <c r="AM301">
        <f>F301*AE301</f>
        <v>0</v>
      </c>
      <c r="AN301">
        <f>F301*AF301</f>
        <v>0</v>
      </c>
      <c r="AO301" t="s">
        <v>480</v>
      </c>
      <c r="AP301" t="s">
        <v>439</v>
      </c>
      <c r="AQ301" s="13" t="s">
        <v>54</v>
      </c>
    </row>
    <row r="302" spans="1:43" x14ac:dyDescent="0.2">
      <c r="A302" s="2" t="s">
        <v>529</v>
      </c>
      <c r="C302" s="1" t="s">
        <v>530</v>
      </c>
      <c r="D302" t="s">
        <v>531</v>
      </c>
      <c r="E302" t="s">
        <v>98</v>
      </c>
      <c r="F302">
        <v>1</v>
      </c>
      <c r="G302">
        <v>0</v>
      </c>
      <c r="H302">
        <f>F302*AE302</f>
        <v>0</v>
      </c>
      <c r="I302">
        <f>J302-H302</f>
        <v>0</v>
      </c>
      <c r="J302">
        <f>F302*G302</f>
        <v>0</v>
      </c>
      <c r="K302">
        <v>0</v>
      </c>
      <c r="L302">
        <f>F302*K302</f>
        <v>0</v>
      </c>
      <c r="M302" t="s">
        <v>51</v>
      </c>
      <c r="N302">
        <v>1</v>
      </c>
      <c r="O302">
        <f>IF(N302=5,I302,0)</f>
        <v>0</v>
      </c>
      <c r="Z302">
        <f>IF(AD302=0,J302,0)</f>
        <v>0</v>
      </c>
      <c r="AA302">
        <f>IF(AD302=15,J302,0)</f>
        <v>0</v>
      </c>
      <c r="AB302">
        <f>IF(AD302=21,J302,0)</f>
        <v>0</v>
      </c>
      <c r="AD302">
        <v>12</v>
      </c>
      <c r="AE302">
        <f>G302*AG302</f>
        <v>0</v>
      </c>
      <c r="AF302">
        <f>G302*(1-AG302)</f>
        <v>0</v>
      </c>
      <c r="AG302">
        <v>0.47969299648225128</v>
      </c>
      <c r="AM302">
        <f>F302*AE302</f>
        <v>0</v>
      </c>
      <c r="AN302">
        <f>F302*AF302</f>
        <v>0</v>
      </c>
      <c r="AO302" t="s">
        <v>480</v>
      </c>
      <c r="AP302" t="s">
        <v>439</v>
      </c>
      <c r="AQ302" s="13" t="s">
        <v>54</v>
      </c>
    </row>
    <row r="303" spans="1:43" x14ac:dyDescent="0.2">
      <c r="A303" s="18"/>
      <c r="B303" s="19"/>
      <c r="C303" s="19" t="s">
        <v>532</v>
      </c>
      <c r="D303" s="13" t="s">
        <v>533</v>
      </c>
      <c r="E303" s="13"/>
      <c r="F303" s="13"/>
      <c r="G303" s="13"/>
      <c r="H303" s="13">
        <f>SUM(H304:H316)</f>
        <v>0</v>
      </c>
      <c r="I303" s="13">
        <f>SUM(I304:I316)</f>
        <v>0</v>
      </c>
      <c r="J303" s="13">
        <f>H303+I303</f>
        <v>0</v>
      </c>
      <c r="K303" s="13"/>
      <c r="L303" s="13">
        <f>SUM(L304:L316)</f>
        <v>0</v>
      </c>
      <c r="M303" s="13"/>
      <c r="P303" s="13">
        <f>IF(Q303="PR",J303,SUM(O304:O316))</f>
        <v>0</v>
      </c>
      <c r="Q303" s="13"/>
      <c r="R303" s="13">
        <f>IF(Q303="HS",H303,0)</f>
        <v>0</v>
      </c>
      <c r="S303" s="13">
        <f>IF(Q303="HS",I303-P303,0)</f>
        <v>0</v>
      </c>
      <c r="T303" s="13">
        <f>IF(Q303="PS",H303,0)</f>
        <v>0</v>
      </c>
      <c r="U303" s="13">
        <f>IF(Q303="PS",I303-P303,0)</f>
        <v>0</v>
      </c>
      <c r="V303" s="13">
        <f>IF(Q303="MP",H303,0)</f>
        <v>0</v>
      </c>
      <c r="W303" s="13">
        <f>IF(Q303="MP",I303-P303,0)</f>
        <v>0</v>
      </c>
      <c r="X303" s="13">
        <f>IF(Q303="OM",H303,0)</f>
        <v>0</v>
      </c>
      <c r="Y303" s="13" t="s">
        <v>532</v>
      </c>
      <c r="AI303">
        <f>SUM(Z304:Z316)</f>
        <v>0</v>
      </c>
      <c r="AJ303">
        <f>SUM(AA304:AA316)</f>
        <v>0</v>
      </c>
      <c r="AK303">
        <f>SUM(AB304:AB316)</f>
        <v>0</v>
      </c>
    </row>
    <row r="304" spans="1:43" x14ac:dyDescent="0.2">
      <c r="A304" s="2" t="s">
        <v>534</v>
      </c>
      <c r="C304" s="1" t="s">
        <v>535</v>
      </c>
      <c r="D304" t="s">
        <v>536</v>
      </c>
      <c r="E304" t="s">
        <v>79</v>
      </c>
      <c r="F304">
        <v>1.7630999999999999</v>
      </c>
      <c r="G304">
        <v>0</v>
      </c>
      <c r="H304">
        <f>F304*AE304</f>
        <v>0</v>
      </c>
      <c r="I304">
        <f>J304-H304</f>
        <v>0</v>
      </c>
      <c r="J304">
        <f>F304*G304</f>
        <v>0</v>
      </c>
      <c r="K304">
        <v>0</v>
      </c>
      <c r="L304">
        <f>F304*K304</f>
        <v>0</v>
      </c>
      <c r="M304" t="s">
        <v>51</v>
      </c>
      <c r="N304">
        <v>5</v>
      </c>
      <c r="O304">
        <f>IF(N304=5,I304,0)</f>
        <v>0</v>
      </c>
      <c r="Z304">
        <f>IF(AD304=0,J304,0)</f>
        <v>0</v>
      </c>
      <c r="AA304">
        <f>IF(AD304=15,J304,0)</f>
        <v>0</v>
      </c>
      <c r="AB304">
        <f>IF(AD304=21,J304,0)</f>
        <v>0</v>
      </c>
      <c r="AD304">
        <v>12</v>
      </c>
      <c r="AE304">
        <f>G304*AG304</f>
        <v>0</v>
      </c>
      <c r="AF304">
        <f>G304*(1-AG304)</f>
        <v>0</v>
      </c>
      <c r="AG304">
        <v>0</v>
      </c>
      <c r="AM304">
        <f>F304*AE304</f>
        <v>0</v>
      </c>
      <c r="AN304">
        <f>F304*AF304</f>
        <v>0</v>
      </c>
      <c r="AO304" t="s">
        <v>537</v>
      </c>
      <c r="AP304" t="s">
        <v>439</v>
      </c>
      <c r="AQ304" s="13" t="s">
        <v>54</v>
      </c>
    </row>
    <row r="305" spans="1:43" x14ac:dyDescent="0.2">
      <c r="D305" s="14" t="s">
        <v>538</v>
      </c>
      <c r="E305" s="14"/>
      <c r="F305" s="14">
        <v>0.95140000000000002</v>
      </c>
    </row>
    <row r="306" spans="1:43" x14ac:dyDescent="0.2">
      <c r="D306" s="14" t="s">
        <v>539</v>
      </c>
      <c r="E306" s="14"/>
      <c r="F306" s="14">
        <v>0.43690000000000001</v>
      </c>
    </row>
    <row r="307" spans="1:43" x14ac:dyDescent="0.2">
      <c r="D307" s="14" t="s">
        <v>540</v>
      </c>
      <c r="E307" s="14"/>
      <c r="F307" s="14">
        <v>5.1200000000000002E-2</v>
      </c>
    </row>
    <row r="308" spans="1:43" x14ac:dyDescent="0.2">
      <c r="D308" s="14" t="s">
        <v>541</v>
      </c>
      <c r="E308" s="14"/>
      <c r="F308" s="14">
        <v>9.3299999999999994E-2</v>
      </c>
    </row>
    <row r="309" spans="1:43" x14ac:dyDescent="0.2">
      <c r="D309" s="14" t="s">
        <v>542</v>
      </c>
      <c r="E309" s="14"/>
      <c r="F309" s="14">
        <v>1.3262</v>
      </c>
    </row>
    <row r="310" spans="1:43" x14ac:dyDescent="0.2">
      <c r="D310" s="14" t="s">
        <v>539</v>
      </c>
      <c r="E310" s="14"/>
      <c r="F310" s="14">
        <v>0.43690000000000001</v>
      </c>
    </row>
    <row r="311" spans="1:43" x14ac:dyDescent="0.2">
      <c r="D311" s="14" t="s">
        <v>542</v>
      </c>
      <c r="E311" s="14"/>
      <c r="F311" s="14">
        <v>1.3262</v>
      </c>
    </row>
    <row r="312" spans="1:43" x14ac:dyDescent="0.2">
      <c r="D312" s="14" t="s">
        <v>539</v>
      </c>
      <c r="E312" s="14"/>
      <c r="F312" s="14">
        <v>0.43690000000000001</v>
      </c>
    </row>
    <row r="313" spans="1:43" ht="12.75" customHeight="1" x14ac:dyDescent="0.2">
      <c r="C313" s="17" t="s">
        <v>60</v>
      </c>
      <c r="D313" s="76" t="s">
        <v>543</v>
      </c>
      <c r="E313" s="76"/>
      <c r="F313" s="76"/>
      <c r="G313" s="76"/>
      <c r="H313" s="76"/>
      <c r="I313" s="76"/>
      <c r="J313" s="76"/>
      <c r="K313" s="76"/>
      <c r="L313" s="76"/>
      <c r="M313" s="76"/>
    </row>
    <row r="314" spans="1:43" x14ac:dyDescent="0.2">
      <c r="A314" s="2" t="s">
        <v>544</v>
      </c>
      <c r="C314" s="1" t="s">
        <v>545</v>
      </c>
      <c r="D314" t="s">
        <v>546</v>
      </c>
      <c r="E314" t="s">
        <v>79</v>
      </c>
      <c r="F314">
        <v>1.7630999999999999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0</v>
      </c>
      <c r="L314">
        <f>F314*K314</f>
        <v>0</v>
      </c>
      <c r="M314" t="s">
        <v>51</v>
      </c>
      <c r="N314">
        <v>5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537</v>
      </c>
      <c r="AP314" t="s">
        <v>439</v>
      </c>
      <c r="AQ314" s="13" t="s">
        <v>54</v>
      </c>
    </row>
    <row r="315" spans="1:43" ht="12.75" customHeight="1" x14ac:dyDescent="0.2">
      <c r="C315" s="17" t="s">
        <v>60</v>
      </c>
      <c r="D315" s="76" t="s">
        <v>547</v>
      </c>
      <c r="E315" s="76"/>
      <c r="F315" s="76"/>
      <c r="G315" s="76"/>
      <c r="H315" s="76"/>
      <c r="I315" s="76"/>
      <c r="J315" s="76"/>
      <c r="K315" s="76"/>
      <c r="L315" s="76"/>
      <c r="M315" s="76"/>
    </row>
    <row r="316" spans="1:43" x14ac:dyDescent="0.2">
      <c r="A316" s="2" t="s">
        <v>548</v>
      </c>
      <c r="C316" s="1" t="s">
        <v>549</v>
      </c>
      <c r="D316" t="s">
        <v>550</v>
      </c>
      <c r="E316" t="s">
        <v>79</v>
      </c>
      <c r="F316">
        <v>1.7630999999999999</v>
      </c>
      <c r="G316">
        <v>0</v>
      </c>
      <c r="H316">
        <f>F316*AE316</f>
        <v>0</v>
      </c>
      <c r="I316">
        <f>J316-H316</f>
        <v>0</v>
      </c>
      <c r="J316">
        <f>F316*G316</f>
        <v>0</v>
      </c>
      <c r="K316">
        <v>0</v>
      </c>
      <c r="L316">
        <f>F316*K316</f>
        <v>0</v>
      </c>
      <c r="M316" t="s">
        <v>51</v>
      </c>
      <c r="N316">
        <v>5</v>
      </c>
      <c r="O316">
        <f>IF(N316=5,I316,0)</f>
        <v>0</v>
      </c>
      <c r="Z316">
        <f>IF(AD316=0,J316,0)</f>
        <v>0</v>
      </c>
      <c r="AA316">
        <f>IF(AD316=15,J316,0)</f>
        <v>0</v>
      </c>
      <c r="AB316">
        <f>IF(AD316=21,J316,0)</f>
        <v>0</v>
      </c>
      <c r="AD316">
        <v>12</v>
      </c>
      <c r="AE316">
        <f>G316*AG316</f>
        <v>0</v>
      </c>
      <c r="AF316">
        <f>G316*(1-AG316)</f>
        <v>0</v>
      </c>
      <c r="AG316">
        <v>0</v>
      </c>
      <c r="AM316">
        <f>F316*AE316</f>
        <v>0</v>
      </c>
      <c r="AN316">
        <f>F316*AF316</f>
        <v>0</v>
      </c>
      <c r="AO316" t="s">
        <v>537</v>
      </c>
      <c r="AP316" t="s">
        <v>439</v>
      </c>
      <c r="AQ316" s="13" t="s">
        <v>54</v>
      </c>
    </row>
    <row r="317" spans="1:43" x14ac:dyDescent="0.2">
      <c r="A317" s="20"/>
      <c r="B317" s="21"/>
      <c r="C317" s="21"/>
      <c r="D317" s="22"/>
      <c r="E317" s="22"/>
      <c r="F317" s="22"/>
      <c r="G317" s="22"/>
      <c r="H317" s="77" t="s">
        <v>551</v>
      </c>
      <c r="I317" s="77"/>
      <c r="J317" s="22">
        <f>J8+J43+J46+J55+J66+J93+J100+J156+J225+J252+J270+J277+J303</f>
        <v>0</v>
      </c>
      <c r="K317" s="22"/>
      <c r="L317" s="22"/>
      <c r="M317" s="22"/>
    </row>
    <row r="318" spans="1:43" x14ac:dyDescent="0.2">
      <c r="A318" s="23" t="s">
        <v>552</v>
      </c>
    </row>
    <row r="319" spans="1:43" ht="0" hidden="1" customHeight="1" x14ac:dyDescent="0.2">
      <c r="A319" s="78"/>
      <c r="B319" s="54"/>
      <c r="C319" s="54"/>
      <c r="D319" s="79"/>
      <c r="E319" s="79"/>
      <c r="F319" s="79"/>
      <c r="G319" s="79"/>
      <c r="H319" s="79"/>
      <c r="I319" s="79"/>
      <c r="J319" s="79"/>
      <c r="K319" s="79"/>
      <c r="L319" s="79"/>
      <c r="M319" s="79"/>
    </row>
  </sheetData>
  <sheetProtection formatCells="0" formatColumns="0" formatRows="0" insertColumns="0" insertRows="0" insertHyperlinks="0" deleteColumns="0" deleteRows="0" sort="0" autoFilter="0" pivotTables="0"/>
  <mergeCells count="85">
    <mergeCell ref="D313:M313"/>
    <mergeCell ref="D315:M315"/>
    <mergeCell ref="H317:I317"/>
    <mergeCell ref="A319:M319"/>
    <mergeCell ref="D286:M286"/>
    <mergeCell ref="D288:M288"/>
    <mergeCell ref="D290:M290"/>
    <mergeCell ref="D293:M293"/>
    <mergeCell ref="D298:M298"/>
    <mergeCell ref="D263:M263"/>
    <mergeCell ref="D267:M267"/>
    <mergeCell ref="D269:M269"/>
    <mergeCell ref="D279:M279"/>
    <mergeCell ref="D281:M281"/>
    <mergeCell ref="D249:M249"/>
    <mergeCell ref="D251:M251"/>
    <mergeCell ref="D257:M257"/>
    <mergeCell ref="D259:M259"/>
    <mergeCell ref="D261:M261"/>
    <mergeCell ref="D189:M189"/>
    <mergeCell ref="D206:M206"/>
    <mergeCell ref="D224:M224"/>
    <mergeCell ref="D241:M241"/>
    <mergeCell ref="D243:M243"/>
    <mergeCell ref="D169:M169"/>
    <mergeCell ref="D171:M171"/>
    <mergeCell ref="D178:M178"/>
    <mergeCell ref="D180:M180"/>
    <mergeCell ref="D187:M187"/>
    <mergeCell ref="D141:M141"/>
    <mergeCell ref="D143:M143"/>
    <mergeCell ref="D145:M145"/>
    <mergeCell ref="D148:M148"/>
    <mergeCell ref="D155:M155"/>
    <mergeCell ref="D111:M111"/>
    <mergeCell ref="D118:M118"/>
    <mergeCell ref="D120:M120"/>
    <mergeCell ref="D127:M127"/>
    <mergeCell ref="D139:M139"/>
    <mergeCell ref="D92:M92"/>
    <mergeCell ref="D97:M97"/>
    <mergeCell ref="D99:M99"/>
    <mergeCell ref="D107:M107"/>
    <mergeCell ref="D109:M109"/>
    <mergeCell ref="D74:M74"/>
    <mergeCell ref="D76:M76"/>
    <mergeCell ref="D79:M79"/>
    <mergeCell ref="D81:M81"/>
    <mergeCell ref="D83:M83"/>
    <mergeCell ref="D40:M40"/>
    <mergeCell ref="D42:M42"/>
    <mergeCell ref="D45:M45"/>
    <mergeCell ref="D61:M61"/>
    <mergeCell ref="D69:M69"/>
    <mergeCell ref="D17:M17"/>
    <mergeCell ref="D24:M24"/>
    <mergeCell ref="D28:M28"/>
    <mergeCell ref="D35:M35"/>
    <mergeCell ref="D38:M38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291"/>
  <sheetViews>
    <sheetView tabSelected="1" workbookViewId="0">
      <selection activeCell="G2" sqref="G2:H2"/>
    </sheetView>
  </sheetViews>
  <sheetFormatPr defaultColWidth="8.85546875" defaultRowHeight="12.75" x14ac:dyDescent="0.2"/>
  <cols>
    <col min="1" max="1" width="2.42578125" style="2" customWidth="1"/>
    <col min="2" max="2" width="14" style="1" bestFit="1" customWidth="1"/>
    <col min="3" max="3" width="47.85546875" customWidth="1"/>
    <col min="4" max="4" width="6.28515625" bestFit="1" customWidth="1"/>
    <col min="5" max="5" width="46" customWidth="1"/>
    <col min="6" max="6" width="8.42578125" bestFit="1" customWidth="1"/>
    <col min="7" max="7" width="15.140625" bestFit="1" customWidth="1"/>
    <col min="8" max="8" width="17.7109375" bestFit="1" customWidth="1"/>
    <col min="10" max="22" width="0" hidden="1" customWidth="1"/>
    <col min="23" max="24" width="9.140625" hidden="1" customWidth="1"/>
    <col min="25" max="26" width="0" hidden="1" customWidth="1"/>
  </cols>
  <sheetData>
    <row r="1" spans="1:25" ht="25.5" customHeight="1" x14ac:dyDescent="0.2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1"/>
    </row>
    <row r="2" spans="1:25" ht="25.5" customHeight="1" x14ac:dyDescent="0.2">
      <c r="A2" s="29" t="s">
        <v>1</v>
      </c>
      <c r="B2" s="31"/>
      <c r="C2" s="5" t="s">
        <v>2</v>
      </c>
      <c r="D2" s="46"/>
      <c r="E2" s="56" t="s">
        <v>3</v>
      </c>
      <c r="F2" s="56"/>
      <c r="G2" s="81"/>
      <c r="H2" s="81"/>
      <c r="I2" s="43"/>
      <c r="J2" s="84"/>
      <c r="K2" s="84"/>
      <c r="L2" s="84"/>
      <c r="M2" s="1"/>
    </row>
    <row r="3" spans="1:25" ht="25.5" customHeight="1" x14ac:dyDescent="0.2">
      <c r="A3" s="30" t="s">
        <v>7</v>
      </c>
      <c r="C3" s="6" t="s">
        <v>8</v>
      </c>
      <c r="E3" s="58" t="s">
        <v>9</v>
      </c>
      <c r="F3" s="58"/>
      <c r="G3" s="82"/>
      <c r="H3" s="82"/>
      <c r="I3" s="43"/>
      <c r="J3" s="84"/>
      <c r="K3" s="84"/>
      <c r="L3" s="84"/>
      <c r="M3" s="1"/>
    </row>
    <row r="4" spans="1:25" ht="25.5" customHeight="1" x14ac:dyDescent="0.2">
      <c r="A4" s="30" t="s">
        <v>12</v>
      </c>
      <c r="C4" s="6" t="s">
        <v>13</v>
      </c>
      <c r="E4" s="58" t="s">
        <v>14</v>
      </c>
      <c r="F4" s="58"/>
      <c r="G4" s="82"/>
      <c r="H4" s="82"/>
      <c r="I4" s="43"/>
      <c r="J4" s="84"/>
      <c r="K4" s="84"/>
      <c r="L4" s="84"/>
      <c r="M4" s="1"/>
    </row>
    <row r="5" spans="1:25" ht="25.5" customHeight="1" thickBot="1" x14ac:dyDescent="0.25">
      <c r="A5" s="44" t="s">
        <v>16</v>
      </c>
      <c r="B5" s="45"/>
      <c r="C5" s="45"/>
      <c r="D5" s="7"/>
      <c r="E5" s="60" t="s">
        <v>17</v>
      </c>
      <c r="F5" s="60"/>
      <c r="G5" s="83"/>
      <c r="H5" s="83"/>
      <c r="I5" s="43"/>
      <c r="J5" s="84"/>
      <c r="K5" s="84"/>
      <c r="L5" s="84"/>
      <c r="M5" s="1"/>
    </row>
    <row r="6" spans="1:25" ht="13.5" thickBot="1" x14ac:dyDescent="0.25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553</v>
      </c>
    </row>
    <row r="7" spans="1:25" x14ac:dyDescent="0.2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SUM(H8:H35)</f>
        <v>0</v>
      </c>
    </row>
    <row r="8" spans="1:25" x14ac:dyDescent="0.2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12.1008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 x14ac:dyDescent="0.2">
      <c r="E9" t="s">
        <v>56</v>
      </c>
    </row>
    <row r="10" spans="1:25" x14ac:dyDescent="0.2">
      <c r="E10" t="s">
        <v>57</v>
      </c>
    </row>
    <row r="11" spans="1:25" x14ac:dyDescent="0.2">
      <c r="E11" t="s">
        <v>58</v>
      </c>
    </row>
    <row r="12" spans="1:25" x14ac:dyDescent="0.2">
      <c r="E12" t="s">
        <v>59</v>
      </c>
    </row>
    <row r="13" spans="1:25" x14ac:dyDescent="0.2">
      <c r="E13" t="s">
        <v>58</v>
      </c>
    </row>
    <row r="14" spans="1:25" x14ac:dyDescent="0.2">
      <c r="E14" t="s">
        <v>59</v>
      </c>
    </row>
    <row r="15" spans="1:25" ht="12.75" customHeight="1" x14ac:dyDescent="0.2">
      <c r="B15" s="15" t="s">
        <v>60</v>
      </c>
      <c r="C15" s="76" t="s">
        <v>61</v>
      </c>
      <c r="D15" s="85"/>
      <c r="E15" s="85"/>
      <c r="F15" s="85"/>
      <c r="G15" s="85"/>
      <c r="H15" s="16"/>
    </row>
    <row r="16" spans="1:25" x14ac:dyDescent="0.2">
      <c r="A16" s="2" t="s">
        <v>62</v>
      </c>
      <c r="B16" s="1" t="s">
        <v>63</v>
      </c>
      <c r="C16" s="25" t="s">
        <v>64</v>
      </c>
      <c r="D16" t="s">
        <v>65</v>
      </c>
      <c r="E16" t="s">
        <v>66</v>
      </c>
      <c r="F16">
        <v>9.3800000000000008</v>
      </c>
      <c r="G16" s="47">
        <f>'Stavební rozpočet'!G18</f>
        <v>0</v>
      </c>
      <c r="H16">
        <f>W16*F16+X16*F16</f>
        <v>0</v>
      </c>
      <c r="W16">
        <f>G16*Y16</f>
        <v>0</v>
      </c>
      <c r="X16">
        <f>G16*(1-Y16)</f>
        <v>0</v>
      </c>
      <c r="Y16">
        <v>0.12809798270893369</v>
      </c>
    </row>
    <row r="17" spans="1:25" x14ac:dyDescent="0.2">
      <c r="E17" t="s">
        <v>67</v>
      </c>
    </row>
    <row r="18" spans="1:25" x14ac:dyDescent="0.2">
      <c r="E18" t="s">
        <v>68</v>
      </c>
    </row>
    <row r="19" spans="1:25" x14ac:dyDescent="0.2">
      <c r="E19" t="s">
        <v>69</v>
      </c>
    </row>
    <row r="20" spans="1:25" x14ac:dyDescent="0.2">
      <c r="E20" t="s">
        <v>69</v>
      </c>
    </row>
    <row r="21" spans="1:25" ht="12.75" customHeight="1" x14ac:dyDescent="0.2">
      <c r="B21" s="15" t="s">
        <v>60</v>
      </c>
      <c r="C21" s="76" t="s">
        <v>70</v>
      </c>
      <c r="D21" s="85"/>
      <c r="E21" s="85"/>
      <c r="F21" s="85"/>
      <c r="G21" s="85"/>
      <c r="H21" s="16"/>
    </row>
    <row r="22" spans="1:25" x14ac:dyDescent="0.2">
      <c r="A22" s="2" t="s">
        <v>71</v>
      </c>
      <c r="B22" s="1" t="s">
        <v>72</v>
      </c>
      <c r="C22" s="25" t="s">
        <v>73</v>
      </c>
      <c r="D22" t="s">
        <v>50</v>
      </c>
      <c r="E22" t="s">
        <v>74</v>
      </c>
      <c r="F22">
        <v>6.0107999999999997</v>
      </c>
      <c r="G22" s="47">
        <f>'Stavební rozpočet'!G25</f>
        <v>0</v>
      </c>
      <c r="H22">
        <f>W22*F22+X22*F22</f>
        <v>0</v>
      </c>
      <c r="W22">
        <f>G22*Y22</f>
        <v>0</v>
      </c>
      <c r="X22">
        <f>G22*(1-Y22)</f>
        <v>0</v>
      </c>
      <c r="Y22">
        <v>0.11891428571428569</v>
      </c>
    </row>
    <row r="23" spans="1:25" x14ac:dyDescent="0.2">
      <c r="E23" t="s">
        <v>74</v>
      </c>
    </row>
    <row r="24" spans="1:25" ht="12.75" customHeight="1" x14ac:dyDescent="0.2">
      <c r="B24" s="15" t="s">
        <v>60</v>
      </c>
      <c r="C24" s="76" t="s">
        <v>75</v>
      </c>
      <c r="D24" s="85"/>
      <c r="E24" s="85"/>
      <c r="F24" s="85"/>
      <c r="G24" s="85"/>
      <c r="H24" s="16"/>
    </row>
    <row r="25" spans="1:25" ht="25.5" x14ac:dyDescent="0.2">
      <c r="A25" s="2" t="s">
        <v>76</v>
      </c>
      <c r="B25" s="1" t="s">
        <v>77</v>
      </c>
      <c r="C25" s="25" t="s">
        <v>78</v>
      </c>
      <c r="D25" t="s">
        <v>79</v>
      </c>
      <c r="E25" t="s">
        <v>80</v>
      </c>
      <c r="F25">
        <v>7.4999999999999997E-2</v>
      </c>
      <c r="G25" s="47">
        <f>'Stavební rozpočet'!G29</f>
        <v>0</v>
      </c>
      <c r="H25">
        <f>W25*F25+X25*F25</f>
        <v>0</v>
      </c>
      <c r="W25">
        <f>G25*Y25</f>
        <v>0</v>
      </c>
      <c r="X25">
        <f>G25*(1-Y25)</f>
        <v>0</v>
      </c>
      <c r="Y25">
        <v>1</v>
      </c>
    </row>
    <row r="26" spans="1:25" x14ac:dyDescent="0.2">
      <c r="E26" t="s">
        <v>81</v>
      </c>
    </row>
    <row r="27" spans="1:25" x14ac:dyDescent="0.2">
      <c r="E27" t="s">
        <v>80</v>
      </c>
    </row>
    <row r="28" spans="1:25" x14ac:dyDescent="0.2">
      <c r="E28" t="s">
        <v>80</v>
      </c>
    </row>
    <row r="29" spans="1:25" x14ac:dyDescent="0.2">
      <c r="E29" t="s">
        <v>80</v>
      </c>
    </row>
    <row r="30" spans="1:25" ht="12.75" customHeight="1" x14ac:dyDescent="0.2">
      <c r="B30" s="15" t="s">
        <v>60</v>
      </c>
      <c r="C30" s="76" t="s">
        <v>82</v>
      </c>
      <c r="D30" s="85"/>
      <c r="E30" s="85"/>
      <c r="F30" s="85"/>
      <c r="G30" s="85"/>
      <c r="H30" s="16"/>
    </row>
    <row r="31" spans="1:25" x14ac:dyDescent="0.2">
      <c r="A31" s="2" t="s">
        <v>83</v>
      </c>
      <c r="B31" s="1" t="s">
        <v>84</v>
      </c>
      <c r="C31" s="25" t="s">
        <v>85</v>
      </c>
      <c r="D31" t="s">
        <v>50</v>
      </c>
      <c r="E31" t="s">
        <v>86</v>
      </c>
      <c r="F31">
        <v>6.09</v>
      </c>
      <c r="G31" s="47">
        <f>'Stavební rozpočet'!G36</f>
        <v>0</v>
      </c>
      <c r="H31">
        <f>W31*F31+X31*F31</f>
        <v>0</v>
      </c>
      <c r="W31">
        <f>G31*Y31</f>
        <v>0</v>
      </c>
      <c r="X31">
        <f>G31*(1-Y31)</f>
        <v>0</v>
      </c>
      <c r="Y31">
        <v>0.26393229166666671</v>
      </c>
    </row>
    <row r="32" spans="1:25" ht="12.75" customHeight="1" x14ac:dyDescent="0.2">
      <c r="B32" s="15" t="s">
        <v>60</v>
      </c>
      <c r="C32" s="76" t="s">
        <v>87</v>
      </c>
      <c r="D32" s="85"/>
      <c r="E32" s="85"/>
      <c r="F32" s="85"/>
      <c r="G32" s="85"/>
      <c r="H32" s="16"/>
    </row>
    <row r="33" spans="1:25" x14ac:dyDescent="0.2">
      <c r="A33" s="2" t="s">
        <v>88</v>
      </c>
      <c r="B33" s="1" t="s">
        <v>89</v>
      </c>
      <c r="C33" s="25" t="s">
        <v>90</v>
      </c>
      <c r="D33" t="s">
        <v>50</v>
      </c>
      <c r="F33">
        <v>6.09</v>
      </c>
      <c r="G33" s="47">
        <f>'Stavební rozpočet'!G39</f>
        <v>0</v>
      </c>
      <c r="H33">
        <f>W33*F33+X33*F33</f>
        <v>0</v>
      </c>
      <c r="W33">
        <f>G33*Y33</f>
        <v>0</v>
      </c>
      <c r="X33">
        <f>G33*(1-Y33)</f>
        <v>0</v>
      </c>
      <c r="Y33">
        <v>0.1741541038525963</v>
      </c>
    </row>
    <row r="34" spans="1:25" ht="12.75" customHeight="1" x14ac:dyDescent="0.2">
      <c r="B34" s="15" t="s">
        <v>60</v>
      </c>
      <c r="C34" s="76" t="s">
        <v>91</v>
      </c>
      <c r="D34" s="85"/>
      <c r="E34" s="85"/>
      <c r="F34" s="85"/>
      <c r="G34" s="85"/>
      <c r="H34" s="16"/>
    </row>
    <row r="35" spans="1:25" ht="25.5" x14ac:dyDescent="0.2">
      <c r="A35" s="2" t="s">
        <v>92</v>
      </c>
      <c r="B35" s="1" t="s">
        <v>77</v>
      </c>
      <c r="C35" s="25" t="s">
        <v>78</v>
      </c>
      <c r="D35" t="s">
        <v>79</v>
      </c>
      <c r="F35">
        <v>0.05</v>
      </c>
      <c r="G35" s="47">
        <f>'Stavební rozpočet'!G41</f>
        <v>0</v>
      </c>
      <c r="H35">
        <f>W35*F35+X35*F35</f>
        <v>0</v>
      </c>
      <c r="W35">
        <f>G35*Y35</f>
        <v>0</v>
      </c>
      <c r="X35">
        <f>G35*(1-Y35)</f>
        <v>0</v>
      </c>
      <c r="Y35">
        <v>1</v>
      </c>
    </row>
    <row r="36" spans="1:25" ht="12.75" customHeight="1" x14ac:dyDescent="0.2">
      <c r="B36" s="15" t="s">
        <v>60</v>
      </c>
      <c r="C36" s="76" t="s">
        <v>82</v>
      </c>
      <c r="D36" s="85"/>
      <c r="E36" s="85"/>
      <c r="F36" s="85"/>
      <c r="G36" s="85"/>
      <c r="H36" s="16"/>
    </row>
    <row r="37" spans="1:25" x14ac:dyDescent="0.2">
      <c r="A37" s="18"/>
      <c r="B37" s="19" t="s">
        <v>93</v>
      </c>
      <c r="C37" s="13" t="s">
        <v>94</v>
      </c>
      <c r="D37" s="13"/>
      <c r="E37" s="13"/>
      <c r="F37" s="13"/>
      <c r="G37" s="13"/>
      <c r="H37" s="13">
        <f>SUM(H38:H38)</f>
        <v>0</v>
      </c>
    </row>
    <row r="38" spans="1:25" x14ac:dyDescent="0.2">
      <c r="A38" s="2" t="s">
        <v>95</v>
      </c>
      <c r="B38" s="1" t="s">
        <v>96</v>
      </c>
      <c r="C38" s="25" t="s">
        <v>97</v>
      </c>
      <c r="D38" t="s">
        <v>98</v>
      </c>
      <c r="F38">
        <v>1</v>
      </c>
      <c r="G38" s="47">
        <v>0</v>
      </c>
      <c r="H38">
        <f>W38*F38+X38*F38</f>
        <v>0</v>
      </c>
      <c r="W38">
        <f>G38*Y38</f>
        <v>0</v>
      </c>
      <c r="X38">
        <f>G38*(1-Y38)</f>
        <v>0</v>
      </c>
      <c r="Y38">
        <v>0.64451468048359239</v>
      </c>
    </row>
    <row r="39" spans="1:25" ht="12.75" customHeight="1" x14ac:dyDescent="0.2">
      <c r="B39" s="15" t="s">
        <v>60</v>
      </c>
      <c r="C39" s="76" t="s">
        <v>100</v>
      </c>
      <c r="D39" s="85"/>
      <c r="E39" s="85"/>
      <c r="F39" s="85"/>
      <c r="G39" s="85"/>
      <c r="H39" s="16"/>
    </row>
    <row r="40" spans="1:25" x14ac:dyDescent="0.2">
      <c r="A40" s="18"/>
      <c r="B40" s="19" t="s">
        <v>101</v>
      </c>
      <c r="C40" s="13" t="s">
        <v>102</v>
      </c>
      <c r="D40" s="13"/>
      <c r="E40" s="13"/>
      <c r="F40" s="13"/>
      <c r="G40" s="13"/>
      <c r="H40" s="13">
        <f>SUM(H41:H47)</f>
        <v>0</v>
      </c>
    </row>
    <row r="41" spans="1:25" x14ac:dyDescent="0.2">
      <c r="A41" s="2" t="s">
        <v>104</v>
      </c>
      <c r="B41" s="1" t="s">
        <v>105</v>
      </c>
      <c r="C41" s="25" t="s">
        <v>106</v>
      </c>
      <c r="D41" t="s">
        <v>98</v>
      </c>
      <c r="F41">
        <v>1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0.96824343015214376</v>
      </c>
    </row>
    <row r="42" spans="1:25" x14ac:dyDescent="0.2">
      <c r="A42" s="2" t="s">
        <v>109</v>
      </c>
      <c r="B42" s="1" t="s">
        <v>110</v>
      </c>
      <c r="C42" s="25" t="s">
        <v>111</v>
      </c>
      <c r="D42" t="s">
        <v>65</v>
      </c>
      <c r="E42" t="s">
        <v>112</v>
      </c>
      <c r="F42">
        <v>4.3</v>
      </c>
      <c r="G42" s="47">
        <f>'Stavební rozpočet'!G48</f>
        <v>0</v>
      </c>
      <c r="H42">
        <f>W42*F42+X42*F42</f>
        <v>0</v>
      </c>
      <c r="W42">
        <f>G42*Y42</f>
        <v>0</v>
      </c>
      <c r="X42">
        <f>G42*(1-Y42)</f>
        <v>0</v>
      </c>
      <c r="Y42">
        <v>0.34058689878076098</v>
      </c>
    </row>
    <row r="43" spans="1:25" x14ac:dyDescent="0.2">
      <c r="E43" t="s">
        <v>112</v>
      </c>
    </row>
    <row r="44" spans="1:25" x14ac:dyDescent="0.2">
      <c r="A44" s="2" t="s">
        <v>113</v>
      </c>
      <c r="B44" s="1" t="s">
        <v>114</v>
      </c>
      <c r="C44" s="25" t="s">
        <v>115</v>
      </c>
      <c r="D44" t="s">
        <v>65</v>
      </c>
      <c r="F44">
        <v>0.5</v>
      </c>
      <c r="G44" s="47">
        <f>'Stavební rozpočet'!G51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0.31743667679837889</v>
      </c>
    </row>
    <row r="45" spans="1:25" x14ac:dyDescent="0.2">
      <c r="A45" s="2" t="s">
        <v>116</v>
      </c>
      <c r="B45" s="1" t="s">
        <v>117</v>
      </c>
      <c r="C45" s="25" t="s">
        <v>118</v>
      </c>
      <c r="D45" t="s">
        <v>98</v>
      </c>
      <c r="F45">
        <v>2</v>
      </c>
      <c r="G45" s="47">
        <f>'Stavební rozpočet'!G52</f>
        <v>0</v>
      </c>
      <c r="H45">
        <f>W45*F45+X45*F45</f>
        <v>0</v>
      </c>
      <c r="W45">
        <f>G45*Y45</f>
        <v>0</v>
      </c>
      <c r="X45">
        <f>G45*(1-Y45)</f>
        <v>0</v>
      </c>
      <c r="Y45">
        <v>0</v>
      </c>
    </row>
    <row r="46" spans="1:25" x14ac:dyDescent="0.2">
      <c r="A46" s="2" t="s">
        <v>119</v>
      </c>
      <c r="B46" s="1" t="s">
        <v>120</v>
      </c>
      <c r="C46" s="25" t="s">
        <v>121</v>
      </c>
      <c r="D46" t="s">
        <v>65</v>
      </c>
      <c r="F46">
        <v>4.9000000000000004</v>
      </c>
      <c r="G46" s="47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2.9225352112676059E-2</v>
      </c>
    </row>
    <row r="47" spans="1:25" x14ac:dyDescent="0.2">
      <c r="A47" s="2" t="s">
        <v>122</v>
      </c>
      <c r="B47" s="1" t="s">
        <v>123</v>
      </c>
      <c r="C47" s="25" t="s">
        <v>124</v>
      </c>
      <c r="D47" t="s">
        <v>79</v>
      </c>
      <c r="F47">
        <v>4.5999999999999999E-3</v>
      </c>
      <c r="G47" s="4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 x14ac:dyDescent="0.2">
      <c r="A48" s="18"/>
      <c r="B48" s="19" t="s">
        <v>125</v>
      </c>
      <c r="C48" s="13" t="s">
        <v>126</v>
      </c>
      <c r="D48" s="13"/>
      <c r="E48" s="13"/>
      <c r="F48" s="13"/>
      <c r="G48" s="13"/>
      <c r="H48" s="13">
        <f>SUM(H49:H57)</f>
        <v>0</v>
      </c>
    </row>
    <row r="49" spans="1:25" ht="25.5" x14ac:dyDescent="0.2">
      <c r="A49" s="2" t="s">
        <v>127</v>
      </c>
      <c r="B49" s="1" t="s">
        <v>128</v>
      </c>
      <c r="C49" s="25" t="s">
        <v>129</v>
      </c>
      <c r="D49" t="s">
        <v>65</v>
      </c>
      <c r="E49" t="s">
        <v>131</v>
      </c>
      <c r="F49">
        <v>5.9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0.24177377892030841</v>
      </c>
    </row>
    <row r="50" spans="1:25" x14ac:dyDescent="0.2">
      <c r="E50" t="s">
        <v>132</v>
      </c>
    </row>
    <row r="51" spans="1:25" x14ac:dyDescent="0.2">
      <c r="E51" t="s">
        <v>132</v>
      </c>
    </row>
    <row r="52" spans="1:25" x14ac:dyDescent="0.2">
      <c r="A52" s="2" t="s">
        <v>133</v>
      </c>
      <c r="B52" s="1" t="s">
        <v>134</v>
      </c>
      <c r="C52" s="25" t="s">
        <v>135</v>
      </c>
      <c r="D52" t="s">
        <v>65</v>
      </c>
      <c r="F52">
        <v>5.9</v>
      </c>
      <c r="G52" s="47">
        <f>'Stavební rozpočet'!G60</f>
        <v>0</v>
      </c>
      <c r="H52">
        <f>W52*F52+X52*F52</f>
        <v>0</v>
      </c>
      <c r="W52">
        <f>G52*Y52</f>
        <v>0</v>
      </c>
      <c r="X52">
        <f>G52*(1-Y52)</f>
        <v>0</v>
      </c>
      <c r="Y52">
        <v>0.17068343229712421</v>
      </c>
    </row>
    <row r="53" spans="1:25" ht="12.75" customHeight="1" x14ac:dyDescent="0.2">
      <c r="B53" s="15" t="s">
        <v>60</v>
      </c>
      <c r="C53" s="76" t="s">
        <v>136</v>
      </c>
      <c r="D53" s="85"/>
      <c r="E53" s="85"/>
      <c r="F53" s="85"/>
      <c r="G53" s="85"/>
      <c r="H53" s="16"/>
    </row>
    <row r="54" spans="1:25" x14ac:dyDescent="0.2">
      <c r="A54" s="2" t="s">
        <v>137</v>
      </c>
      <c r="B54" s="1" t="s">
        <v>138</v>
      </c>
      <c r="C54" s="25" t="s">
        <v>139</v>
      </c>
      <c r="D54" t="s">
        <v>98</v>
      </c>
      <c r="F54">
        <v>6</v>
      </c>
      <c r="G54" s="47">
        <f>'Stavební rozpočet'!G62</f>
        <v>0</v>
      </c>
      <c r="H54">
        <f>W54*F54+X54*F54</f>
        <v>0</v>
      </c>
      <c r="W54">
        <f>G54*Y54</f>
        <v>0</v>
      </c>
      <c r="X54">
        <f>G54*(1-Y54)</f>
        <v>0</v>
      </c>
      <c r="Y54">
        <v>0.37733720879788302</v>
      </c>
    </row>
    <row r="55" spans="1:25" ht="25.5" x14ac:dyDescent="0.2">
      <c r="A55" s="2" t="s">
        <v>140</v>
      </c>
      <c r="B55" s="1" t="s">
        <v>141</v>
      </c>
      <c r="C55" s="25" t="s">
        <v>142</v>
      </c>
      <c r="D55" t="s">
        <v>98</v>
      </c>
      <c r="F55">
        <v>2</v>
      </c>
      <c r="G55" s="47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0.71827496149467618</v>
      </c>
    </row>
    <row r="56" spans="1:25" x14ac:dyDescent="0.2">
      <c r="A56" s="2" t="s">
        <v>143</v>
      </c>
      <c r="B56" s="1" t="s">
        <v>144</v>
      </c>
      <c r="C56" s="25" t="s">
        <v>145</v>
      </c>
      <c r="D56" t="s">
        <v>65</v>
      </c>
      <c r="F56">
        <v>7.8</v>
      </c>
      <c r="G56" s="47">
        <f>'Stavební rozpočet'!G64</f>
        <v>0</v>
      </c>
      <c r="H56">
        <f>W56*F56+X56*F56</f>
        <v>0</v>
      </c>
      <c r="W56">
        <f>G56*Y56</f>
        <v>0</v>
      </c>
      <c r="X56">
        <f>G56*(1-Y56)</f>
        <v>0</v>
      </c>
      <c r="Y56">
        <v>1.5294117647058819E-2</v>
      </c>
    </row>
    <row r="57" spans="1:25" x14ac:dyDescent="0.2">
      <c r="A57" s="2" t="s">
        <v>146</v>
      </c>
      <c r="B57" s="1" t="s">
        <v>147</v>
      </c>
      <c r="C57" s="25" t="s">
        <v>148</v>
      </c>
      <c r="D57" t="s">
        <v>79</v>
      </c>
      <c r="F57">
        <v>3.3529999999999997E-2</v>
      </c>
      <c r="G57" s="47">
        <f>'Stavební rozpočet'!G65</f>
        <v>0</v>
      </c>
      <c r="H57">
        <f>W57*F57+X57*F57</f>
        <v>0</v>
      </c>
      <c r="W57">
        <f>G57*Y57</f>
        <v>0</v>
      </c>
      <c r="X57">
        <f>G57*(1-Y57)</f>
        <v>0</v>
      </c>
      <c r="Y57">
        <v>0</v>
      </c>
    </row>
    <row r="58" spans="1:25" x14ac:dyDescent="0.2">
      <c r="A58" s="18"/>
      <c r="B58" s="19" t="s">
        <v>149</v>
      </c>
      <c r="C58" s="13" t="s">
        <v>150</v>
      </c>
      <c r="D58" s="13"/>
      <c r="E58" s="13"/>
      <c r="F58" s="13"/>
      <c r="G58" s="13"/>
      <c r="H58" s="13">
        <f>SUM(H59:H83)</f>
        <v>0</v>
      </c>
    </row>
    <row r="59" spans="1:25" x14ac:dyDescent="0.2">
      <c r="A59" s="2" t="s">
        <v>151</v>
      </c>
      <c r="B59" s="1" t="s">
        <v>152</v>
      </c>
      <c r="C59" s="25" t="s">
        <v>153</v>
      </c>
      <c r="D59" t="s">
        <v>98</v>
      </c>
      <c r="F59">
        <v>1</v>
      </c>
      <c r="G59" s="4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0.86802803738317758</v>
      </c>
    </row>
    <row r="60" spans="1:25" x14ac:dyDescent="0.2">
      <c r="A60" s="2" t="s">
        <v>155</v>
      </c>
      <c r="B60" s="1" t="s">
        <v>156</v>
      </c>
      <c r="C60" s="25" t="s">
        <v>157</v>
      </c>
      <c r="D60" t="s">
        <v>158</v>
      </c>
      <c r="F60">
        <v>1</v>
      </c>
      <c r="G60" s="4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0.78475862068965518</v>
      </c>
    </row>
    <row r="61" spans="1:25" ht="12.75" customHeight="1" x14ac:dyDescent="0.2">
      <c r="B61" s="15" t="s">
        <v>60</v>
      </c>
      <c r="C61" s="76" t="s">
        <v>159</v>
      </c>
      <c r="D61" s="85"/>
      <c r="E61" s="85"/>
      <c r="F61" s="85"/>
      <c r="G61" s="85"/>
      <c r="H61" s="16"/>
    </row>
    <row r="62" spans="1:25" x14ac:dyDescent="0.2">
      <c r="A62" s="2" t="s">
        <v>160</v>
      </c>
      <c r="B62" s="1" t="s">
        <v>161</v>
      </c>
      <c r="C62" s="25" t="s">
        <v>162</v>
      </c>
      <c r="D62" t="s">
        <v>98</v>
      </c>
      <c r="F62">
        <v>1</v>
      </c>
      <c r="G62" s="4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</v>
      </c>
    </row>
    <row r="63" spans="1:25" x14ac:dyDescent="0.2">
      <c r="A63" s="2" t="s">
        <v>163</v>
      </c>
      <c r="B63" s="1" t="s">
        <v>164</v>
      </c>
      <c r="C63" s="25" t="s">
        <v>165</v>
      </c>
      <c r="D63" t="s">
        <v>98</v>
      </c>
      <c r="F63">
        <v>1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</v>
      </c>
    </row>
    <row r="64" spans="1:25" x14ac:dyDescent="0.2">
      <c r="A64" s="2" t="s">
        <v>166</v>
      </c>
      <c r="B64" s="1" t="s">
        <v>167</v>
      </c>
      <c r="C64" s="25" t="s">
        <v>168</v>
      </c>
      <c r="D64" t="s">
        <v>98</v>
      </c>
      <c r="F64">
        <v>1</v>
      </c>
      <c r="G64" s="4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1.9678749233249169E-2</v>
      </c>
    </row>
    <row r="65" spans="1:25" x14ac:dyDescent="0.2">
      <c r="A65" s="2" t="s">
        <v>169</v>
      </c>
      <c r="B65" s="1" t="s">
        <v>170</v>
      </c>
      <c r="C65" s="25" t="s">
        <v>171</v>
      </c>
      <c r="D65" t="s">
        <v>98</v>
      </c>
      <c r="F65">
        <v>1</v>
      </c>
      <c r="G65" s="47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1</v>
      </c>
    </row>
    <row r="66" spans="1:25" ht="12.75" customHeight="1" x14ac:dyDescent="0.2">
      <c r="B66" s="15" t="s">
        <v>60</v>
      </c>
      <c r="C66" s="76" t="s">
        <v>172</v>
      </c>
      <c r="D66" s="85"/>
      <c r="E66" s="85"/>
      <c r="F66" s="85"/>
      <c r="G66" s="85"/>
      <c r="H66" s="16"/>
    </row>
    <row r="67" spans="1:25" ht="25.5" x14ac:dyDescent="0.2">
      <c r="A67" s="2" t="s">
        <v>173</v>
      </c>
      <c r="B67" s="1" t="s">
        <v>174</v>
      </c>
      <c r="C67" s="25" t="s">
        <v>175</v>
      </c>
      <c r="D67" t="s">
        <v>98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</v>
      </c>
    </row>
    <row r="68" spans="1:25" ht="12.75" customHeight="1" x14ac:dyDescent="0.2">
      <c r="B68" s="15" t="s">
        <v>60</v>
      </c>
      <c r="C68" s="76" t="s">
        <v>176</v>
      </c>
      <c r="D68" s="85"/>
      <c r="E68" s="85"/>
      <c r="F68" s="85"/>
      <c r="G68" s="85"/>
      <c r="H68" s="16"/>
    </row>
    <row r="69" spans="1:25" x14ac:dyDescent="0.2">
      <c r="A69" s="2" t="s">
        <v>177</v>
      </c>
      <c r="B69" s="1" t="s">
        <v>178</v>
      </c>
      <c r="C69" s="25" t="s">
        <v>179</v>
      </c>
      <c r="D69" t="s">
        <v>98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0.1783447251742083</v>
      </c>
    </row>
    <row r="70" spans="1:25" x14ac:dyDescent="0.2">
      <c r="A70" s="2" t="s">
        <v>180</v>
      </c>
      <c r="B70" s="1" t="s">
        <v>181</v>
      </c>
      <c r="C70" s="25" t="s">
        <v>182</v>
      </c>
      <c r="D70" t="s">
        <v>98</v>
      </c>
      <c r="F70">
        <v>1</v>
      </c>
      <c r="G70" s="47">
        <f>'Stavební rozpočet'!G78</f>
        <v>0</v>
      </c>
      <c r="H70">
        <f>W70*F70+X70*F70</f>
        <v>0</v>
      </c>
      <c r="W70">
        <f>G70*Y70</f>
        <v>0</v>
      </c>
      <c r="X70">
        <f>G70*(1-Y70)</f>
        <v>0</v>
      </c>
      <c r="Y70">
        <v>1</v>
      </c>
    </row>
    <row r="71" spans="1:25" ht="12.75" customHeight="1" x14ac:dyDescent="0.2">
      <c r="B71" s="15" t="s">
        <v>60</v>
      </c>
      <c r="C71" s="76" t="s">
        <v>183</v>
      </c>
      <c r="D71" s="85"/>
      <c r="E71" s="85"/>
      <c r="F71" s="85"/>
      <c r="G71" s="85"/>
      <c r="H71" s="16"/>
    </row>
    <row r="72" spans="1:25" x14ac:dyDescent="0.2">
      <c r="A72" s="2" t="s">
        <v>184</v>
      </c>
      <c r="B72" s="1" t="s">
        <v>185</v>
      </c>
      <c r="C72" s="25" t="s">
        <v>186</v>
      </c>
      <c r="D72" t="s">
        <v>98</v>
      </c>
      <c r="F72">
        <v>3</v>
      </c>
      <c r="G72" s="47">
        <f>'Stavební rozpočet'!G80</f>
        <v>0</v>
      </c>
      <c r="H72">
        <f>W72*F72+X72*F72</f>
        <v>0</v>
      </c>
      <c r="W72">
        <f>G72*Y72</f>
        <v>0</v>
      </c>
      <c r="X72">
        <f>G72*(1-Y72)</f>
        <v>0</v>
      </c>
      <c r="Y72">
        <v>1</v>
      </c>
    </row>
    <row r="73" spans="1:25" ht="12.75" customHeight="1" x14ac:dyDescent="0.2">
      <c r="B73" s="15" t="s">
        <v>60</v>
      </c>
      <c r="C73" s="76" t="s">
        <v>187</v>
      </c>
      <c r="D73" s="85"/>
      <c r="E73" s="85"/>
      <c r="F73" s="85"/>
      <c r="G73" s="85"/>
      <c r="H73" s="16"/>
    </row>
    <row r="74" spans="1:25" x14ac:dyDescent="0.2">
      <c r="A74" s="2" t="s">
        <v>188</v>
      </c>
      <c r="B74" s="1" t="s">
        <v>189</v>
      </c>
      <c r="C74" s="25" t="s">
        <v>190</v>
      </c>
      <c r="D74" t="s">
        <v>98</v>
      </c>
      <c r="F74">
        <v>2</v>
      </c>
      <c r="G74" s="47">
        <f>'Stavební rozpočet'!G82</f>
        <v>0</v>
      </c>
      <c r="H74">
        <f>W74*F74+X74*F74</f>
        <v>0</v>
      </c>
      <c r="W74">
        <f>G74*Y74</f>
        <v>0</v>
      </c>
      <c r="X74">
        <f>G74*(1-Y74)</f>
        <v>0</v>
      </c>
      <c r="Y74">
        <v>1</v>
      </c>
    </row>
    <row r="75" spans="1:25" ht="12.75" customHeight="1" x14ac:dyDescent="0.2">
      <c r="B75" s="15" t="s">
        <v>60</v>
      </c>
      <c r="C75" s="76" t="s">
        <v>191</v>
      </c>
      <c r="D75" s="85"/>
      <c r="E75" s="85"/>
      <c r="F75" s="85"/>
      <c r="G75" s="85"/>
      <c r="H75" s="16"/>
    </row>
    <row r="76" spans="1:25" x14ac:dyDescent="0.2">
      <c r="A76" s="2" t="s">
        <v>192</v>
      </c>
      <c r="B76" s="1" t="s">
        <v>193</v>
      </c>
      <c r="C76" s="25" t="s">
        <v>194</v>
      </c>
      <c r="D76" t="s">
        <v>98</v>
      </c>
      <c r="F76">
        <v>1</v>
      </c>
      <c r="G76" s="47">
        <f>'Stavební rozpočet'!G84</f>
        <v>0</v>
      </c>
      <c r="H76">
        <f t="shared" ref="H76:H83" si="0">W76*F76+X76*F76</f>
        <v>0</v>
      </c>
      <c r="W76">
        <f t="shared" ref="W76:W83" si="1">G76*Y76</f>
        <v>0</v>
      </c>
      <c r="X76">
        <f t="shared" ref="X76:X83" si="2">G76*(1-Y76)</f>
        <v>0</v>
      </c>
      <c r="Y76">
        <v>1</v>
      </c>
    </row>
    <row r="77" spans="1:25" x14ac:dyDescent="0.2">
      <c r="A77" s="2" t="s">
        <v>195</v>
      </c>
      <c r="B77" s="1" t="s">
        <v>196</v>
      </c>
      <c r="C77" s="25" t="s">
        <v>197</v>
      </c>
      <c r="D77" t="s">
        <v>158</v>
      </c>
      <c r="F77">
        <v>1</v>
      </c>
      <c r="G77" s="47">
        <f>'Stavební rozpočet'!G85</f>
        <v>0</v>
      </c>
      <c r="H77">
        <f t="shared" si="0"/>
        <v>0</v>
      </c>
      <c r="W77">
        <f t="shared" si="1"/>
        <v>0</v>
      </c>
      <c r="X77">
        <f t="shared" si="2"/>
        <v>0</v>
      </c>
      <c r="Y77">
        <v>0.88471458773784362</v>
      </c>
    </row>
    <row r="78" spans="1:25" x14ac:dyDescent="0.2">
      <c r="A78" s="2" t="s">
        <v>198</v>
      </c>
      <c r="B78" s="1" t="s">
        <v>199</v>
      </c>
      <c r="C78" s="25" t="s">
        <v>200</v>
      </c>
      <c r="D78" t="s">
        <v>158</v>
      </c>
      <c r="F78">
        <v>2</v>
      </c>
      <c r="G78" s="47">
        <f>'Stavební rozpočet'!G86</f>
        <v>0</v>
      </c>
      <c r="H78">
        <f t="shared" si="0"/>
        <v>0</v>
      </c>
      <c r="W78">
        <f t="shared" si="1"/>
        <v>0</v>
      </c>
      <c r="X78">
        <f t="shared" si="2"/>
        <v>0</v>
      </c>
      <c r="Y78">
        <v>0.89831235431235434</v>
      </c>
    </row>
    <row r="79" spans="1:25" x14ac:dyDescent="0.2">
      <c r="A79" s="2" t="s">
        <v>201</v>
      </c>
      <c r="B79" s="1" t="s">
        <v>202</v>
      </c>
      <c r="C79" s="25" t="s">
        <v>203</v>
      </c>
      <c r="D79" t="s">
        <v>79</v>
      </c>
      <c r="F79">
        <v>0.48430000000000001</v>
      </c>
      <c r="G79" s="47">
        <f>'Stavební rozpočet'!G87</f>
        <v>0</v>
      </c>
      <c r="H79">
        <f t="shared" si="0"/>
        <v>0</v>
      </c>
      <c r="W79">
        <f t="shared" si="1"/>
        <v>0</v>
      </c>
      <c r="X79">
        <f t="shared" si="2"/>
        <v>0</v>
      </c>
      <c r="Y79">
        <v>0</v>
      </c>
    </row>
    <row r="80" spans="1:25" ht="25.5" x14ac:dyDescent="0.2">
      <c r="A80" s="2" t="s">
        <v>204</v>
      </c>
      <c r="B80" s="1" t="s">
        <v>205</v>
      </c>
      <c r="C80" s="25" t="s">
        <v>206</v>
      </c>
      <c r="D80" t="s">
        <v>158</v>
      </c>
      <c r="F80">
        <v>3</v>
      </c>
      <c r="G80" s="47">
        <f>'Stavební rozpočet'!G88</f>
        <v>0</v>
      </c>
      <c r="H80">
        <f t="shared" si="0"/>
        <v>0</v>
      </c>
      <c r="W80">
        <f t="shared" si="1"/>
        <v>0</v>
      </c>
      <c r="X80">
        <f t="shared" si="2"/>
        <v>0</v>
      </c>
      <c r="Y80">
        <v>0.76627257799671589</v>
      </c>
    </row>
    <row r="81" spans="1:25" ht="25.5" x14ac:dyDescent="0.2">
      <c r="A81" s="2" t="s">
        <v>207</v>
      </c>
      <c r="B81" s="1" t="s">
        <v>208</v>
      </c>
      <c r="C81" s="25" t="s">
        <v>209</v>
      </c>
      <c r="D81" t="s">
        <v>98</v>
      </c>
      <c r="F81">
        <v>1</v>
      </c>
      <c r="G81" s="4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0.89444997706602103</v>
      </c>
    </row>
    <row r="82" spans="1:25" x14ac:dyDescent="0.2">
      <c r="A82" s="2" t="s">
        <v>210</v>
      </c>
      <c r="B82" s="1" t="s">
        <v>211</v>
      </c>
      <c r="C82" s="25" t="s">
        <v>212</v>
      </c>
      <c r="D82" t="s">
        <v>158</v>
      </c>
      <c r="F82">
        <v>1</v>
      </c>
      <c r="G82" s="4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0.46077464788732392</v>
      </c>
    </row>
    <row r="83" spans="1:25" x14ac:dyDescent="0.2">
      <c r="A83" s="2" t="s">
        <v>213</v>
      </c>
      <c r="B83" s="1" t="s">
        <v>214</v>
      </c>
      <c r="C83" s="25" t="s">
        <v>215</v>
      </c>
      <c r="D83" t="s">
        <v>98</v>
      </c>
      <c r="F83">
        <v>1</v>
      </c>
      <c r="G83" s="4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</v>
      </c>
    </row>
    <row r="84" spans="1:25" ht="12.75" customHeight="1" x14ac:dyDescent="0.2">
      <c r="B84" s="15" t="s">
        <v>60</v>
      </c>
      <c r="C84" s="76" t="s">
        <v>216</v>
      </c>
      <c r="D84" s="85"/>
      <c r="E84" s="85"/>
      <c r="F84" s="85"/>
      <c r="G84" s="85"/>
      <c r="H84" s="16"/>
    </row>
    <row r="85" spans="1:25" x14ac:dyDescent="0.2">
      <c r="A85" s="18"/>
      <c r="B85" s="19" t="s">
        <v>217</v>
      </c>
      <c r="C85" s="13" t="s">
        <v>218</v>
      </c>
      <c r="D85" s="13"/>
      <c r="E85" s="13"/>
      <c r="F85" s="13"/>
      <c r="G85" s="13"/>
      <c r="H85" s="13">
        <f>SUM(H86:H90)</f>
        <v>0</v>
      </c>
    </row>
    <row r="86" spans="1:25" x14ac:dyDescent="0.2">
      <c r="A86" s="2" t="s">
        <v>219</v>
      </c>
      <c r="B86" s="1" t="s">
        <v>220</v>
      </c>
      <c r="C86" s="25" t="s">
        <v>221</v>
      </c>
      <c r="D86" t="s">
        <v>98</v>
      </c>
      <c r="F86">
        <v>1</v>
      </c>
      <c r="G86" s="47">
        <f>'Stavební rozpočet'!G94</f>
        <v>0</v>
      </c>
      <c r="H86">
        <f>W86*F86+X86*F86</f>
        <v>0</v>
      </c>
      <c r="W86">
        <f>G86*Y86</f>
        <v>0</v>
      </c>
      <c r="X86">
        <f>G86*(1-Y86)</f>
        <v>0</v>
      </c>
      <c r="Y86">
        <v>0</v>
      </c>
    </row>
    <row r="87" spans="1:25" x14ac:dyDescent="0.2">
      <c r="A87" s="2" t="s">
        <v>224</v>
      </c>
      <c r="B87" s="1" t="s">
        <v>225</v>
      </c>
      <c r="C87" s="25" t="s">
        <v>226</v>
      </c>
      <c r="D87" t="s">
        <v>79</v>
      </c>
      <c r="F87">
        <v>1.9800000000000002E-2</v>
      </c>
      <c r="G87" s="47">
        <f>'Stavební rozpočet'!G95</f>
        <v>0</v>
      </c>
      <c r="H87">
        <f>W87*F87+X87*F87</f>
        <v>0</v>
      </c>
      <c r="W87">
        <f>G87*Y87</f>
        <v>0</v>
      </c>
      <c r="X87">
        <f>G87*(1-Y87)</f>
        <v>0</v>
      </c>
      <c r="Y87">
        <v>0</v>
      </c>
    </row>
    <row r="88" spans="1:25" x14ac:dyDescent="0.2">
      <c r="A88" s="2" t="s">
        <v>227</v>
      </c>
      <c r="B88" s="1" t="s">
        <v>228</v>
      </c>
      <c r="C88" s="25" t="s">
        <v>229</v>
      </c>
      <c r="D88" t="s">
        <v>98</v>
      </c>
      <c r="F88">
        <v>1</v>
      </c>
      <c r="G88" s="47">
        <f>'Stavební rozpočet'!G96</f>
        <v>0</v>
      </c>
      <c r="H88">
        <f>W88*F88+X88*F88</f>
        <v>0</v>
      </c>
      <c r="W88">
        <f>G88*Y88</f>
        <v>0</v>
      </c>
      <c r="X88">
        <f>G88*(1-Y88)</f>
        <v>0</v>
      </c>
      <c r="Y88">
        <v>1</v>
      </c>
    </row>
    <row r="89" spans="1:25" ht="12.75" customHeight="1" x14ac:dyDescent="0.2">
      <c r="B89" s="15" t="s">
        <v>60</v>
      </c>
      <c r="C89" s="76" t="s">
        <v>230</v>
      </c>
      <c r="D89" s="85"/>
      <c r="E89" s="85"/>
      <c r="F89" s="85"/>
      <c r="G89" s="85"/>
      <c r="H89" s="16"/>
    </row>
    <row r="90" spans="1:25" ht="25.5" x14ac:dyDescent="0.2">
      <c r="A90" s="2" t="s">
        <v>231</v>
      </c>
      <c r="B90" s="1" t="s">
        <v>232</v>
      </c>
      <c r="C90" s="25" t="s">
        <v>233</v>
      </c>
      <c r="D90" t="s">
        <v>98</v>
      </c>
      <c r="F90">
        <v>1</v>
      </c>
      <c r="G90" s="47">
        <f>'Stavební rozpočet'!G98</f>
        <v>0</v>
      </c>
      <c r="H90">
        <f>W90*F90+X90*F90</f>
        <v>0</v>
      </c>
      <c r="W90">
        <f>G90*Y90</f>
        <v>0</v>
      </c>
      <c r="X90">
        <f>G90*(1-Y90)</f>
        <v>0</v>
      </c>
      <c r="Y90">
        <v>1</v>
      </c>
    </row>
    <row r="91" spans="1:25" ht="12.75" customHeight="1" x14ac:dyDescent="0.2">
      <c r="B91" s="15" t="s">
        <v>60</v>
      </c>
      <c r="C91" s="76" t="s">
        <v>234</v>
      </c>
      <c r="D91" s="85"/>
      <c r="E91" s="85"/>
      <c r="F91" s="85"/>
      <c r="G91" s="85"/>
      <c r="H91" s="16"/>
    </row>
    <row r="92" spans="1:25" x14ac:dyDescent="0.2">
      <c r="A92" s="18"/>
      <c r="B92" s="19" t="s">
        <v>235</v>
      </c>
      <c r="C92" s="13" t="s">
        <v>236</v>
      </c>
      <c r="D92" s="13"/>
      <c r="E92" s="13"/>
      <c r="F92" s="13"/>
      <c r="G92" s="13"/>
      <c r="H92" s="13">
        <f>SUM(H93:H136)</f>
        <v>0</v>
      </c>
    </row>
    <row r="93" spans="1:25" x14ac:dyDescent="0.2">
      <c r="A93" s="2" t="s">
        <v>237</v>
      </c>
      <c r="B93" s="1" t="s">
        <v>238</v>
      </c>
      <c r="C93" s="25" t="s">
        <v>239</v>
      </c>
      <c r="D93" t="s">
        <v>50</v>
      </c>
      <c r="E93" t="s">
        <v>86</v>
      </c>
      <c r="F93">
        <v>6.09</v>
      </c>
      <c r="G93" s="47">
        <f>'Stavební rozpočet'!G101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0</v>
      </c>
    </row>
    <row r="94" spans="1:25" ht="25.5" x14ac:dyDescent="0.2">
      <c r="A94" s="2" t="s">
        <v>242</v>
      </c>
      <c r="B94" s="1" t="s">
        <v>243</v>
      </c>
      <c r="C94" s="25" t="s">
        <v>244</v>
      </c>
      <c r="D94" t="s">
        <v>245</v>
      </c>
      <c r="E94" t="s">
        <v>246</v>
      </c>
      <c r="F94">
        <v>274.05</v>
      </c>
      <c r="G94" s="47">
        <f>'Stavební rozpočet'!G103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1</v>
      </c>
    </row>
    <row r="95" spans="1:25" x14ac:dyDescent="0.2">
      <c r="E95" t="s">
        <v>247</v>
      </c>
    </row>
    <row r="96" spans="1:25" x14ac:dyDescent="0.2">
      <c r="E96" t="s">
        <v>247</v>
      </c>
    </row>
    <row r="97" spans="1:25" ht="12.75" customHeight="1" x14ac:dyDescent="0.2">
      <c r="B97" s="15" t="s">
        <v>60</v>
      </c>
      <c r="C97" s="76" t="s">
        <v>248</v>
      </c>
      <c r="D97" s="85"/>
      <c r="E97" s="85"/>
      <c r="F97" s="85"/>
      <c r="G97" s="85"/>
      <c r="H97" s="16"/>
    </row>
    <row r="98" spans="1:25" ht="25.5" x14ac:dyDescent="0.2">
      <c r="A98" s="2" t="s">
        <v>249</v>
      </c>
      <c r="B98" s="1" t="s">
        <v>250</v>
      </c>
      <c r="C98" s="25" t="s">
        <v>251</v>
      </c>
      <c r="D98" t="s">
        <v>50</v>
      </c>
      <c r="F98">
        <v>6.09</v>
      </c>
      <c r="G98" s="47">
        <f>'Stavební rozpočet'!G108</f>
        <v>0</v>
      </c>
      <c r="H98">
        <f>W98*F98+X98*F98</f>
        <v>0</v>
      </c>
      <c r="W98">
        <f>G98*Y98</f>
        <v>0</v>
      </c>
      <c r="X98">
        <f>G98*(1-Y98)</f>
        <v>0</v>
      </c>
      <c r="Y98">
        <v>0</v>
      </c>
    </row>
    <row r="99" spans="1:25" ht="12.75" customHeight="1" x14ac:dyDescent="0.2">
      <c r="B99" s="15" t="s">
        <v>60</v>
      </c>
      <c r="C99" s="76" t="s">
        <v>252</v>
      </c>
      <c r="D99" s="85"/>
      <c r="E99" s="85"/>
      <c r="F99" s="85"/>
      <c r="G99" s="85"/>
      <c r="H99" s="16"/>
    </row>
    <row r="100" spans="1:25" x14ac:dyDescent="0.2">
      <c r="A100" s="2" t="s">
        <v>253</v>
      </c>
      <c r="B100" s="1" t="s">
        <v>254</v>
      </c>
      <c r="C100" s="25" t="s">
        <v>255</v>
      </c>
      <c r="D100" t="s">
        <v>50</v>
      </c>
      <c r="F100">
        <v>6.09</v>
      </c>
      <c r="G100" s="47">
        <f>'Stavební rozpočet'!G110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0</v>
      </c>
    </row>
    <row r="101" spans="1:25" ht="12.75" customHeight="1" x14ac:dyDescent="0.2">
      <c r="B101" s="15" t="s">
        <v>60</v>
      </c>
      <c r="C101" s="76" t="s">
        <v>256</v>
      </c>
      <c r="D101" s="85"/>
      <c r="E101" s="85"/>
      <c r="F101" s="85"/>
      <c r="G101" s="85"/>
      <c r="H101" s="16"/>
    </row>
    <row r="102" spans="1:25" x14ac:dyDescent="0.2">
      <c r="A102" s="2" t="s">
        <v>257</v>
      </c>
      <c r="B102" s="1" t="s">
        <v>258</v>
      </c>
      <c r="C102" s="25" t="s">
        <v>259</v>
      </c>
      <c r="D102" t="s">
        <v>260</v>
      </c>
      <c r="E102" t="s">
        <v>261</v>
      </c>
      <c r="F102">
        <v>1.5225</v>
      </c>
      <c r="G102" s="47">
        <f>'Stavební rozpočet'!G112</f>
        <v>0</v>
      </c>
      <c r="H102">
        <f>W102*F102+X102*F102</f>
        <v>0</v>
      </c>
      <c r="W102">
        <f>G102*Y102</f>
        <v>0</v>
      </c>
      <c r="X102">
        <f>G102*(1-Y102)</f>
        <v>0</v>
      </c>
      <c r="Y102">
        <v>1</v>
      </c>
    </row>
    <row r="103" spans="1:25" x14ac:dyDescent="0.2">
      <c r="E103" t="s">
        <v>262</v>
      </c>
    </row>
    <row r="104" spans="1:25" x14ac:dyDescent="0.2">
      <c r="E104" t="s">
        <v>263</v>
      </c>
    </row>
    <row r="105" spans="1:25" x14ac:dyDescent="0.2">
      <c r="E105" t="s">
        <v>264</v>
      </c>
    </row>
    <row r="106" spans="1:25" x14ac:dyDescent="0.2">
      <c r="E106" t="s">
        <v>264</v>
      </c>
    </row>
    <row r="107" spans="1:25" ht="12.75" customHeight="1" x14ac:dyDescent="0.2">
      <c r="B107" s="15" t="s">
        <v>60</v>
      </c>
      <c r="C107" s="76" t="s">
        <v>265</v>
      </c>
      <c r="D107" s="85"/>
      <c r="E107" s="85"/>
      <c r="F107" s="85"/>
      <c r="G107" s="85"/>
      <c r="H107" s="16"/>
    </row>
    <row r="108" spans="1:25" x14ac:dyDescent="0.2">
      <c r="A108" s="2" t="s">
        <v>266</v>
      </c>
      <c r="B108" s="1" t="s">
        <v>267</v>
      </c>
      <c r="C108" s="25" t="s">
        <v>268</v>
      </c>
      <c r="D108" t="s">
        <v>50</v>
      </c>
      <c r="F108">
        <v>6.09</v>
      </c>
      <c r="G108" s="47">
        <f>'Stavební rozpočet'!G119</f>
        <v>0</v>
      </c>
      <c r="H108">
        <f>W108*F108+X108*F108</f>
        <v>0</v>
      </c>
      <c r="W108">
        <f>G108*Y108</f>
        <v>0</v>
      </c>
      <c r="X108">
        <f>G108*(1-Y108)</f>
        <v>0</v>
      </c>
      <c r="Y108">
        <v>0</v>
      </c>
    </row>
    <row r="109" spans="1:25" ht="12.75" customHeight="1" x14ac:dyDescent="0.2">
      <c r="B109" s="15" t="s">
        <v>60</v>
      </c>
      <c r="C109" s="76" t="s">
        <v>256</v>
      </c>
      <c r="D109" s="85"/>
      <c r="E109" s="85"/>
      <c r="F109" s="85"/>
      <c r="G109" s="85"/>
      <c r="H109" s="16"/>
    </row>
    <row r="110" spans="1:25" x14ac:dyDescent="0.2">
      <c r="A110" s="2" t="s">
        <v>269</v>
      </c>
      <c r="B110" s="1" t="s">
        <v>270</v>
      </c>
      <c r="C110" s="25" t="s">
        <v>271</v>
      </c>
      <c r="D110" t="s">
        <v>245</v>
      </c>
      <c r="E110" t="s">
        <v>272</v>
      </c>
      <c r="F110">
        <v>9.7439999999999998</v>
      </c>
      <c r="G110" s="47">
        <f>'Stavební rozpočet'!G121</f>
        <v>0</v>
      </c>
      <c r="H110">
        <f>W110*F110+X110*F110</f>
        <v>0</v>
      </c>
      <c r="W110">
        <f>G110*Y110</f>
        <v>0</v>
      </c>
      <c r="X110">
        <f>G110*(1-Y110)</f>
        <v>0</v>
      </c>
      <c r="Y110">
        <v>1</v>
      </c>
    </row>
    <row r="111" spans="1:25" x14ac:dyDescent="0.2">
      <c r="E111" t="s">
        <v>273</v>
      </c>
    </row>
    <row r="112" spans="1:25" x14ac:dyDescent="0.2">
      <c r="E112" t="s">
        <v>274</v>
      </c>
    </row>
    <row r="113" spans="1:25" x14ac:dyDescent="0.2">
      <c r="E113" t="s">
        <v>275</v>
      </c>
    </row>
    <row r="114" spans="1:25" x14ac:dyDescent="0.2">
      <c r="E114" t="s">
        <v>275</v>
      </c>
    </row>
    <row r="115" spans="1:25" ht="12.75" customHeight="1" x14ac:dyDescent="0.2">
      <c r="B115" s="15" t="s">
        <v>60</v>
      </c>
      <c r="C115" s="76" t="s">
        <v>276</v>
      </c>
      <c r="D115" s="85"/>
      <c r="E115" s="85"/>
      <c r="F115" s="85"/>
      <c r="G115" s="85"/>
      <c r="H115" s="16"/>
    </row>
    <row r="116" spans="1:25" x14ac:dyDescent="0.2">
      <c r="A116" s="2" t="s">
        <v>277</v>
      </c>
      <c r="B116" s="1" t="s">
        <v>278</v>
      </c>
      <c r="C116" s="25" t="s">
        <v>279</v>
      </c>
      <c r="D116" t="s">
        <v>65</v>
      </c>
      <c r="E116" t="s">
        <v>280</v>
      </c>
      <c r="F116">
        <v>17.117999999999999</v>
      </c>
      <c r="G116" s="47">
        <f>'Stavební rozpočet'!G128</f>
        <v>0</v>
      </c>
      <c r="H116">
        <f>W116*F116+X116*F116</f>
        <v>0</v>
      </c>
      <c r="W116">
        <f>G116*Y116</f>
        <v>0</v>
      </c>
      <c r="X116">
        <f>G116*(1-Y116)</f>
        <v>0</v>
      </c>
      <c r="Y116">
        <v>0</v>
      </c>
    </row>
    <row r="117" spans="1:25" x14ac:dyDescent="0.2">
      <c r="E117" t="s">
        <v>281</v>
      </c>
    </row>
    <row r="118" spans="1:25" x14ac:dyDescent="0.2">
      <c r="E118" t="s">
        <v>282</v>
      </c>
    </row>
    <row r="119" spans="1:25" x14ac:dyDescent="0.2">
      <c r="E119" t="s">
        <v>283</v>
      </c>
    </row>
    <row r="120" spans="1:25" x14ac:dyDescent="0.2">
      <c r="E120" t="s">
        <v>284</v>
      </c>
    </row>
    <row r="121" spans="1:25" x14ac:dyDescent="0.2">
      <c r="E121" t="s">
        <v>285</v>
      </c>
    </row>
    <row r="122" spans="1:25" x14ac:dyDescent="0.2">
      <c r="E122" t="s">
        <v>286</v>
      </c>
    </row>
    <row r="123" spans="1:25" x14ac:dyDescent="0.2">
      <c r="E123" t="s">
        <v>287</v>
      </c>
    </row>
    <row r="124" spans="1:25" x14ac:dyDescent="0.2">
      <c r="E124" t="s">
        <v>286</v>
      </c>
    </row>
    <row r="125" spans="1:25" x14ac:dyDescent="0.2">
      <c r="E125" t="s">
        <v>287</v>
      </c>
    </row>
    <row r="126" spans="1:25" ht="12.75" customHeight="1" x14ac:dyDescent="0.2">
      <c r="B126" s="15" t="s">
        <v>60</v>
      </c>
      <c r="C126" s="76" t="s">
        <v>256</v>
      </c>
      <c r="D126" s="85"/>
      <c r="E126" s="85"/>
      <c r="F126" s="85"/>
      <c r="G126" s="85"/>
      <c r="H126" s="16"/>
    </row>
    <row r="127" spans="1:25" x14ac:dyDescent="0.2">
      <c r="A127" s="2" t="s">
        <v>288</v>
      </c>
      <c r="B127" s="1" t="s">
        <v>289</v>
      </c>
      <c r="C127" s="25" t="s">
        <v>290</v>
      </c>
      <c r="D127" t="s">
        <v>65</v>
      </c>
      <c r="F127">
        <v>18</v>
      </c>
      <c r="G127" s="47">
        <f>'Stavební rozpočet'!G140</f>
        <v>0</v>
      </c>
      <c r="H127">
        <f>W127*F127+X127*F127</f>
        <v>0</v>
      </c>
      <c r="W127">
        <f>G127*Y127</f>
        <v>0</v>
      </c>
      <c r="X127">
        <f>G127*(1-Y127)</f>
        <v>0</v>
      </c>
      <c r="Y127">
        <v>1</v>
      </c>
    </row>
    <row r="128" spans="1:25" ht="12.75" customHeight="1" x14ac:dyDescent="0.2">
      <c r="B128" s="15" t="s">
        <v>60</v>
      </c>
      <c r="C128" s="76" t="s">
        <v>291</v>
      </c>
      <c r="D128" s="85"/>
      <c r="E128" s="85"/>
      <c r="F128" s="85"/>
      <c r="G128" s="85"/>
      <c r="H128" s="16"/>
    </row>
    <row r="129" spans="1:25" x14ac:dyDescent="0.2">
      <c r="A129" s="2" t="s">
        <v>292</v>
      </c>
      <c r="B129" s="1" t="s">
        <v>293</v>
      </c>
      <c r="C129" s="25" t="s">
        <v>294</v>
      </c>
      <c r="D129" t="s">
        <v>50</v>
      </c>
      <c r="F129">
        <v>6.09</v>
      </c>
      <c r="G129" s="47">
        <f>'Stavební rozpočet'!G142</f>
        <v>0</v>
      </c>
      <c r="H129">
        <f>W129*F129+X129*F129</f>
        <v>0</v>
      </c>
      <c r="W129">
        <f>G129*Y129</f>
        <v>0</v>
      </c>
      <c r="X129">
        <f>G129*(1-Y129)</f>
        <v>0</v>
      </c>
      <c r="Y129">
        <v>0.47242647058823528</v>
      </c>
    </row>
    <row r="130" spans="1:25" ht="12.75" customHeight="1" x14ac:dyDescent="0.2">
      <c r="B130" s="15" t="s">
        <v>60</v>
      </c>
      <c r="C130" s="76" t="s">
        <v>295</v>
      </c>
      <c r="D130" s="85"/>
      <c r="E130" s="85"/>
      <c r="F130" s="85"/>
      <c r="G130" s="85"/>
      <c r="H130" s="16"/>
    </row>
    <row r="131" spans="1:25" x14ac:dyDescent="0.2">
      <c r="A131" s="2" t="s">
        <v>296</v>
      </c>
      <c r="B131" s="1" t="s">
        <v>297</v>
      </c>
      <c r="C131" s="25" t="s">
        <v>298</v>
      </c>
      <c r="D131" t="s">
        <v>50</v>
      </c>
      <c r="F131">
        <v>6.09</v>
      </c>
      <c r="G131" s="47">
        <f>'Stavební rozpočet'!G144</f>
        <v>0</v>
      </c>
      <c r="H131">
        <f>W131*F131+X131*F131</f>
        <v>0</v>
      </c>
      <c r="W131">
        <f>G131*Y131</f>
        <v>0</v>
      </c>
      <c r="X131">
        <f>G131*(1-Y131)</f>
        <v>0</v>
      </c>
      <c r="Y131">
        <v>0.56842105263157894</v>
      </c>
    </row>
    <row r="132" spans="1:25" ht="12.75" customHeight="1" x14ac:dyDescent="0.2">
      <c r="B132" s="15" t="s">
        <v>60</v>
      </c>
      <c r="C132" s="76" t="s">
        <v>299</v>
      </c>
      <c r="D132" s="85"/>
      <c r="E132" s="85"/>
      <c r="F132" s="85"/>
      <c r="G132" s="85"/>
      <c r="H132" s="16"/>
    </row>
    <row r="133" spans="1:25" x14ac:dyDescent="0.2">
      <c r="A133" s="2" t="s">
        <v>300</v>
      </c>
      <c r="B133" s="1" t="s">
        <v>301</v>
      </c>
      <c r="C133" s="25" t="s">
        <v>302</v>
      </c>
      <c r="D133" t="s">
        <v>79</v>
      </c>
      <c r="F133">
        <v>0.43269999999999997</v>
      </c>
      <c r="G133" s="47">
        <f>'Stavební rozpočet'!G146</f>
        <v>0</v>
      </c>
      <c r="H133">
        <f>W133*F133+X133*F133</f>
        <v>0</v>
      </c>
      <c r="W133">
        <f>G133*Y133</f>
        <v>0</v>
      </c>
      <c r="X133">
        <f>G133*(1-Y133)</f>
        <v>0</v>
      </c>
      <c r="Y133">
        <v>0</v>
      </c>
    </row>
    <row r="134" spans="1:25" x14ac:dyDescent="0.2">
      <c r="A134" s="2" t="s">
        <v>303</v>
      </c>
      <c r="B134" s="1" t="s">
        <v>304</v>
      </c>
      <c r="C134" s="25" t="s">
        <v>305</v>
      </c>
      <c r="D134" t="s">
        <v>50</v>
      </c>
      <c r="F134">
        <v>6.09</v>
      </c>
      <c r="G134" s="47">
        <f>'Stavební rozpočet'!G147</f>
        <v>0</v>
      </c>
      <c r="H134">
        <f>W134*F134+X134*F134</f>
        <v>0</v>
      </c>
      <c r="W134">
        <f>G134*Y134</f>
        <v>0</v>
      </c>
      <c r="X134">
        <f>G134*(1-Y134)</f>
        <v>0</v>
      </c>
      <c r="Y134">
        <v>0</v>
      </c>
    </row>
    <row r="135" spans="1:25" ht="12.75" customHeight="1" x14ac:dyDescent="0.2">
      <c r="B135" s="15" t="s">
        <v>60</v>
      </c>
      <c r="C135" s="76" t="s">
        <v>306</v>
      </c>
      <c r="D135" s="85"/>
      <c r="E135" s="85"/>
      <c r="F135" s="85"/>
      <c r="G135" s="85"/>
      <c r="H135" s="16"/>
    </row>
    <row r="136" spans="1:25" x14ac:dyDescent="0.2">
      <c r="A136" s="2" t="s">
        <v>307</v>
      </c>
      <c r="B136" s="1" t="s">
        <v>308</v>
      </c>
      <c r="C136" s="25" t="s">
        <v>309</v>
      </c>
      <c r="D136" t="s">
        <v>50</v>
      </c>
      <c r="E136" t="s">
        <v>310</v>
      </c>
      <c r="F136">
        <v>7.3079999999999998</v>
      </c>
      <c r="G136" s="47">
        <f>'Stavební rozpočet'!G149</f>
        <v>0</v>
      </c>
      <c r="H136">
        <f>W136*F136+X136*F136</f>
        <v>0</v>
      </c>
      <c r="W136">
        <f>G136*Y136</f>
        <v>0</v>
      </c>
      <c r="X136">
        <f>G136*(1-Y136)</f>
        <v>0</v>
      </c>
      <c r="Y136">
        <v>1</v>
      </c>
    </row>
    <row r="137" spans="1:25" x14ac:dyDescent="0.2">
      <c r="E137" t="s">
        <v>311</v>
      </c>
    </row>
    <row r="138" spans="1:25" x14ac:dyDescent="0.2">
      <c r="E138" t="s">
        <v>312</v>
      </c>
    </row>
    <row r="139" spans="1:25" x14ac:dyDescent="0.2">
      <c r="E139" t="s">
        <v>313</v>
      </c>
    </row>
    <row r="140" spans="1:25" x14ac:dyDescent="0.2">
      <c r="E140" t="s">
        <v>313</v>
      </c>
    </row>
    <row r="141" spans="1:25" ht="12.75" customHeight="1" x14ac:dyDescent="0.2">
      <c r="B141" s="15" t="s">
        <v>60</v>
      </c>
      <c r="C141" s="76" t="s">
        <v>314</v>
      </c>
      <c r="D141" s="85"/>
      <c r="E141" s="85"/>
      <c r="F141" s="85"/>
      <c r="G141" s="85"/>
      <c r="H141" s="16"/>
    </row>
    <row r="142" spans="1:25" x14ac:dyDescent="0.2">
      <c r="A142" s="18"/>
      <c r="B142" s="19" t="s">
        <v>315</v>
      </c>
      <c r="C142" s="13" t="s">
        <v>316</v>
      </c>
      <c r="D142" s="13"/>
      <c r="E142" s="13"/>
      <c r="F142" s="13"/>
      <c r="G142" s="13"/>
      <c r="H142" s="13">
        <f>SUM(H143:H198)</f>
        <v>0</v>
      </c>
    </row>
    <row r="143" spans="1:25" x14ac:dyDescent="0.2">
      <c r="A143" s="2" t="s">
        <v>317</v>
      </c>
      <c r="B143" s="1" t="s">
        <v>318</v>
      </c>
      <c r="C143" s="25" t="s">
        <v>319</v>
      </c>
      <c r="D143" t="s">
        <v>50</v>
      </c>
      <c r="E143" t="s">
        <v>322</v>
      </c>
      <c r="F143">
        <v>17.635999999999999</v>
      </c>
      <c r="G143" s="47">
        <f>'Stavební rozpočet'!G157</f>
        <v>0</v>
      </c>
      <c r="H143">
        <f>W143*F143+X143*F143</f>
        <v>0</v>
      </c>
      <c r="W143">
        <f>G143*Y143</f>
        <v>0</v>
      </c>
      <c r="X143">
        <f>G143*(1-Y143)</f>
        <v>0</v>
      </c>
      <c r="Y143">
        <v>0</v>
      </c>
    </row>
    <row r="144" spans="1:25" x14ac:dyDescent="0.2">
      <c r="E144" t="s">
        <v>323</v>
      </c>
    </row>
    <row r="145" spans="1:25" x14ac:dyDescent="0.2">
      <c r="E145" t="s">
        <v>324</v>
      </c>
    </row>
    <row r="146" spans="1:25" x14ac:dyDescent="0.2">
      <c r="E146" t="s">
        <v>325</v>
      </c>
    </row>
    <row r="147" spans="1:25" x14ac:dyDescent="0.2">
      <c r="E147" t="s">
        <v>326</v>
      </c>
    </row>
    <row r="148" spans="1:25" x14ac:dyDescent="0.2">
      <c r="E148" t="s">
        <v>325</v>
      </c>
    </row>
    <row r="149" spans="1:25" x14ac:dyDescent="0.2">
      <c r="E149" t="s">
        <v>327</v>
      </c>
    </row>
    <row r="150" spans="1:25" x14ac:dyDescent="0.2">
      <c r="E150" t="s">
        <v>328</v>
      </c>
    </row>
    <row r="151" spans="1:25" x14ac:dyDescent="0.2">
      <c r="E151" t="s">
        <v>329</v>
      </c>
    </row>
    <row r="152" spans="1:25" x14ac:dyDescent="0.2">
      <c r="E152" t="s">
        <v>330</v>
      </c>
    </row>
    <row r="153" spans="1:25" x14ac:dyDescent="0.2">
      <c r="E153" t="s">
        <v>330</v>
      </c>
    </row>
    <row r="154" spans="1:25" ht="12.75" customHeight="1" x14ac:dyDescent="0.2">
      <c r="B154" s="15" t="s">
        <v>60</v>
      </c>
      <c r="C154" s="76" t="s">
        <v>331</v>
      </c>
      <c r="D154" s="85"/>
      <c r="E154" s="85"/>
      <c r="F154" s="85"/>
      <c r="G154" s="85"/>
      <c r="H154" s="16"/>
    </row>
    <row r="155" spans="1:25" x14ac:dyDescent="0.2">
      <c r="A155" s="2" t="s">
        <v>332</v>
      </c>
      <c r="B155" s="1" t="s">
        <v>333</v>
      </c>
      <c r="C155" s="25" t="s">
        <v>334</v>
      </c>
      <c r="D155" t="s">
        <v>50</v>
      </c>
      <c r="F155">
        <v>17.635999999999999</v>
      </c>
      <c r="G155" s="47">
        <f>'Stavební rozpočet'!G170</f>
        <v>0</v>
      </c>
      <c r="H155">
        <f>W155*F155+X155*F155</f>
        <v>0</v>
      </c>
      <c r="W155">
        <f>G155*Y155</f>
        <v>0</v>
      </c>
      <c r="X155">
        <f>G155*(1-Y155)</f>
        <v>0</v>
      </c>
      <c r="Y155">
        <v>0</v>
      </c>
    </row>
    <row r="156" spans="1:25" ht="12.75" customHeight="1" x14ac:dyDescent="0.2">
      <c r="B156" s="15" t="s">
        <v>60</v>
      </c>
      <c r="C156" s="76" t="s">
        <v>335</v>
      </c>
      <c r="D156" s="85"/>
      <c r="E156" s="85"/>
      <c r="F156" s="85"/>
      <c r="G156" s="85"/>
      <c r="H156" s="16"/>
    </row>
    <row r="157" spans="1:25" x14ac:dyDescent="0.2">
      <c r="A157" s="2" t="s">
        <v>336</v>
      </c>
      <c r="B157" s="1" t="s">
        <v>258</v>
      </c>
      <c r="C157" s="25" t="s">
        <v>259</v>
      </c>
      <c r="D157" t="s">
        <v>260</v>
      </c>
      <c r="E157" t="s">
        <v>337</v>
      </c>
      <c r="F157">
        <v>4.1120000000000001</v>
      </c>
      <c r="G157" s="47">
        <f>'Stavební rozpočet'!G172</f>
        <v>0</v>
      </c>
      <c r="H157">
        <f>W157*F157+X157*F157</f>
        <v>0</v>
      </c>
      <c r="W157">
        <f>G157*Y157</f>
        <v>0</v>
      </c>
      <c r="X157">
        <f>G157*(1-Y157)</f>
        <v>0</v>
      </c>
      <c r="Y157">
        <v>1</v>
      </c>
    </row>
    <row r="158" spans="1:25" x14ac:dyDescent="0.2">
      <c r="E158" t="s">
        <v>338</v>
      </c>
    </row>
    <row r="159" spans="1:25" x14ac:dyDescent="0.2">
      <c r="E159" t="s">
        <v>339</v>
      </c>
    </row>
    <row r="160" spans="1:25" x14ac:dyDescent="0.2">
      <c r="E160" t="s">
        <v>340</v>
      </c>
    </row>
    <row r="161" spans="1:25" x14ac:dyDescent="0.2">
      <c r="E161" t="s">
        <v>340</v>
      </c>
    </row>
    <row r="162" spans="1:25" ht="12.75" customHeight="1" x14ac:dyDescent="0.2">
      <c r="B162" s="15" t="s">
        <v>60</v>
      </c>
      <c r="C162" s="76" t="s">
        <v>265</v>
      </c>
      <c r="D162" s="85"/>
      <c r="E162" s="85"/>
      <c r="F162" s="85"/>
      <c r="G162" s="85"/>
      <c r="H162" s="16"/>
    </row>
    <row r="163" spans="1:25" x14ac:dyDescent="0.2">
      <c r="A163" s="2" t="s">
        <v>44</v>
      </c>
      <c r="B163" s="1" t="s">
        <v>341</v>
      </c>
      <c r="C163" s="25" t="s">
        <v>342</v>
      </c>
      <c r="D163" t="s">
        <v>50</v>
      </c>
      <c r="F163">
        <v>17.635999999999999</v>
      </c>
      <c r="G163" s="47">
        <f>'Stavební rozpočet'!G179</f>
        <v>0</v>
      </c>
      <c r="H163">
        <f>W163*F163+X163*F163</f>
        <v>0</v>
      </c>
      <c r="W163">
        <f>G163*Y163</f>
        <v>0</v>
      </c>
      <c r="X163">
        <f>G163*(1-Y163)</f>
        <v>0</v>
      </c>
      <c r="Y163">
        <v>0</v>
      </c>
    </row>
    <row r="164" spans="1:25" ht="12.75" customHeight="1" x14ac:dyDescent="0.2">
      <c r="B164" s="15" t="s">
        <v>60</v>
      </c>
      <c r="C164" s="76" t="s">
        <v>335</v>
      </c>
      <c r="D164" s="85"/>
      <c r="E164" s="85"/>
      <c r="F164" s="85"/>
      <c r="G164" s="85"/>
      <c r="H164" s="16"/>
    </row>
    <row r="165" spans="1:25" x14ac:dyDescent="0.2">
      <c r="A165" s="2" t="s">
        <v>343</v>
      </c>
      <c r="B165" s="1" t="s">
        <v>270</v>
      </c>
      <c r="C165" s="25" t="s">
        <v>271</v>
      </c>
      <c r="D165" t="s">
        <v>245</v>
      </c>
      <c r="E165" t="s">
        <v>344</v>
      </c>
      <c r="F165">
        <v>29.099399999999999</v>
      </c>
      <c r="G165" s="47">
        <f>'Stavební rozpočet'!G181</f>
        <v>0</v>
      </c>
      <c r="H165">
        <f>W165*F165+X165*F165</f>
        <v>0</v>
      </c>
      <c r="W165">
        <f>G165*Y165</f>
        <v>0</v>
      </c>
      <c r="X165">
        <f>G165*(1-Y165)</f>
        <v>0</v>
      </c>
      <c r="Y165">
        <v>1</v>
      </c>
    </row>
    <row r="166" spans="1:25" x14ac:dyDescent="0.2">
      <c r="E166" t="s">
        <v>345</v>
      </c>
    </row>
    <row r="167" spans="1:25" x14ac:dyDescent="0.2">
      <c r="E167" t="s">
        <v>346</v>
      </c>
    </row>
    <row r="168" spans="1:25" x14ac:dyDescent="0.2">
      <c r="E168" t="s">
        <v>347</v>
      </c>
    </row>
    <row r="169" spans="1:25" x14ac:dyDescent="0.2">
      <c r="E169" t="s">
        <v>347</v>
      </c>
    </row>
    <row r="170" spans="1:25" ht="12.75" customHeight="1" x14ac:dyDescent="0.2">
      <c r="B170" s="15" t="s">
        <v>60</v>
      </c>
      <c r="C170" s="76" t="s">
        <v>276</v>
      </c>
      <c r="D170" s="85"/>
      <c r="E170" s="85"/>
      <c r="F170" s="85"/>
      <c r="G170" s="85"/>
      <c r="H170" s="16"/>
    </row>
    <row r="171" spans="1:25" x14ac:dyDescent="0.2">
      <c r="A171" s="2" t="s">
        <v>348</v>
      </c>
      <c r="B171" s="1" t="s">
        <v>349</v>
      </c>
      <c r="C171" s="25" t="s">
        <v>350</v>
      </c>
      <c r="D171" t="s">
        <v>50</v>
      </c>
      <c r="F171">
        <v>17.635999999999999</v>
      </c>
      <c r="G171" s="47">
        <f>'Stavební rozpočet'!G188</f>
        <v>0</v>
      </c>
      <c r="H171">
        <f>W171*F171+X171*F171</f>
        <v>0</v>
      </c>
      <c r="W171">
        <f>G171*Y171</f>
        <v>0</v>
      </c>
      <c r="X171">
        <f>G171*(1-Y171)</f>
        <v>0</v>
      </c>
      <c r="Y171">
        <v>0.40208333333333329</v>
      </c>
    </row>
    <row r="172" spans="1:25" ht="12.75" customHeight="1" x14ac:dyDescent="0.2">
      <c r="B172" s="15" t="s">
        <v>60</v>
      </c>
      <c r="C172" s="76" t="s">
        <v>351</v>
      </c>
      <c r="D172" s="85"/>
      <c r="E172" s="85"/>
      <c r="F172" s="85"/>
      <c r="G172" s="85"/>
      <c r="H172" s="16"/>
    </row>
    <row r="173" spans="1:25" x14ac:dyDescent="0.2">
      <c r="A173" s="2" t="s">
        <v>93</v>
      </c>
      <c r="B173" s="1" t="s">
        <v>352</v>
      </c>
      <c r="C173" s="25" t="s">
        <v>353</v>
      </c>
      <c r="D173" t="s">
        <v>98</v>
      </c>
      <c r="F173">
        <v>30</v>
      </c>
      <c r="G173" s="47">
        <f>'Stavební rozpočet'!G190</f>
        <v>0</v>
      </c>
      <c r="H173">
        <f>W173*F173+X173*F173</f>
        <v>0</v>
      </c>
      <c r="W173">
        <f>G173*Y173</f>
        <v>0</v>
      </c>
      <c r="X173">
        <f>G173*(1-Y173)</f>
        <v>0</v>
      </c>
      <c r="Y173">
        <v>2.7118644067796609E-2</v>
      </c>
    </row>
    <row r="174" spans="1:25" x14ac:dyDescent="0.2">
      <c r="A174" s="2" t="s">
        <v>354</v>
      </c>
      <c r="B174" s="1" t="s">
        <v>355</v>
      </c>
      <c r="C174" s="25" t="s">
        <v>356</v>
      </c>
      <c r="D174" t="s">
        <v>98</v>
      </c>
      <c r="F174">
        <v>4</v>
      </c>
      <c r="G174" s="47">
        <f>'Stavební rozpočet'!G191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6.2462908011869427E-2</v>
      </c>
    </row>
    <row r="175" spans="1:25" x14ac:dyDescent="0.2">
      <c r="A175" s="2" t="s">
        <v>357</v>
      </c>
      <c r="B175" s="1" t="s">
        <v>358</v>
      </c>
      <c r="C175" s="25" t="s">
        <v>359</v>
      </c>
      <c r="D175" t="s">
        <v>98</v>
      </c>
      <c r="F175">
        <v>1</v>
      </c>
      <c r="G175" s="47">
        <f>'Stavební rozpočet'!G192</f>
        <v>0</v>
      </c>
      <c r="H175">
        <f>W175*F175+X175*F175</f>
        <v>0</v>
      </c>
      <c r="W175">
        <f>G175*Y175</f>
        <v>0</v>
      </c>
      <c r="X175">
        <f>G175*(1-Y175)</f>
        <v>0</v>
      </c>
      <c r="Y175">
        <v>0</v>
      </c>
    </row>
    <row r="176" spans="1:25" x14ac:dyDescent="0.2">
      <c r="A176" s="2" t="s">
        <v>360</v>
      </c>
      <c r="B176" s="1" t="s">
        <v>361</v>
      </c>
      <c r="C176" s="25" t="s">
        <v>362</v>
      </c>
      <c r="D176" t="s">
        <v>79</v>
      </c>
      <c r="F176">
        <v>0.56730000000000003</v>
      </c>
      <c r="G176" s="47">
        <f>'Stavební rozpočet'!G193</f>
        <v>0</v>
      </c>
      <c r="H176">
        <f>W176*F176+X176*F176</f>
        <v>0</v>
      </c>
      <c r="W176">
        <f>G176*Y176</f>
        <v>0</v>
      </c>
      <c r="X176">
        <f>G176*(1-Y176)</f>
        <v>0</v>
      </c>
      <c r="Y176">
        <v>0</v>
      </c>
    </row>
    <row r="177" spans="1:25" x14ac:dyDescent="0.2">
      <c r="A177" s="2" t="s">
        <v>363</v>
      </c>
      <c r="B177" s="1" t="s">
        <v>364</v>
      </c>
      <c r="C177" s="25" t="s">
        <v>365</v>
      </c>
      <c r="D177" t="s">
        <v>50</v>
      </c>
      <c r="E177" t="s">
        <v>366</v>
      </c>
      <c r="F177">
        <v>16.077919999999999</v>
      </c>
      <c r="G177" s="47">
        <f>'Stavební rozpočet'!G194</f>
        <v>0</v>
      </c>
      <c r="H177">
        <f>W177*F177+X177*F177</f>
        <v>0</v>
      </c>
      <c r="W177">
        <f>G177*Y177</f>
        <v>0</v>
      </c>
      <c r="X177">
        <f>G177*(1-Y177)</f>
        <v>0</v>
      </c>
      <c r="Y177">
        <v>1</v>
      </c>
    </row>
    <row r="178" spans="1:25" x14ac:dyDescent="0.2">
      <c r="E178" t="s">
        <v>367</v>
      </c>
    </row>
    <row r="179" spans="1:25" x14ac:dyDescent="0.2">
      <c r="E179" t="s">
        <v>368</v>
      </c>
    </row>
    <row r="180" spans="1:25" x14ac:dyDescent="0.2">
      <c r="E180" t="s">
        <v>369</v>
      </c>
    </row>
    <row r="181" spans="1:25" x14ac:dyDescent="0.2">
      <c r="E181" t="s">
        <v>369</v>
      </c>
    </row>
    <row r="182" spans="1:25" x14ac:dyDescent="0.2">
      <c r="A182" s="2" t="s">
        <v>370</v>
      </c>
      <c r="B182" s="1" t="s">
        <v>371</v>
      </c>
      <c r="C182" s="25" t="s">
        <v>372</v>
      </c>
      <c r="D182" t="s">
        <v>50</v>
      </c>
      <c r="E182" t="s">
        <v>373</v>
      </c>
      <c r="F182">
        <v>13.9808</v>
      </c>
      <c r="G182" s="47">
        <f>'Stavební rozpočet'!G200</f>
        <v>0</v>
      </c>
      <c r="H182">
        <f>W182*F182+X182*F182</f>
        <v>0</v>
      </c>
      <c r="W182">
        <f>G182*Y182</f>
        <v>0</v>
      </c>
      <c r="X182">
        <f>G182*(1-Y182)</f>
        <v>0</v>
      </c>
      <c r="Y182">
        <v>0.21135593220338991</v>
      </c>
    </row>
    <row r="183" spans="1:25" x14ac:dyDescent="0.2">
      <c r="E183" t="s">
        <v>374</v>
      </c>
    </row>
    <row r="184" spans="1:25" x14ac:dyDescent="0.2">
      <c r="E184" t="s">
        <v>375</v>
      </c>
    </row>
    <row r="185" spans="1:25" x14ac:dyDescent="0.2">
      <c r="E185" t="s">
        <v>376</v>
      </c>
    </row>
    <row r="186" spans="1:25" x14ac:dyDescent="0.2">
      <c r="E186" t="s">
        <v>376</v>
      </c>
    </row>
    <row r="187" spans="1:25" ht="12.75" customHeight="1" x14ac:dyDescent="0.2">
      <c r="B187" s="15" t="s">
        <v>60</v>
      </c>
      <c r="C187" s="76" t="s">
        <v>377</v>
      </c>
      <c r="D187" s="85"/>
      <c r="E187" s="85"/>
      <c r="F187" s="85"/>
      <c r="G187" s="85"/>
      <c r="H187" s="16"/>
    </row>
    <row r="188" spans="1:25" x14ac:dyDescent="0.2">
      <c r="A188" s="2" t="s">
        <v>378</v>
      </c>
      <c r="B188" s="1" t="s">
        <v>379</v>
      </c>
      <c r="C188" s="25" t="s">
        <v>380</v>
      </c>
      <c r="D188" t="s">
        <v>50</v>
      </c>
      <c r="E188" t="s">
        <v>381</v>
      </c>
      <c r="F188">
        <v>2.6454</v>
      </c>
      <c r="G188" s="47">
        <f>'Stavební rozpočet'!G207</f>
        <v>0</v>
      </c>
      <c r="H188">
        <f>W188*F188+X188*F188</f>
        <v>0</v>
      </c>
      <c r="W188">
        <f>G188*Y188</f>
        <v>0</v>
      </c>
      <c r="X188">
        <f>G188*(1-Y188)</f>
        <v>0</v>
      </c>
      <c r="Y188">
        <v>8.8052952575901206E-2</v>
      </c>
    </row>
    <row r="189" spans="1:25" x14ac:dyDescent="0.2">
      <c r="E189" t="s">
        <v>382</v>
      </c>
    </row>
    <row r="190" spans="1:25" x14ac:dyDescent="0.2">
      <c r="E190" t="s">
        <v>383</v>
      </c>
    </row>
    <row r="191" spans="1:25" x14ac:dyDescent="0.2">
      <c r="E191" t="s">
        <v>384</v>
      </c>
    </row>
    <row r="192" spans="1:25" x14ac:dyDescent="0.2">
      <c r="E192" t="s">
        <v>385</v>
      </c>
    </row>
    <row r="193" spans="1:25" x14ac:dyDescent="0.2">
      <c r="E193" t="s">
        <v>386</v>
      </c>
    </row>
    <row r="194" spans="1:25" x14ac:dyDescent="0.2">
      <c r="E194" t="s">
        <v>387</v>
      </c>
    </row>
    <row r="195" spans="1:25" x14ac:dyDescent="0.2">
      <c r="E195" t="s">
        <v>388</v>
      </c>
    </row>
    <row r="196" spans="1:25" x14ac:dyDescent="0.2">
      <c r="E196" t="s">
        <v>389</v>
      </c>
    </row>
    <row r="197" spans="1:25" x14ac:dyDescent="0.2">
      <c r="E197" t="s">
        <v>389</v>
      </c>
    </row>
    <row r="198" spans="1:25" x14ac:dyDescent="0.2">
      <c r="A198" s="2" t="s">
        <v>390</v>
      </c>
      <c r="B198" s="1" t="s">
        <v>391</v>
      </c>
      <c r="C198" s="25" t="s">
        <v>392</v>
      </c>
      <c r="D198" t="s">
        <v>50</v>
      </c>
      <c r="E198" t="s">
        <v>394</v>
      </c>
      <c r="F198">
        <v>2.9606400000000002</v>
      </c>
      <c r="G198" s="47">
        <f>'Stavební rozpočet'!G218</f>
        <v>0</v>
      </c>
      <c r="H198">
        <f>W198*F198+X198*F198</f>
        <v>0</v>
      </c>
      <c r="W198">
        <f>G198*Y198</f>
        <v>0</v>
      </c>
      <c r="X198">
        <f>G198*(1-Y198)</f>
        <v>0</v>
      </c>
      <c r="Y198">
        <v>1</v>
      </c>
    </row>
    <row r="199" spans="1:25" x14ac:dyDescent="0.2">
      <c r="E199" t="s">
        <v>395</v>
      </c>
    </row>
    <row r="200" spans="1:25" x14ac:dyDescent="0.2">
      <c r="E200" t="s">
        <v>396</v>
      </c>
    </row>
    <row r="201" spans="1:25" x14ac:dyDescent="0.2">
      <c r="E201" t="s">
        <v>397</v>
      </c>
    </row>
    <row r="202" spans="1:25" x14ac:dyDescent="0.2">
      <c r="E202" t="s">
        <v>397</v>
      </c>
    </row>
    <row r="203" spans="1:25" ht="12.75" customHeight="1" x14ac:dyDescent="0.2">
      <c r="B203" s="15" t="s">
        <v>60</v>
      </c>
      <c r="C203" s="76" t="s">
        <v>398</v>
      </c>
      <c r="D203" s="85"/>
      <c r="E203" s="85"/>
      <c r="F203" s="85"/>
      <c r="G203" s="85"/>
      <c r="H203" s="16"/>
    </row>
    <row r="204" spans="1:25" x14ac:dyDescent="0.2">
      <c r="A204" s="18"/>
      <c r="B204" s="19" t="s">
        <v>399</v>
      </c>
      <c r="C204" s="13" t="s">
        <v>400</v>
      </c>
      <c r="D204" s="13"/>
      <c r="E204" s="13"/>
      <c r="F204" s="13"/>
      <c r="G204" s="13"/>
      <c r="H204" s="13">
        <f>SUM(H205:H227)</f>
        <v>0</v>
      </c>
    </row>
    <row r="205" spans="1:25" x14ac:dyDescent="0.2">
      <c r="A205" s="2" t="s">
        <v>401</v>
      </c>
      <c r="B205" s="1" t="s">
        <v>402</v>
      </c>
      <c r="C205" s="25" t="s">
        <v>403</v>
      </c>
      <c r="D205" t="s">
        <v>50</v>
      </c>
      <c r="E205" t="s">
        <v>405</v>
      </c>
      <c r="F205">
        <v>26.518000000000001</v>
      </c>
      <c r="G205" s="47">
        <f>'Stavební rozpočet'!G226</f>
        <v>0</v>
      </c>
      <c r="H205">
        <f>W205*F205+X205*F205</f>
        <v>0</v>
      </c>
      <c r="W205">
        <f>G205*Y205</f>
        <v>0</v>
      </c>
      <c r="X205">
        <f>G205*(1-Y205)</f>
        <v>0</v>
      </c>
      <c r="Y205">
        <v>0</v>
      </c>
    </row>
    <row r="206" spans="1:25" x14ac:dyDescent="0.2">
      <c r="E206" t="s">
        <v>406</v>
      </c>
    </row>
    <row r="207" spans="1:25" x14ac:dyDescent="0.2">
      <c r="E207" t="s">
        <v>407</v>
      </c>
    </row>
    <row r="208" spans="1:25" x14ac:dyDescent="0.2">
      <c r="E208" t="s">
        <v>408</v>
      </c>
    </row>
    <row r="209" spans="1:25" x14ac:dyDescent="0.2">
      <c r="E209" t="s">
        <v>409</v>
      </c>
    </row>
    <row r="210" spans="1:25" x14ac:dyDescent="0.2">
      <c r="E210" t="s">
        <v>410</v>
      </c>
    </row>
    <row r="211" spans="1:25" x14ac:dyDescent="0.2">
      <c r="E211" t="s">
        <v>411</v>
      </c>
    </row>
    <row r="212" spans="1:25" x14ac:dyDescent="0.2">
      <c r="E212" t="s">
        <v>412</v>
      </c>
    </row>
    <row r="213" spans="1:25" x14ac:dyDescent="0.2">
      <c r="E213" t="s">
        <v>413</v>
      </c>
    </row>
    <row r="214" spans="1:25" x14ac:dyDescent="0.2">
      <c r="E214" t="s">
        <v>414</v>
      </c>
    </row>
    <row r="215" spans="1:25" x14ac:dyDescent="0.2">
      <c r="E215" t="s">
        <v>411</v>
      </c>
    </row>
    <row r="216" spans="1:25" x14ac:dyDescent="0.2">
      <c r="E216" t="s">
        <v>412</v>
      </c>
    </row>
    <row r="217" spans="1:25" x14ac:dyDescent="0.2">
      <c r="E217" t="s">
        <v>413</v>
      </c>
    </row>
    <row r="218" spans="1:25" x14ac:dyDescent="0.2">
      <c r="E218" t="s">
        <v>414</v>
      </c>
    </row>
    <row r="219" spans="1:25" ht="12.75" customHeight="1" x14ac:dyDescent="0.2">
      <c r="B219" s="15" t="s">
        <v>60</v>
      </c>
      <c r="C219" s="76" t="s">
        <v>415</v>
      </c>
      <c r="D219" s="85"/>
      <c r="E219" s="85"/>
      <c r="F219" s="85"/>
      <c r="G219" s="85"/>
      <c r="H219" s="16"/>
    </row>
    <row r="220" spans="1:25" x14ac:dyDescent="0.2">
      <c r="A220" s="2" t="s">
        <v>416</v>
      </c>
      <c r="B220" s="1" t="s">
        <v>417</v>
      </c>
      <c r="C220" s="25" t="s">
        <v>418</v>
      </c>
      <c r="D220" t="s">
        <v>50</v>
      </c>
      <c r="F220">
        <v>26.518000000000001</v>
      </c>
      <c r="G220" s="47">
        <f>'Stavební rozpočet'!G242</f>
        <v>0</v>
      </c>
      <c r="H220">
        <f>W220*F220+X220*F220</f>
        <v>0</v>
      </c>
      <c r="W220">
        <f>G220*Y220</f>
        <v>0</v>
      </c>
      <c r="X220">
        <f>G220*(1-Y220)</f>
        <v>0</v>
      </c>
      <c r="Y220">
        <v>0</v>
      </c>
    </row>
    <row r="221" spans="1:25" ht="12.75" customHeight="1" x14ac:dyDescent="0.2">
      <c r="B221" s="15" t="s">
        <v>60</v>
      </c>
      <c r="C221" s="76" t="s">
        <v>419</v>
      </c>
      <c r="D221" s="85"/>
      <c r="E221" s="85"/>
      <c r="F221" s="85"/>
      <c r="G221" s="85"/>
      <c r="H221" s="16"/>
    </row>
    <row r="222" spans="1:25" x14ac:dyDescent="0.2">
      <c r="A222" s="2" t="s">
        <v>420</v>
      </c>
      <c r="B222" s="1" t="s">
        <v>421</v>
      </c>
      <c r="C222" s="25" t="s">
        <v>422</v>
      </c>
      <c r="D222" t="s">
        <v>50</v>
      </c>
      <c r="E222" t="s">
        <v>86</v>
      </c>
      <c r="F222">
        <v>12.52</v>
      </c>
      <c r="G222" s="47">
        <f>'Stavební rozpočet'!G244</f>
        <v>0</v>
      </c>
      <c r="H222">
        <f>W222*F222+X222*F222</f>
        <v>0</v>
      </c>
      <c r="W222">
        <f>G222*Y222</f>
        <v>0</v>
      </c>
      <c r="X222">
        <f>G222*(1-Y222)</f>
        <v>0</v>
      </c>
      <c r="Y222">
        <v>0.624</v>
      </c>
    </row>
    <row r="223" spans="1:25" x14ac:dyDescent="0.2">
      <c r="E223" t="s">
        <v>423</v>
      </c>
    </row>
    <row r="224" spans="1:25" x14ac:dyDescent="0.2">
      <c r="E224" t="s">
        <v>423</v>
      </c>
    </row>
    <row r="225" spans="1:25" x14ac:dyDescent="0.2">
      <c r="A225" s="2" t="s">
        <v>424</v>
      </c>
      <c r="B225" s="1" t="s">
        <v>425</v>
      </c>
      <c r="C225" s="25" t="s">
        <v>426</v>
      </c>
      <c r="D225" t="s">
        <v>50</v>
      </c>
      <c r="F225">
        <v>26.518000000000001</v>
      </c>
      <c r="G225" s="47">
        <f>'Stavební rozpočet'!G248</f>
        <v>0</v>
      </c>
      <c r="H225">
        <f>W225*F225+X225*F225</f>
        <v>0</v>
      </c>
      <c r="W225">
        <f>G225*Y225</f>
        <v>0</v>
      </c>
      <c r="X225">
        <f>G225*(1-Y225)</f>
        <v>0</v>
      </c>
      <c r="Y225">
        <v>0.62193475815523047</v>
      </c>
    </row>
    <row r="226" spans="1:25" ht="12.75" customHeight="1" x14ac:dyDescent="0.2">
      <c r="B226" s="15" t="s">
        <v>60</v>
      </c>
      <c r="C226" s="76" t="s">
        <v>427</v>
      </c>
      <c r="D226" s="85"/>
      <c r="E226" s="85"/>
      <c r="F226" s="85"/>
      <c r="G226" s="85"/>
      <c r="H226" s="16"/>
    </row>
    <row r="227" spans="1:25" x14ac:dyDescent="0.2">
      <c r="A227" s="2" t="s">
        <v>428</v>
      </c>
      <c r="B227" s="1" t="s">
        <v>429</v>
      </c>
      <c r="C227" s="25" t="s">
        <v>430</v>
      </c>
      <c r="D227" t="s">
        <v>50</v>
      </c>
      <c r="F227">
        <v>26.518000000000001</v>
      </c>
      <c r="G227" s="47">
        <f>'Stavební rozpočet'!G250</f>
        <v>0</v>
      </c>
      <c r="H227">
        <f>W227*F227+X227*F227</f>
        <v>0</v>
      </c>
      <c r="W227">
        <f>G227*Y227</f>
        <v>0</v>
      </c>
      <c r="X227">
        <f>G227*(1-Y227)</f>
        <v>0</v>
      </c>
      <c r="Y227">
        <v>0.18165291567612921</v>
      </c>
    </row>
    <row r="228" spans="1:25" ht="12.75" customHeight="1" x14ac:dyDescent="0.2">
      <c r="B228" s="15" t="s">
        <v>60</v>
      </c>
      <c r="C228" s="76" t="s">
        <v>431</v>
      </c>
      <c r="D228" s="85"/>
      <c r="E228" s="85"/>
      <c r="F228" s="85"/>
      <c r="G228" s="85"/>
      <c r="H228" s="16"/>
    </row>
    <row r="229" spans="1:25" x14ac:dyDescent="0.2">
      <c r="A229" s="18"/>
      <c r="B229" s="19" t="s">
        <v>432</v>
      </c>
      <c r="C229" s="13" t="s">
        <v>433</v>
      </c>
      <c r="D229" s="13"/>
      <c r="E229" s="13"/>
      <c r="F229" s="13"/>
      <c r="G229" s="13"/>
      <c r="H229" s="13">
        <f>SUM(H230:H243)</f>
        <v>0</v>
      </c>
    </row>
    <row r="230" spans="1:25" x14ac:dyDescent="0.2">
      <c r="A230" s="2" t="s">
        <v>434</v>
      </c>
      <c r="B230" s="1" t="s">
        <v>435</v>
      </c>
      <c r="C230" s="25" t="s">
        <v>436</v>
      </c>
      <c r="D230" t="s">
        <v>437</v>
      </c>
      <c r="E230" t="s">
        <v>440</v>
      </c>
      <c r="F230">
        <v>0.42630000000000001</v>
      </c>
      <c r="G230" s="47">
        <f>'Stavební rozpočet'!G253</f>
        <v>0</v>
      </c>
      <c r="H230">
        <f>W230*F230+X230*F230</f>
        <v>0</v>
      </c>
      <c r="W230">
        <f>G230*Y230</f>
        <v>0</v>
      </c>
      <c r="X230">
        <f>G230*(1-Y230)</f>
        <v>0</v>
      </c>
      <c r="Y230">
        <v>0</v>
      </c>
    </row>
    <row r="231" spans="1:25" x14ac:dyDescent="0.2">
      <c r="E231" t="s">
        <v>441</v>
      </c>
    </row>
    <row r="232" spans="1:25" x14ac:dyDescent="0.2">
      <c r="E232" t="s">
        <v>441</v>
      </c>
    </row>
    <row r="233" spans="1:25" ht="12.75" customHeight="1" x14ac:dyDescent="0.2">
      <c r="B233" s="15" t="s">
        <v>60</v>
      </c>
      <c r="C233" s="76" t="s">
        <v>442</v>
      </c>
      <c r="D233" s="85"/>
      <c r="E233" s="85"/>
      <c r="F233" s="85"/>
      <c r="G233" s="85"/>
      <c r="H233" s="16"/>
    </row>
    <row r="234" spans="1:25" x14ac:dyDescent="0.2">
      <c r="A234" s="2" t="s">
        <v>443</v>
      </c>
      <c r="B234" s="1" t="s">
        <v>444</v>
      </c>
      <c r="C234" s="25" t="s">
        <v>445</v>
      </c>
      <c r="D234" t="s">
        <v>437</v>
      </c>
      <c r="F234">
        <v>0.42630000000000001</v>
      </c>
      <c r="G234" s="47">
        <f>'Stavební rozpočet'!G258</f>
        <v>0</v>
      </c>
      <c r="H234">
        <f>W234*F234+X234*F234</f>
        <v>0</v>
      </c>
      <c r="W234">
        <f>G234*Y234</f>
        <v>0</v>
      </c>
      <c r="X234">
        <f>G234*(1-Y234)</f>
        <v>0</v>
      </c>
      <c r="Y234">
        <v>0</v>
      </c>
    </row>
    <row r="235" spans="1:25" ht="12.75" customHeight="1" x14ac:dyDescent="0.2">
      <c r="B235" s="15" t="s">
        <v>60</v>
      </c>
      <c r="C235" s="76" t="s">
        <v>446</v>
      </c>
      <c r="D235" s="85"/>
      <c r="E235" s="85"/>
      <c r="F235" s="85"/>
      <c r="G235" s="85"/>
      <c r="H235" s="16"/>
    </row>
    <row r="236" spans="1:25" x14ac:dyDescent="0.2">
      <c r="A236" s="2" t="s">
        <v>447</v>
      </c>
      <c r="B236" s="1" t="s">
        <v>448</v>
      </c>
      <c r="C236" s="25" t="s">
        <v>449</v>
      </c>
      <c r="D236" t="s">
        <v>50</v>
      </c>
      <c r="F236">
        <v>6.09</v>
      </c>
      <c r="G236" s="47">
        <f>'Stavební rozpočet'!G260</f>
        <v>0</v>
      </c>
      <c r="H236">
        <f>W236*F236+X236*F236</f>
        <v>0</v>
      </c>
      <c r="W236">
        <f>G236*Y236</f>
        <v>0</v>
      </c>
      <c r="X236">
        <f>G236*(1-Y236)</f>
        <v>0</v>
      </c>
      <c r="Y236">
        <v>0</v>
      </c>
    </row>
    <row r="237" spans="1:25" ht="12.75" customHeight="1" x14ac:dyDescent="0.2">
      <c r="B237" s="15" t="s">
        <v>60</v>
      </c>
      <c r="C237" s="76" t="s">
        <v>450</v>
      </c>
      <c r="D237" s="85"/>
      <c r="E237" s="85"/>
      <c r="F237" s="85"/>
      <c r="G237" s="85"/>
      <c r="H237" s="16"/>
    </row>
    <row r="238" spans="1:25" x14ac:dyDescent="0.2">
      <c r="A238" s="2" t="s">
        <v>451</v>
      </c>
      <c r="B238" s="1" t="s">
        <v>452</v>
      </c>
      <c r="C238" s="25" t="s">
        <v>453</v>
      </c>
      <c r="D238" t="s">
        <v>50</v>
      </c>
      <c r="F238">
        <v>6.09</v>
      </c>
      <c r="G238" s="47">
        <f>'Stavební rozpočet'!G262</f>
        <v>0</v>
      </c>
      <c r="H238">
        <f>W238*F238+X238*F238</f>
        <v>0</v>
      </c>
      <c r="W238">
        <f>G238*Y238</f>
        <v>0</v>
      </c>
      <c r="X238">
        <f>G238*(1-Y238)</f>
        <v>0</v>
      </c>
      <c r="Y238">
        <v>0</v>
      </c>
    </row>
    <row r="239" spans="1:25" ht="12.75" customHeight="1" x14ac:dyDescent="0.2">
      <c r="B239" s="15" t="s">
        <v>60</v>
      </c>
      <c r="C239" s="76" t="s">
        <v>454</v>
      </c>
      <c r="D239" s="85"/>
      <c r="E239" s="85"/>
      <c r="F239" s="85"/>
      <c r="G239" s="85"/>
      <c r="H239" s="16"/>
    </row>
    <row r="240" spans="1:25" ht="25.5" x14ac:dyDescent="0.2">
      <c r="A240" s="2" t="s">
        <v>455</v>
      </c>
      <c r="B240" s="1" t="s">
        <v>456</v>
      </c>
      <c r="C240" s="25" t="s">
        <v>457</v>
      </c>
      <c r="D240" t="s">
        <v>50</v>
      </c>
      <c r="E240" t="s">
        <v>458</v>
      </c>
      <c r="F240">
        <v>2.46</v>
      </c>
      <c r="G240" s="47">
        <f>'Stavební rozpočet'!G264</f>
        <v>0</v>
      </c>
      <c r="H240">
        <f>W240*F240+X240*F240</f>
        <v>0</v>
      </c>
      <c r="W240">
        <f>G240*Y240</f>
        <v>0</v>
      </c>
      <c r="X240">
        <f>G240*(1-Y240)</f>
        <v>0</v>
      </c>
      <c r="Y240">
        <v>7.3406517862897161E-2</v>
      </c>
    </row>
    <row r="241" spans="1:25" x14ac:dyDescent="0.2">
      <c r="E241" t="s">
        <v>458</v>
      </c>
    </row>
    <row r="242" spans="1:25" ht="12.75" customHeight="1" x14ac:dyDescent="0.2">
      <c r="B242" s="15" t="s">
        <v>60</v>
      </c>
      <c r="C242" s="76" t="s">
        <v>459</v>
      </c>
      <c r="D242" s="85"/>
      <c r="E242" s="85"/>
      <c r="F242" s="85"/>
      <c r="G242" s="85"/>
      <c r="H242" s="16"/>
    </row>
    <row r="243" spans="1:25" ht="25.5" x14ac:dyDescent="0.2">
      <c r="A243" s="2" t="s">
        <v>460</v>
      </c>
      <c r="B243" s="1" t="s">
        <v>461</v>
      </c>
      <c r="C243" s="25" t="s">
        <v>462</v>
      </c>
      <c r="D243" t="s">
        <v>98</v>
      </c>
      <c r="F243">
        <v>1</v>
      </c>
      <c r="G243" s="47">
        <f>'Stavební rozpočet'!G268</f>
        <v>0</v>
      </c>
      <c r="H243">
        <f>W243*F243+X243*F243</f>
        <v>0</v>
      </c>
      <c r="W243">
        <f>G243*Y243</f>
        <v>0</v>
      </c>
      <c r="X243">
        <f>G243*(1-Y243)</f>
        <v>0</v>
      </c>
      <c r="Y243">
        <v>0</v>
      </c>
    </row>
    <row r="244" spans="1:25" ht="12.75" customHeight="1" x14ac:dyDescent="0.2">
      <c r="B244" s="15" t="s">
        <v>60</v>
      </c>
      <c r="C244" s="76" t="s">
        <v>463</v>
      </c>
      <c r="D244" s="85"/>
      <c r="E244" s="85"/>
      <c r="F244" s="85"/>
      <c r="G244" s="85"/>
      <c r="H244" s="16"/>
    </row>
    <row r="245" spans="1:25" x14ac:dyDescent="0.2">
      <c r="A245" s="18"/>
      <c r="B245" s="19" t="s">
        <v>464</v>
      </c>
      <c r="C245" s="13" t="s">
        <v>465</v>
      </c>
      <c r="D245" s="13"/>
      <c r="E245" s="13"/>
      <c r="F245" s="13"/>
      <c r="G245" s="13"/>
      <c r="H245" s="13">
        <f>SUM(H246:H246)</f>
        <v>0</v>
      </c>
    </row>
    <row r="246" spans="1:25" x14ac:dyDescent="0.2">
      <c r="A246" s="2" t="s">
        <v>466</v>
      </c>
      <c r="B246" s="1" t="s">
        <v>467</v>
      </c>
      <c r="C246" s="25" t="s">
        <v>468</v>
      </c>
      <c r="D246" t="s">
        <v>79</v>
      </c>
      <c r="E246" t="s">
        <v>470</v>
      </c>
      <c r="F246">
        <v>0.85219999999999996</v>
      </c>
      <c r="G246" s="47">
        <f>'Stavební rozpočet'!G271</f>
        <v>0</v>
      </c>
      <c r="H246">
        <f>W246*F246+X246*F246</f>
        <v>0</v>
      </c>
      <c r="W246">
        <f>G246*Y246</f>
        <v>0</v>
      </c>
      <c r="X246">
        <f>G246*(1-Y246)</f>
        <v>0</v>
      </c>
      <c r="Y246">
        <v>0</v>
      </c>
    </row>
    <row r="247" spans="1:25" x14ac:dyDescent="0.2">
      <c r="E247" t="s">
        <v>471</v>
      </c>
    </row>
    <row r="248" spans="1:25" x14ac:dyDescent="0.2">
      <c r="E248" t="s">
        <v>472</v>
      </c>
    </row>
    <row r="249" spans="1:25" x14ac:dyDescent="0.2">
      <c r="E249" t="s">
        <v>473</v>
      </c>
    </row>
    <row r="250" spans="1:25" x14ac:dyDescent="0.2">
      <c r="E250" t="s">
        <v>473</v>
      </c>
    </row>
    <row r="251" spans="1:25" x14ac:dyDescent="0.2">
      <c r="A251" s="18"/>
      <c r="B251" s="19" t="s">
        <v>474</v>
      </c>
      <c r="C251" s="13" t="s">
        <v>475</v>
      </c>
      <c r="D251" s="13"/>
      <c r="E251" s="13"/>
      <c r="F251" s="13"/>
      <c r="G251" s="13"/>
      <c r="H251" s="13">
        <f>SUM(H252:H275)</f>
        <v>0</v>
      </c>
    </row>
    <row r="252" spans="1:25" ht="25.5" x14ac:dyDescent="0.2">
      <c r="A252" s="2" t="s">
        <v>477</v>
      </c>
      <c r="B252" s="1" t="s">
        <v>478</v>
      </c>
      <c r="C252" s="25" t="s">
        <v>479</v>
      </c>
      <c r="D252" t="s">
        <v>98</v>
      </c>
      <c r="F252">
        <v>2</v>
      </c>
      <c r="G252" s="47">
        <f>'Stavební rozpočet'!G278</f>
        <v>0</v>
      </c>
      <c r="H252">
        <f>W252*F252+X252*F252</f>
        <v>0</v>
      </c>
      <c r="W252">
        <f>G252*Y252</f>
        <v>0</v>
      </c>
      <c r="X252">
        <f>G252*(1-Y252)</f>
        <v>0</v>
      </c>
      <c r="Y252">
        <v>1</v>
      </c>
    </row>
    <row r="253" spans="1:25" ht="12.75" customHeight="1" x14ac:dyDescent="0.2">
      <c r="B253" s="15" t="s">
        <v>60</v>
      </c>
      <c r="C253" s="76" t="s">
        <v>481</v>
      </c>
      <c r="D253" s="85"/>
      <c r="E253" s="85"/>
      <c r="F253" s="85"/>
      <c r="G253" s="85"/>
      <c r="H253" s="16"/>
    </row>
    <row r="254" spans="1:25" ht="25.5" x14ac:dyDescent="0.2">
      <c r="A254" s="2" t="s">
        <v>482</v>
      </c>
      <c r="B254" s="1" t="s">
        <v>483</v>
      </c>
      <c r="C254" s="25" t="s">
        <v>484</v>
      </c>
      <c r="D254" t="s">
        <v>98</v>
      </c>
      <c r="F254">
        <v>1</v>
      </c>
      <c r="G254" s="47">
        <f>'Stavební rozpočet'!G280</f>
        <v>0</v>
      </c>
      <c r="H254">
        <f>W254*F254+X254*F254</f>
        <v>0</v>
      </c>
      <c r="W254">
        <f>G254*Y254</f>
        <v>0</v>
      </c>
      <c r="X254">
        <f>G254*(1-Y254)</f>
        <v>0</v>
      </c>
      <c r="Y254">
        <v>1</v>
      </c>
    </row>
    <row r="255" spans="1:25" ht="12.75" customHeight="1" x14ac:dyDescent="0.2">
      <c r="B255" s="15" t="s">
        <v>60</v>
      </c>
      <c r="C255" s="76" t="s">
        <v>485</v>
      </c>
      <c r="D255" s="85"/>
      <c r="E255" s="85"/>
      <c r="F255" s="85"/>
      <c r="G255" s="85"/>
      <c r="H255" s="16"/>
    </row>
    <row r="256" spans="1:25" x14ac:dyDescent="0.2">
      <c r="A256" s="2" t="s">
        <v>486</v>
      </c>
      <c r="B256" s="1" t="s">
        <v>487</v>
      </c>
      <c r="C256" s="25" t="s">
        <v>488</v>
      </c>
      <c r="D256" t="s">
        <v>98</v>
      </c>
      <c r="F256">
        <v>1</v>
      </c>
      <c r="G256" s="47">
        <f>'Stavební rozpočet'!G282</f>
        <v>0</v>
      </c>
      <c r="H256">
        <f>W256*F256+X256*F256</f>
        <v>0</v>
      </c>
      <c r="W256">
        <f>G256*Y256</f>
        <v>0</v>
      </c>
      <c r="X256">
        <f>G256*(1-Y256)</f>
        <v>0</v>
      </c>
      <c r="Y256">
        <v>1</v>
      </c>
    </row>
    <row r="257" spans="1:25" x14ac:dyDescent="0.2">
      <c r="A257" s="2" t="s">
        <v>489</v>
      </c>
      <c r="B257" s="1" t="s">
        <v>490</v>
      </c>
      <c r="C257" s="25" t="s">
        <v>491</v>
      </c>
      <c r="D257" t="s">
        <v>98</v>
      </c>
      <c r="F257">
        <v>2</v>
      </c>
      <c r="G257" s="47">
        <f>'Stavební rozpočet'!G283</f>
        <v>0</v>
      </c>
      <c r="H257">
        <f>W257*F257+X257*F257</f>
        <v>0</v>
      </c>
      <c r="W257">
        <f>G257*Y257</f>
        <v>0</v>
      </c>
      <c r="X257">
        <f>G257*(1-Y257)</f>
        <v>0</v>
      </c>
      <c r="Y257">
        <v>0</v>
      </c>
    </row>
    <row r="258" spans="1:25" x14ac:dyDescent="0.2">
      <c r="A258" s="2" t="s">
        <v>492</v>
      </c>
      <c r="B258" s="1" t="s">
        <v>493</v>
      </c>
      <c r="C258" s="25" t="s">
        <v>494</v>
      </c>
      <c r="D258" t="s">
        <v>98</v>
      </c>
      <c r="F258">
        <v>2</v>
      </c>
      <c r="G258" s="47">
        <f>'Stavební rozpočet'!G284</f>
        <v>0</v>
      </c>
      <c r="H258">
        <f>W258*F258+X258*F258</f>
        <v>0</v>
      </c>
      <c r="W258">
        <f>G258*Y258</f>
        <v>0</v>
      </c>
      <c r="X258">
        <f>G258*(1-Y258)</f>
        <v>0</v>
      </c>
      <c r="Y258">
        <v>0</v>
      </c>
    </row>
    <row r="259" spans="1:25" ht="25.5" x14ac:dyDescent="0.2">
      <c r="A259" s="2" t="s">
        <v>495</v>
      </c>
      <c r="B259" s="1" t="s">
        <v>496</v>
      </c>
      <c r="C259" s="25" t="s">
        <v>497</v>
      </c>
      <c r="D259" t="s">
        <v>98</v>
      </c>
      <c r="F259">
        <v>2</v>
      </c>
      <c r="G259" s="47">
        <f>'Stavební rozpočet'!G285</f>
        <v>0</v>
      </c>
      <c r="H259">
        <f>W259*F259+X259*F259</f>
        <v>0</v>
      </c>
      <c r="W259">
        <f>G259*Y259</f>
        <v>0</v>
      </c>
      <c r="X259">
        <f>G259*(1-Y259)</f>
        <v>0</v>
      </c>
      <c r="Y259">
        <v>1</v>
      </c>
    </row>
    <row r="260" spans="1:25" ht="12.75" customHeight="1" x14ac:dyDescent="0.2">
      <c r="B260" s="15" t="s">
        <v>60</v>
      </c>
      <c r="C260" s="76" t="s">
        <v>498</v>
      </c>
      <c r="D260" s="85"/>
      <c r="E260" s="85"/>
      <c r="F260" s="85"/>
      <c r="G260" s="85"/>
      <c r="H260" s="16"/>
    </row>
    <row r="261" spans="1:25" x14ac:dyDescent="0.2">
      <c r="A261" s="2" t="s">
        <v>499</v>
      </c>
      <c r="B261" s="1" t="s">
        <v>500</v>
      </c>
      <c r="C261" s="25" t="s">
        <v>501</v>
      </c>
      <c r="D261" t="s">
        <v>98</v>
      </c>
      <c r="F261">
        <v>1</v>
      </c>
      <c r="G261" s="47">
        <f>'Stavební rozpočet'!G287</f>
        <v>0</v>
      </c>
      <c r="H261">
        <f>W261*F261+X261*F261</f>
        <v>0</v>
      </c>
      <c r="W261">
        <f>G261*Y261</f>
        <v>0</v>
      </c>
      <c r="X261">
        <f>G261*(1-Y261)</f>
        <v>0</v>
      </c>
      <c r="Y261">
        <v>1</v>
      </c>
    </row>
    <row r="262" spans="1:25" ht="12.75" customHeight="1" x14ac:dyDescent="0.2">
      <c r="B262" s="15" t="s">
        <v>60</v>
      </c>
      <c r="C262" s="76" t="s">
        <v>502</v>
      </c>
      <c r="D262" s="85"/>
      <c r="E262" s="85"/>
      <c r="F262" s="85"/>
      <c r="G262" s="85"/>
      <c r="H262" s="16"/>
    </row>
    <row r="263" spans="1:25" x14ac:dyDescent="0.2">
      <c r="A263" s="2" t="s">
        <v>503</v>
      </c>
      <c r="B263" s="1" t="s">
        <v>504</v>
      </c>
      <c r="C263" s="25" t="s">
        <v>505</v>
      </c>
      <c r="D263" t="s">
        <v>98</v>
      </c>
      <c r="F263">
        <v>1</v>
      </c>
      <c r="G263" s="47">
        <f>'Stavební rozpočet'!G289</f>
        <v>0</v>
      </c>
      <c r="H263">
        <f>W263*F263+X263*F263</f>
        <v>0</v>
      </c>
      <c r="W263">
        <f>G263*Y263</f>
        <v>0</v>
      </c>
      <c r="X263">
        <f>G263*(1-Y263)</f>
        <v>0</v>
      </c>
      <c r="Y263">
        <v>1</v>
      </c>
    </row>
    <row r="264" spans="1:25" ht="12.75" customHeight="1" x14ac:dyDescent="0.2">
      <c r="B264" s="15" t="s">
        <v>60</v>
      </c>
      <c r="C264" s="76" t="s">
        <v>506</v>
      </c>
      <c r="D264" s="85"/>
      <c r="E264" s="85"/>
      <c r="F264" s="85"/>
      <c r="G264" s="85"/>
      <c r="H264" s="16"/>
    </row>
    <row r="265" spans="1:25" x14ac:dyDescent="0.2">
      <c r="A265" s="2" t="s">
        <v>507</v>
      </c>
      <c r="B265" s="1" t="s">
        <v>508</v>
      </c>
      <c r="C265" s="25" t="s">
        <v>509</v>
      </c>
      <c r="D265" t="s">
        <v>65</v>
      </c>
      <c r="F265">
        <v>12.3</v>
      </c>
      <c r="G265" s="47">
        <f>'Stavební rozpočet'!G291</f>
        <v>0</v>
      </c>
      <c r="H265">
        <f>W265*F265+X265*F265</f>
        <v>0</v>
      </c>
      <c r="W265">
        <f>G265*Y265</f>
        <v>0</v>
      </c>
      <c r="X265">
        <f>G265*(1-Y265)</f>
        <v>0</v>
      </c>
      <c r="Y265">
        <v>0</v>
      </c>
    </row>
    <row r="266" spans="1:25" x14ac:dyDescent="0.2">
      <c r="A266" s="2" t="s">
        <v>510</v>
      </c>
      <c r="B266" s="1" t="s">
        <v>511</v>
      </c>
      <c r="C266" s="25" t="s">
        <v>512</v>
      </c>
      <c r="D266" t="s">
        <v>65</v>
      </c>
      <c r="F266">
        <v>15</v>
      </c>
      <c r="G266" s="47">
        <f>'Stavební rozpočet'!G292</f>
        <v>0</v>
      </c>
      <c r="H266">
        <f>W266*F266+X266*F266</f>
        <v>0</v>
      </c>
      <c r="W266">
        <f>G266*Y266</f>
        <v>0</v>
      </c>
      <c r="X266">
        <f>G266*(1-Y266)</f>
        <v>0</v>
      </c>
      <c r="Y266">
        <v>1</v>
      </c>
    </row>
    <row r="267" spans="1:25" ht="12.75" customHeight="1" x14ac:dyDescent="0.2">
      <c r="B267" s="15" t="s">
        <v>60</v>
      </c>
      <c r="C267" s="76" t="s">
        <v>513</v>
      </c>
      <c r="D267" s="85"/>
      <c r="E267" s="85"/>
      <c r="F267" s="85"/>
      <c r="G267" s="85"/>
      <c r="H267" s="16"/>
    </row>
    <row r="268" spans="1:25" x14ac:dyDescent="0.2">
      <c r="A268" s="2" t="s">
        <v>514</v>
      </c>
      <c r="B268" s="1" t="s">
        <v>515</v>
      </c>
      <c r="C268" s="25" t="s">
        <v>516</v>
      </c>
      <c r="D268" t="s">
        <v>65</v>
      </c>
      <c r="E268" t="s">
        <v>517</v>
      </c>
      <c r="F268">
        <v>3</v>
      </c>
      <c r="G268" s="47">
        <f>'Stavební rozpočet'!G294</f>
        <v>0</v>
      </c>
      <c r="H268">
        <f>W268*F268+X268*F268</f>
        <v>0</v>
      </c>
      <c r="W268">
        <f>G268*Y268</f>
        <v>0</v>
      </c>
      <c r="X268">
        <f>G268*(1-Y268)</f>
        <v>0</v>
      </c>
      <c r="Y268">
        <v>0</v>
      </c>
    </row>
    <row r="269" spans="1:25" x14ac:dyDescent="0.2">
      <c r="E269" t="s">
        <v>517</v>
      </c>
    </row>
    <row r="270" spans="1:25" x14ac:dyDescent="0.2">
      <c r="A270" s="2" t="s">
        <v>518</v>
      </c>
      <c r="B270" s="1" t="s">
        <v>519</v>
      </c>
      <c r="C270" s="25" t="s">
        <v>520</v>
      </c>
      <c r="D270" t="s">
        <v>65</v>
      </c>
      <c r="F270">
        <v>5</v>
      </c>
      <c r="G270" s="47">
        <f>'Stavební rozpočet'!G297</f>
        <v>0</v>
      </c>
      <c r="H270">
        <f>W270*F270+X270*F270</f>
        <v>0</v>
      </c>
      <c r="W270">
        <f>G270*Y270</f>
        <v>0</v>
      </c>
      <c r="X270">
        <f>G270*(1-Y270)</f>
        <v>0</v>
      </c>
      <c r="Y270">
        <v>1</v>
      </c>
    </row>
    <row r="271" spans="1:25" ht="12.75" customHeight="1" x14ac:dyDescent="0.2">
      <c r="B271" s="15" t="s">
        <v>60</v>
      </c>
      <c r="C271" s="76" t="s">
        <v>513</v>
      </c>
      <c r="D271" s="85"/>
      <c r="E271" s="85"/>
      <c r="F271" s="85"/>
      <c r="G271" s="85"/>
      <c r="H271" s="16"/>
    </row>
    <row r="272" spans="1:25" ht="38.25" x14ac:dyDescent="0.2">
      <c r="A272" s="2" t="s">
        <v>432</v>
      </c>
      <c r="B272" s="1" t="s">
        <v>521</v>
      </c>
      <c r="C272" s="25" t="s">
        <v>522</v>
      </c>
      <c r="D272" t="s">
        <v>98</v>
      </c>
      <c r="F272">
        <v>1</v>
      </c>
      <c r="G272" s="47">
        <f>'Stavební rozpočet'!G299</f>
        <v>0</v>
      </c>
      <c r="H272">
        <f>W272*F272+X272*F272</f>
        <v>0</v>
      </c>
      <c r="W272">
        <f>G272*Y272</f>
        <v>0</v>
      </c>
      <c r="X272">
        <f>G272*(1-Y272)</f>
        <v>0</v>
      </c>
      <c r="Y272">
        <v>0</v>
      </c>
    </row>
    <row r="273" spans="1:25" ht="25.5" x14ac:dyDescent="0.2">
      <c r="A273" s="2" t="s">
        <v>523</v>
      </c>
      <c r="B273" s="1" t="s">
        <v>524</v>
      </c>
      <c r="C273" s="25" t="s">
        <v>525</v>
      </c>
      <c r="D273" t="s">
        <v>98</v>
      </c>
      <c r="F273">
        <v>1</v>
      </c>
      <c r="G273" s="47">
        <f>'Stavební rozpočet'!G300</f>
        <v>0</v>
      </c>
      <c r="H273">
        <f>W273*F273+X273*F273</f>
        <v>0</v>
      </c>
      <c r="W273">
        <f>G273*Y273</f>
        <v>0</v>
      </c>
      <c r="X273">
        <f>G273*(1-Y273)</f>
        <v>0</v>
      </c>
      <c r="Y273">
        <v>0.4791238877481177</v>
      </c>
    </row>
    <row r="274" spans="1:25" x14ac:dyDescent="0.2">
      <c r="A274" s="2" t="s">
        <v>526</v>
      </c>
      <c r="B274" s="1" t="s">
        <v>527</v>
      </c>
      <c r="C274" s="25" t="s">
        <v>528</v>
      </c>
      <c r="D274" t="s">
        <v>98</v>
      </c>
      <c r="F274">
        <v>1</v>
      </c>
      <c r="G274" s="47">
        <f>'Stavební rozpočet'!G301</f>
        <v>0</v>
      </c>
      <c r="H274">
        <f>W274*F274+X274*F274</f>
        <v>0</v>
      </c>
      <c r="W274">
        <f>G274*Y274</f>
        <v>0</v>
      </c>
      <c r="X274">
        <f>G274*(1-Y274)</f>
        <v>0</v>
      </c>
      <c r="Y274">
        <v>0</v>
      </c>
    </row>
    <row r="275" spans="1:25" x14ac:dyDescent="0.2">
      <c r="A275" s="2" t="s">
        <v>529</v>
      </c>
      <c r="B275" s="1" t="s">
        <v>530</v>
      </c>
      <c r="C275" s="25" t="s">
        <v>531</v>
      </c>
      <c r="D275" t="s">
        <v>98</v>
      </c>
      <c r="F275">
        <v>1</v>
      </c>
      <c r="G275" s="47">
        <f>'Stavební rozpočet'!G302</f>
        <v>0</v>
      </c>
      <c r="H275">
        <f>W275*F275+X275*F275</f>
        <v>0</v>
      </c>
      <c r="W275">
        <f>G275*Y275</f>
        <v>0</v>
      </c>
      <c r="X275">
        <f>G275*(1-Y275)</f>
        <v>0</v>
      </c>
      <c r="Y275">
        <v>0.47969299648225128</v>
      </c>
    </row>
    <row r="276" spans="1:25" x14ac:dyDescent="0.2">
      <c r="A276" s="18"/>
      <c r="B276" s="19" t="s">
        <v>532</v>
      </c>
      <c r="C276" s="13" t="s">
        <v>533</v>
      </c>
      <c r="D276" s="13"/>
      <c r="E276" s="13"/>
      <c r="F276" s="13"/>
      <c r="G276" s="13"/>
      <c r="H276" s="13">
        <f>SUM(H277:H288)</f>
        <v>0</v>
      </c>
    </row>
    <row r="277" spans="1:25" ht="25.5" x14ac:dyDescent="0.2">
      <c r="A277" s="2" t="s">
        <v>534</v>
      </c>
      <c r="B277" s="1" t="s">
        <v>535</v>
      </c>
      <c r="C277" s="25" t="s">
        <v>536</v>
      </c>
      <c r="D277" t="s">
        <v>79</v>
      </c>
      <c r="E277" t="s">
        <v>538</v>
      </c>
      <c r="F277">
        <v>1.7630999999999999</v>
      </c>
      <c r="G277" s="47">
        <f>'Stavební rozpočet'!G304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0</v>
      </c>
    </row>
    <row r="278" spans="1:25" x14ac:dyDescent="0.2">
      <c r="E278" t="s">
        <v>539</v>
      </c>
    </row>
    <row r="279" spans="1:25" x14ac:dyDescent="0.2">
      <c r="E279" t="s">
        <v>540</v>
      </c>
    </row>
    <row r="280" spans="1:25" x14ac:dyDescent="0.2">
      <c r="E280" t="s">
        <v>541</v>
      </c>
    </row>
    <row r="281" spans="1:25" x14ac:dyDescent="0.2">
      <c r="E281" t="s">
        <v>542</v>
      </c>
    </row>
    <row r="282" spans="1:25" x14ac:dyDescent="0.2">
      <c r="E282" t="s">
        <v>539</v>
      </c>
    </row>
    <row r="283" spans="1:25" x14ac:dyDescent="0.2">
      <c r="E283" t="s">
        <v>542</v>
      </c>
    </row>
    <row r="284" spans="1:25" x14ac:dyDescent="0.2">
      <c r="E284" t="s">
        <v>539</v>
      </c>
    </row>
    <row r="285" spans="1:25" ht="12.75" customHeight="1" x14ac:dyDescent="0.2">
      <c r="B285" s="15" t="s">
        <v>60</v>
      </c>
      <c r="C285" s="76" t="s">
        <v>543</v>
      </c>
      <c r="D285" s="85"/>
      <c r="E285" s="85"/>
      <c r="F285" s="85"/>
      <c r="G285" s="85"/>
      <c r="H285" s="16"/>
    </row>
    <row r="286" spans="1:25" x14ac:dyDescent="0.2">
      <c r="A286" s="2" t="s">
        <v>544</v>
      </c>
      <c r="B286" s="1" t="s">
        <v>545</v>
      </c>
      <c r="C286" s="25" t="s">
        <v>546</v>
      </c>
      <c r="D286" t="s">
        <v>79</v>
      </c>
      <c r="F286">
        <v>1.7630999999999999</v>
      </c>
      <c r="G286" s="47">
        <v>0</v>
      </c>
      <c r="H286">
        <f>W286*F286+X286*F286</f>
        <v>0</v>
      </c>
      <c r="W286">
        <f>G286*Y286</f>
        <v>0</v>
      </c>
      <c r="X286">
        <f>G286*(1-Y286)</f>
        <v>0</v>
      </c>
      <c r="Y286">
        <v>0</v>
      </c>
    </row>
    <row r="287" spans="1:25" ht="12.75" customHeight="1" x14ac:dyDescent="0.2">
      <c r="B287" s="15" t="s">
        <v>60</v>
      </c>
      <c r="C287" s="76" t="s">
        <v>547</v>
      </c>
      <c r="D287" s="85"/>
      <c r="E287" s="85"/>
      <c r="F287" s="85"/>
      <c r="G287" s="85"/>
      <c r="H287" s="16"/>
    </row>
    <row r="288" spans="1:25" ht="25.5" x14ac:dyDescent="0.2">
      <c r="A288" s="2" t="s">
        <v>548</v>
      </c>
      <c r="B288" s="1" t="s">
        <v>549</v>
      </c>
      <c r="C288" s="25" t="s">
        <v>550</v>
      </c>
      <c r="D288" t="s">
        <v>79</v>
      </c>
      <c r="F288">
        <v>1.7630999999999999</v>
      </c>
      <c r="G288" s="47">
        <f>'Stavební rozpočet'!G316</f>
        <v>0</v>
      </c>
      <c r="H288">
        <f>W288*F288+X288*F288</f>
        <v>0</v>
      </c>
      <c r="W288">
        <f>G288*Y288</f>
        <v>0</v>
      </c>
      <c r="X288">
        <f>G288*(1-Y288)</f>
        <v>0</v>
      </c>
      <c r="Y288">
        <v>0</v>
      </c>
    </row>
    <row r="289" spans="1:13" x14ac:dyDescent="0.2">
      <c r="A289" s="26"/>
      <c r="B289" s="3"/>
      <c r="C289" s="27"/>
      <c r="D289" s="27"/>
      <c r="E289" s="27"/>
      <c r="F289" s="80" t="s">
        <v>551</v>
      </c>
      <c r="G289" s="80"/>
      <c r="H289" s="27">
        <f>H7+H37+H40+H48+H58+H85+H92+H142+H204+H229+H245+H251+H276</f>
        <v>0</v>
      </c>
      <c r="I289" s="27"/>
      <c r="J289" s="27"/>
      <c r="K289" s="27"/>
      <c r="L289" s="27"/>
      <c r="M289" s="27"/>
    </row>
    <row r="290" spans="1:13" x14ac:dyDescent="0.2">
      <c r="A290" s="23" t="s">
        <v>552</v>
      </c>
    </row>
    <row r="291" spans="1:13" ht="0" hidden="1" customHeight="1" x14ac:dyDescent="0.2">
      <c r="A291" s="78"/>
      <c r="B291" s="54"/>
      <c r="C291" s="79"/>
      <c r="D291" s="79"/>
      <c r="E291" s="79"/>
      <c r="F291" s="79"/>
      <c r="G291" s="79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2">
    <mergeCell ref="C287:G287"/>
    <mergeCell ref="C262:G262"/>
    <mergeCell ref="C264:G264"/>
    <mergeCell ref="C267:G267"/>
    <mergeCell ref="C271:G271"/>
    <mergeCell ref="C285:G285"/>
    <mergeCell ref="C242:G242"/>
    <mergeCell ref="C244:G244"/>
    <mergeCell ref="C253:G253"/>
    <mergeCell ref="C255:G255"/>
    <mergeCell ref="C260:G260"/>
    <mergeCell ref="C228:G228"/>
    <mergeCell ref="C233:G233"/>
    <mergeCell ref="C235:G235"/>
    <mergeCell ref="C237:G237"/>
    <mergeCell ref="C239:G239"/>
    <mergeCell ref="C187:G187"/>
    <mergeCell ref="C203:G203"/>
    <mergeCell ref="C219:G219"/>
    <mergeCell ref="C221:G221"/>
    <mergeCell ref="C226:G226"/>
    <mergeCell ref="C156:G156"/>
    <mergeCell ref="C162:G162"/>
    <mergeCell ref="C164:G164"/>
    <mergeCell ref="C170:G170"/>
    <mergeCell ref="C172:G172"/>
    <mergeCell ref="C130:G130"/>
    <mergeCell ref="C132:G132"/>
    <mergeCell ref="C135:G135"/>
    <mergeCell ref="C141:G141"/>
    <mergeCell ref="C154:G154"/>
    <mergeCell ref="C107:G107"/>
    <mergeCell ref="C109:G109"/>
    <mergeCell ref="C115:G115"/>
    <mergeCell ref="C126:G126"/>
    <mergeCell ref="C128:G128"/>
    <mergeCell ref="C89:G89"/>
    <mergeCell ref="C91:G91"/>
    <mergeCell ref="C97:G97"/>
    <mergeCell ref="C99:G99"/>
    <mergeCell ref="C101:G101"/>
    <mergeCell ref="C68:G68"/>
    <mergeCell ref="C71:G71"/>
    <mergeCell ref="C73:G73"/>
    <mergeCell ref="C75:G75"/>
    <mergeCell ref="C84:G84"/>
    <mergeCell ref="C36:G36"/>
    <mergeCell ref="C39:G39"/>
    <mergeCell ref="C53:G53"/>
    <mergeCell ref="C61:G61"/>
    <mergeCell ref="C66:G66"/>
    <mergeCell ref="C21:G21"/>
    <mergeCell ref="C24:G24"/>
    <mergeCell ref="C30:G30"/>
    <mergeCell ref="C32:G32"/>
    <mergeCell ref="C34:G34"/>
    <mergeCell ref="F289:G289"/>
    <mergeCell ref="A291:G291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5:G15"/>
  </mergeCells>
  <pageMargins left="0.7" right="0.7" top="0.75" bottom="0.75" header="0.3" footer="0.3"/>
  <pageSetup paperSize="9" scale="18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5"/>
  <sheetViews>
    <sheetView workbookViewId="0">
      <selection activeCell="C5" sqref="C5"/>
    </sheetView>
  </sheetViews>
  <sheetFormatPr defaultColWidth="8.8554687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86" t="s">
        <v>554</v>
      </c>
      <c r="B1" s="54"/>
      <c r="C1" s="54"/>
      <c r="D1" s="54"/>
      <c r="E1" s="54"/>
      <c r="F1" s="54"/>
      <c r="G1" s="54"/>
      <c r="H1" s="54"/>
      <c r="I1" s="54"/>
    </row>
    <row r="2" spans="1:9" ht="25.5" customHeight="1" x14ac:dyDescent="0.2">
      <c r="A2" s="87" t="s">
        <v>1</v>
      </c>
      <c r="B2" s="88"/>
      <c r="C2" s="21" t="s">
        <v>2</v>
      </c>
      <c r="D2" s="31"/>
      <c r="E2" s="31" t="s">
        <v>5</v>
      </c>
      <c r="F2" s="31" t="s">
        <v>6</v>
      </c>
      <c r="G2" s="31"/>
      <c r="H2" s="31" t="s">
        <v>555</v>
      </c>
      <c r="I2" s="33" t="s">
        <v>556</v>
      </c>
    </row>
    <row r="3" spans="1:9" ht="25.5" customHeight="1" x14ac:dyDescent="0.2">
      <c r="A3" s="89" t="s">
        <v>7</v>
      </c>
      <c r="B3" s="54"/>
      <c r="C3" s="1" t="s">
        <v>8</v>
      </c>
      <c r="D3" s="1"/>
      <c r="E3" s="1" t="s">
        <v>10</v>
      </c>
      <c r="F3" s="1" t="s">
        <v>11</v>
      </c>
      <c r="G3" s="1"/>
      <c r="H3" s="1" t="s">
        <v>555</v>
      </c>
      <c r="I3" s="34" t="s">
        <v>557</v>
      </c>
    </row>
    <row r="4" spans="1:9" ht="25.5" customHeight="1" x14ac:dyDescent="0.2">
      <c r="A4" s="89" t="s">
        <v>12</v>
      </c>
      <c r="B4" s="54"/>
      <c r="C4" s="1" t="s">
        <v>13</v>
      </c>
      <c r="D4" s="1"/>
      <c r="E4" s="1" t="s">
        <v>15</v>
      </c>
      <c r="F4" s="48"/>
      <c r="G4" s="1"/>
      <c r="H4" s="1" t="s">
        <v>555</v>
      </c>
      <c r="I4" s="50"/>
    </row>
    <row r="5" spans="1:9" ht="25.5" customHeight="1" x14ac:dyDescent="0.2">
      <c r="A5" s="89" t="s">
        <v>9</v>
      </c>
      <c r="B5" s="54"/>
      <c r="C5" s="48"/>
      <c r="D5" s="1"/>
      <c r="E5" s="1" t="s">
        <v>14</v>
      </c>
      <c r="F5" s="48"/>
      <c r="G5" s="1"/>
      <c r="H5" s="1" t="s">
        <v>558</v>
      </c>
      <c r="I5" s="35">
        <v>102</v>
      </c>
    </row>
    <row r="6" spans="1:9" ht="25.5" customHeight="1" x14ac:dyDescent="0.2">
      <c r="A6" s="90" t="s">
        <v>16</v>
      </c>
      <c r="B6" s="91"/>
      <c r="C6" s="49"/>
      <c r="D6" s="32"/>
      <c r="E6" s="32" t="s">
        <v>19</v>
      </c>
      <c r="F6" s="49"/>
      <c r="G6" s="32"/>
      <c r="H6" s="32" t="s">
        <v>559</v>
      </c>
      <c r="I6" s="51"/>
    </row>
    <row r="7" spans="1:9" ht="25.5" customHeight="1" x14ac:dyDescent="0.2">
      <c r="A7" s="92" t="s">
        <v>560</v>
      </c>
      <c r="B7" s="93"/>
      <c r="C7" s="93"/>
      <c r="D7" s="93"/>
      <c r="E7" s="93"/>
      <c r="F7" s="93"/>
      <c r="G7" s="93"/>
      <c r="H7" s="93"/>
      <c r="I7" s="93"/>
    </row>
    <row r="8" spans="1:9" ht="25.5" customHeight="1" x14ac:dyDescent="0.2">
      <c r="A8" s="41" t="s">
        <v>561</v>
      </c>
      <c r="B8" s="94" t="s">
        <v>562</v>
      </c>
      <c r="C8" s="95"/>
      <c r="D8" s="41" t="s">
        <v>563</v>
      </c>
      <c r="E8" s="94" t="s">
        <v>564</v>
      </c>
      <c r="F8" s="95"/>
      <c r="G8" s="41" t="s">
        <v>565</v>
      </c>
      <c r="H8" s="94" t="s">
        <v>566</v>
      </c>
      <c r="I8" s="95"/>
    </row>
    <row r="9" spans="1:9" ht="15" x14ac:dyDescent="0.2">
      <c r="A9" s="96" t="s">
        <v>567</v>
      </c>
      <c r="B9" s="115">
        <f>'Rozpočet - vybrané sloupce'!H7+'Rozpočet - vybrané sloupce'!H37+'Rozpočet - vybrané sloupce'!H229</f>
        <v>0</v>
      </c>
      <c r="C9" s="116"/>
      <c r="D9" s="100" t="s">
        <v>568</v>
      </c>
      <c r="E9" s="98"/>
      <c r="F9" s="52"/>
      <c r="G9" s="100" t="s">
        <v>569</v>
      </c>
      <c r="H9" s="98"/>
      <c r="I9" s="52"/>
    </row>
    <row r="10" spans="1:9" ht="15" x14ac:dyDescent="0.2">
      <c r="A10" s="96"/>
      <c r="B10" s="117"/>
      <c r="C10" s="118"/>
      <c r="D10" s="100" t="s">
        <v>570</v>
      </c>
      <c r="E10" s="98"/>
      <c r="F10" s="52"/>
      <c r="G10" s="100" t="s">
        <v>571</v>
      </c>
      <c r="H10" s="98"/>
      <c r="I10" s="52"/>
    </row>
    <row r="11" spans="1:9" ht="15" x14ac:dyDescent="0.2">
      <c r="A11" s="96" t="s">
        <v>572</v>
      </c>
      <c r="B11" s="115">
        <f>'Rozpočet - vybrané sloupce'!H40+'Rozpočet - vybrané sloupce'!H48+'Rozpočet - vybrané sloupce'!H58+'Rozpočet - vybrané sloupce'!H85+'Rozpočet - vybrané sloupce'!H92+'Rozpočet - vybrané sloupce'!H142+'Rozpočet - vybrané sloupce'!H204</f>
        <v>0</v>
      </c>
      <c r="C11" s="116"/>
      <c r="D11" s="100" t="s">
        <v>573</v>
      </c>
      <c r="E11" s="98"/>
      <c r="F11" s="52"/>
      <c r="G11" s="100" t="s">
        <v>574</v>
      </c>
      <c r="H11" s="98"/>
      <c r="I11" s="52"/>
    </row>
    <row r="12" spans="1:9" ht="15" x14ac:dyDescent="0.2">
      <c r="A12" s="96"/>
      <c r="B12" s="117"/>
      <c r="C12" s="118"/>
      <c r="D12" s="113"/>
      <c r="E12" s="114"/>
      <c r="F12" s="52"/>
      <c r="G12" s="100" t="s">
        <v>575</v>
      </c>
      <c r="H12" s="98"/>
      <c r="I12" s="52"/>
    </row>
    <row r="13" spans="1:9" ht="15" x14ac:dyDescent="0.2">
      <c r="A13" s="96" t="s">
        <v>576</v>
      </c>
      <c r="B13" s="115">
        <f>'Rozpočet - vybrané sloupce'!H251</f>
        <v>0</v>
      </c>
      <c r="C13" s="116"/>
      <c r="D13" s="113"/>
      <c r="E13" s="114"/>
      <c r="F13" s="52"/>
      <c r="G13" s="100" t="s">
        <v>577</v>
      </c>
      <c r="H13" s="98"/>
      <c r="I13" s="52"/>
    </row>
    <row r="14" spans="1:9" ht="15" x14ac:dyDescent="0.2">
      <c r="A14" s="96"/>
      <c r="B14" s="117"/>
      <c r="C14" s="118"/>
      <c r="D14" s="113"/>
      <c r="E14" s="114"/>
      <c r="F14" s="52"/>
      <c r="G14" s="100" t="s">
        <v>578</v>
      </c>
      <c r="H14" s="98"/>
      <c r="I14" s="52"/>
    </row>
    <row r="15" spans="1:9" ht="15.75" x14ac:dyDescent="0.2">
      <c r="A15" s="97" t="s">
        <v>579</v>
      </c>
      <c r="B15" s="98"/>
      <c r="C15" s="38">
        <f>SUM('Stavební rozpočet'!X8:X316)</f>
        <v>0</v>
      </c>
      <c r="D15" s="100"/>
      <c r="E15" s="98"/>
      <c r="F15" s="38"/>
      <c r="G15" s="36"/>
      <c r="H15" s="37"/>
      <c r="I15" s="38"/>
    </row>
    <row r="16" spans="1:9" ht="15.75" x14ac:dyDescent="0.2">
      <c r="A16" s="97" t="s">
        <v>580</v>
      </c>
      <c r="B16" s="98"/>
      <c r="C16" s="38">
        <f>'Rozpočet - vybrané sloupce'!H276+'Rozpočet - vybrané sloupce'!H245</f>
        <v>0</v>
      </c>
      <c r="D16" s="100"/>
      <c r="E16" s="98"/>
      <c r="F16" s="38"/>
      <c r="G16" s="36"/>
      <c r="H16" s="37"/>
      <c r="I16" s="38"/>
    </row>
    <row r="17" spans="1:9" ht="15.75" x14ac:dyDescent="0.2">
      <c r="A17" s="97" t="s">
        <v>581</v>
      </c>
      <c r="B17" s="98"/>
      <c r="C17" s="38">
        <f>SUM(B9:C16)</f>
        <v>0</v>
      </c>
      <c r="D17" s="97" t="s">
        <v>582</v>
      </c>
      <c r="E17" s="99"/>
      <c r="F17" s="38">
        <f>SUM(F9:F16)</f>
        <v>0</v>
      </c>
      <c r="G17" s="97" t="s">
        <v>583</v>
      </c>
      <c r="H17" s="99"/>
      <c r="I17" s="38">
        <f>SUM(I9:I16)</f>
        <v>0</v>
      </c>
    </row>
    <row r="18" spans="1:9" ht="15.75" x14ac:dyDescent="0.2">
      <c r="A18" s="28"/>
      <c r="B18" s="28"/>
      <c r="C18" s="28"/>
      <c r="D18" s="97" t="s">
        <v>584</v>
      </c>
      <c r="E18" s="99"/>
      <c r="F18" s="38"/>
      <c r="G18" s="97" t="s">
        <v>585</v>
      </c>
      <c r="H18" s="99"/>
      <c r="I18" s="38"/>
    </row>
    <row r="19" spans="1:9" ht="15.75" x14ac:dyDescent="0.2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.75" x14ac:dyDescent="0.2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 x14ac:dyDescent="0.2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.75" x14ac:dyDescent="0.2">
      <c r="A22" s="101" t="s">
        <v>586</v>
      </c>
      <c r="B22" s="102"/>
      <c r="C22" s="39">
        <f>SUM('Stavební rozpočet'!Z9:Z316)*(1-C18/100)</f>
        <v>0</v>
      </c>
      <c r="D22" s="28"/>
      <c r="E22" s="28"/>
      <c r="F22" s="28"/>
      <c r="G22" s="28"/>
      <c r="H22" s="28"/>
      <c r="I22" s="28"/>
    </row>
    <row r="23" spans="1:9" ht="15.75" x14ac:dyDescent="0.2">
      <c r="A23" s="101" t="s">
        <v>587</v>
      </c>
      <c r="B23" s="102"/>
      <c r="C23" s="39">
        <f>C17+F17+I17</f>
        <v>0</v>
      </c>
      <c r="D23" s="101" t="s">
        <v>588</v>
      </c>
      <c r="E23" s="102"/>
      <c r="F23" s="39">
        <f>ROUND(C23*(12/100),2)</f>
        <v>0</v>
      </c>
      <c r="G23" s="101" t="s">
        <v>589</v>
      </c>
      <c r="H23" s="102"/>
      <c r="I23" s="39">
        <f>SUM(C22:C24)</f>
        <v>0</v>
      </c>
    </row>
    <row r="24" spans="1:9" ht="15.75" x14ac:dyDescent="0.2">
      <c r="A24" s="101" t="s">
        <v>590</v>
      </c>
      <c r="B24" s="102"/>
      <c r="C24" s="39">
        <f>SUM('Stavební rozpočet'!AB9:AB316)*(1-C18/100)</f>
        <v>0</v>
      </c>
      <c r="D24" s="101" t="s">
        <v>591</v>
      </c>
      <c r="E24" s="102"/>
      <c r="F24" s="39">
        <f>ROUND(C24*(21/100),2)</f>
        <v>0</v>
      </c>
      <c r="G24" s="101" t="s">
        <v>592</v>
      </c>
      <c r="H24" s="102"/>
      <c r="I24" s="39">
        <f>F23+F24+I23</f>
        <v>0</v>
      </c>
    </row>
    <row r="25" spans="1:9" ht="15" x14ac:dyDescent="0.2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 x14ac:dyDescent="0.2">
      <c r="A26" s="106" t="s">
        <v>10</v>
      </c>
      <c r="B26" s="107"/>
      <c r="C26" s="108"/>
      <c r="D26" s="106" t="s">
        <v>5</v>
      </c>
      <c r="E26" s="107"/>
      <c r="F26" s="108"/>
      <c r="G26" s="106" t="s">
        <v>15</v>
      </c>
      <c r="H26" s="107"/>
      <c r="I26" s="108"/>
    </row>
    <row r="27" spans="1:9" x14ac:dyDescent="0.2">
      <c r="A27" s="109"/>
      <c r="B27" s="110"/>
      <c r="C27" s="111"/>
      <c r="D27" s="109"/>
      <c r="E27" s="110"/>
      <c r="F27" s="111"/>
      <c r="G27" s="109"/>
      <c r="H27" s="110"/>
      <c r="I27" s="111"/>
    </row>
    <row r="28" spans="1:9" x14ac:dyDescent="0.2">
      <c r="A28" s="109"/>
      <c r="B28" s="110"/>
      <c r="C28" s="111"/>
      <c r="D28" s="109"/>
      <c r="E28" s="110"/>
      <c r="F28" s="111"/>
      <c r="G28" s="109"/>
      <c r="H28" s="110"/>
      <c r="I28" s="111"/>
    </row>
    <row r="29" spans="1:9" x14ac:dyDescent="0.2">
      <c r="A29" s="109"/>
      <c r="B29" s="110"/>
      <c r="C29" s="111"/>
      <c r="D29" s="109"/>
      <c r="E29" s="110"/>
      <c r="F29" s="111"/>
      <c r="G29" s="109"/>
      <c r="H29" s="110"/>
      <c r="I29" s="111"/>
    </row>
    <row r="30" spans="1:9" ht="15" x14ac:dyDescent="0.2">
      <c r="A30" s="103" t="s">
        <v>593</v>
      </c>
      <c r="B30" s="104"/>
      <c r="C30" s="105"/>
      <c r="D30" s="103" t="s">
        <v>593</v>
      </c>
      <c r="E30" s="104"/>
      <c r="F30" s="105"/>
      <c r="G30" s="103" t="s">
        <v>593</v>
      </c>
      <c r="H30" s="104"/>
      <c r="I30" s="105"/>
    </row>
    <row r="31" spans="1:9" ht="15" x14ac:dyDescent="0.2">
      <c r="A31" s="42" t="s">
        <v>552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 x14ac:dyDescent="0.2">
      <c r="A32" s="112"/>
      <c r="B32" s="110"/>
      <c r="C32" s="110"/>
      <c r="D32" s="110"/>
      <c r="E32" s="110"/>
      <c r="F32" s="110"/>
      <c r="G32" s="110"/>
      <c r="H32" s="110"/>
      <c r="I32" s="110"/>
    </row>
    <row r="33" spans="1:9" ht="15" x14ac:dyDescent="0.2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 x14ac:dyDescent="0.2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 x14ac:dyDescent="0.2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A_1/02</dc:title>
  <dc:subject/>
  <dc:creator>Verlag Dashőfer, s.r.o.</dc:creator>
  <cp:keywords/>
  <dc:description/>
  <cp:lastModifiedBy>DSBukov</cp:lastModifiedBy>
  <cp:lastPrinted>2024-08-26T10:40:23Z</cp:lastPrinted>
  <dcterms:created xsi:type="dcterms:W3CDTF">2024-07-18T13:43:25Z</dcterms:created>
  <dcterms:modified xsi:type="dcterms:W3CDTF">2024-08-26T10:40:59Z</dcterms:modified>
  <cp:category/>
</cp:coreProperties>
</file>