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sloupce'!$G$1:$G$342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3" l="1"/>
  <c r="B13" i="3"/>
  <c r="W87" i="2"/>
  <c r="X87" i="2"/>
  <c r="H87" i="2"/>
  <c r="H62" i="2"/>
  <c r="B11" i="3"/>
  <c r="B9" i="3"/>
  <c r="C17" i="3"/>
  <c r="C23" i="3"/>
  <c r="F23" i="3"/>
  <c r="AA9" i="1"/>
  <c r="AA19" i="1"/>
  <c r="AA27" i="1"/>
  <c r="AA30" i="1"/>
  <c r="AA39" i="1"/>
  <c r="AA42" i="1"/>
  <c r="AA44" i="1"/>
  <c r="AA47" i="1"/>
  <c r="AA49" i="1"/>
  <c r="AA50" i="1"/>
  <c r="AA54" i="1"/>
  <c r="AA55" i="1"/>
  <c r="AA56" i="1"/>
  <c r="AA57" i="1"/>
  <c r="AA59" i="1"/>
  <c r="AA64" i="1"/>
  <c r="AA66" i="1"/>
  <c r="AA67" i="1"/>
  <c r="AA68" i="1"/>
  <c r="AA69" i="1"/>
  <c r="AA71" i="1"/>
  <c r="AA72" i="1"/>
  <c r="AA74" i="1"/>
  <c r="AA75" i="1"/>
  <c r="AA76" i="1"/>
  <c r="AA77" i="1"/>
  <c r="AA78" i="1"/>
  <c r="AA80" i="1"/>
  <c r="AA82" i="1"/>
  <c r="AA84" i="1"/>
  <c r="AA86" i="1"/>
  <c r="AA88" i="1"/>
  <c r="AA89" i="1"/>
  <c r="AA90" i="1"/>
  <c r="AA91" i="1"/>
  <c r="AA92" i="1"/>
  <c r="AA93" i="1"/>
  <c r="AA94" i="1"/>
  <c r="AA95" i="1"/>
  <c r="AA98" i="1"/>
  <c r="AA99" i="1"/>
  <c r="AA100" i="1"/>
  <c r="AA102" i="1"/>
  <c r="AA105" i="1"/>
  <c r="AA107" i="1"/>
  <c r="AA109" i="1"/>
  <c r="AA116" i="1"/>
  <c r="AA118" i="1"/>
  <c r="AA127" i="1"/>
  <c r="AA129" i="1"/>
  <c r="AA138" i="1"/>
  <c r="AA154" i="1"/>
  <c r="AA156" i="1"/>
  <c r="AA158" i="1"/>
  <c r="AA160" i="1"/>
  <c r="AA161" i="1"/>
  <c r="AA163" i="1"/>
  <c r="AA173" i="1"/>
  <c r="AA188" i="1"/>
  <c r="AA190" i="1"/>
  <c r="AA199" i="1"/>
  <c r="AA201" i="1"/>
  <c r="AA210" i="1"/>
  <c r="AA212" i="1"/>
  <c r="AA213" i="1"/>
  <c r="AA214" i="1"/>
  <c r="AA215" i="1"/>
  <c r="AA216" i="1"/>
  <c r="AA225" i="1"/>
  <c r="AA233" i="1"/>
  <c r="AA246" i="1"/>
  <c r="AA256" i="1"/>
  <c r="AA280" i="1"/>
  <c r="AA282" i="1"/>
  <c r="AA288" i="1"/>
  <c r="AA290" i="1"/>
  <c r="AA293" i="1"/>
  <c r="AA300" i="1"/>
  <c r="AA302" i="1"/>
  <c r="AA304" i="1"/>
  <c r="AA306" i="1"/>
  <c r="AA312" i="1"/>
  <c r="AA315" i="1"/>
  <c r="AA324" i="1"/>
  <c r="AA326" i="1"/>
  <c r="AA327" i="1"/>
  <c r="AA328" i="1"/>
  <c r="AA330" i="1"/>
  <c r="AA331" i="1"/>
  <c r="AA333" i="1"/>
  <c r="AA335" i="1"/>
  <c r="AA337" i="1"/>
  <c r="AA338" i="1"/>
  <c r="AA340" i="1"/>
  <c r="AA344" i="1"/>
  <c r="AA346" i="1"/>
  <c r="AA347" i="1"/>
  <c r="AA348" i="1"/>
  <c r="AA349" i="1"/>
  <c r="AA351" i="1"/>
  <c r="AA365" i="1"/>
  <c r="AA367" i="1"/>
  <c r="F17" i="3"/>
  <c r="I17" i="3"/>
  <c r="AB9" i="1"/>
  <c r="AB19" i="1"/>
  <c r="AB27" i="1"/>
  <c r="AB30" i="1"/>
  <c r="AB39" i="1"/>
  <c r="AB42" i="1"/>
  <c r="AB44" i="1"/>
  <c r="AB47" i="1"/>
  <c r="AB49" i="1"/>
  <c r="AB50" i="1"/>
  <c r="AB54" i="1"/>
  <c r="AB55" i="1"/>
  <c r="AB56" i="1"/>
  <c r="AB57" i="1"/>
  <c r="AB59" i="1"/>
  <c r="AB64" i="1"/>
  <c r="AB66" i="1"/>
  <c r="AB67" i="1"/>
  <c r="AB68" i="1"/>
  <c r="AB69" i="1"/>
  <c r="AB71" i="1"/>
  <c r="AB72" i="1"/>
  <c r="AB74" i="1"/>
  <c r="AB75" i="1"/>
  <c r="AB76" i="1"/>
  <c r="AB77" i="1"/>
  <c r="AB78" i="1"/>
  <c r="AB80" i="1"/>
  <c r="AB82" i="1"/>
  <c r="AB84" i="1"/>
  <c r="AB86" i="1"/>
  <c r="AB88" i="1"/>
  <c r="AB89" i="1"/>
  <c r="AB90" i="1"/>
  <c r="AB91" i="1"/>
  <c r="AB92" i="1"/>
  <c r="AB93" i="1"/>
  <c r="AB94" i="1"/>
  <c r="AB95" i="1"/>
  <c r="AB98" i="1"/>
  <c r="AB99" i="1"/>
  <c r="AB100" i="1"/>
  <c r="AB102" i="1"/>
  <c r="AB105" i="1"/>
  <c r="AB107" i="1"/>
  <c r="AB109" i="1"/>
  <c r="AB116" i="1"/>
  <c r="AB118" i="1"/>
  <c r="AB127" i="1"/>
  <c r="AB129" i="1"/>
  <c r="AB138" i="1"/>
  <c r="AB154" i="1"/>
  <c r="AB156" i="1"/>
  <c r="AB158" i="1"/>
  <c r="AB160" i="1"/>
  <c r="AB161" i="1"/>
  <c r="AB163" i="1"/>
  <c r="AB173" i="1"/>
  <c r="AB188" i="1"/>
  <c r="AB190" i="1"/>
  <c r="AB199" i="1"/>
  <c r="AB201" i="1"/>
  <c r="AB210" i="1"/>
  <c r="AB212" i="1"/>
  <c r="AB213" i="1"/>
  <c r="AB214" i="1"/>
  <c r="AB215" i="1"/>
  <c r="AB216" i="1"/>
  <c r="AB225" i="1"/>
  <c r="AB233" i="1"/>
  <c r="AB246" i="1"/>
  <c r="AB256" i="1"/>
  <c r="AB280" i="1"/>
  <c r="AB282" i="1"/>
  <c r="AB288" i="1"/>
  <c r="AB290" i="1"/>
  <c r="AB293" i="1"/>
  <c r="AB300" i="1"/>
  <c r="AB302" i="1"/>
  <c r="AB304" i="1"/>
  <c r="AB306" i="1"/>
  <c r="AB312" i="1"/>
  <c r="AB315" i="1"/>
  <c r="AB324" i="1"/>
  <c r="AB326" i="1"/>
  <c r="AB327" i="1"/>
  <c r="AB328" i="1"/>
  <c r="AB330" i="1"/>
  <c r="AB331" i="1"/>
  <c r="AB333" i="1"/>
  <c r="AB335" i="1"/>
  <c r="AB337" i="1"/>
  <c r="AB338" i="1"/>
  <c r="AB340" i="1"/>
  <c r="AB344" i="1"/>
  <c r="AB346" i="1"/>
  <c r="AB347" i="1"/>
  <c r="AB348" i="1"/>
  <c r="AB349" i="1"/>
  <c r="AB351" i="1"/>
  <c r="AB365" i="1"/>
  <c r="AB367" i="1"/>
  <c r="C24" i="3"/>
  <c r="F24" i="3"/>
  <c r="Z9" i="1"/>
  <c r="Z19" i="1"/>
  <c r="Z27" i="1"/>
  <c r="Z30" i="1"/>
  <c r="Z39" i="1"/>
  <c r="Z42" i="1"/>
  <c r="Z44" i="1"/>
  <c r="Z47" i="1"/>
  <c r="Z49" i="1"/>
  <c r="Z50" i="1"/>
  <c r="Z54" i="1"/>
  <c r="Z55" i="1"/>
  <c r="Z56" i="1"/>
  <c r="Z57" i="1"/>
  <c r="Z59" i="1"/>
  <c r="Z64" i="1"/>
  <c r="Z66" i="1"/>
  <c r="Z67" i="1"/>
  <c r="Z68" i="1"/>
  <c r="Z69" i="1"/>
  <c r="Z71" i="1"/>
  <c r="Z72" i="1"/>
  <c r="Z74" i="1"/>
  <c r="Z75" i="1"/>
  <c r="Z76" i="1"/>
  <c r="Z77" i="1"/>
  <c r="Z78" i="1"/>
  <c r="Z80" i="1"/>
  <c r="Z82" i="1"/>
  <c r="Z84" i="1"/>
  <c r="Z86" i="1"/>
  <c r="Z88" i="1"/>
  <c r="Z89" i="1"/>
  <c r="Z90" i="1"/>
  <c r="Z91" i="1"/>
  <c r="Z92" i="1"/>
  <c r="Z93" i="1"/>
  <c r="Z94" i="1"/>
  <c r="Z95" i="1"/>
  <c r="Z98" i="1"/>
  <c r="Z99" i="1"/>
  <c r="Z100" i="1"/>
  <c r="Z102" i="1"/>
  <c r="Z105" i="1"/>
  <c r="Z107" i="1"/>
  <c r="Z109" i="1"/>
  <c r="Z116" i="1"/>
  <c r="Z118" i="1"/>
  <c r="Z127" i="1"/>
  <c r="Z129" i="1"/>
  <c r="Z138" i="1"/>
  <c r="Z154" i="1"/>
  <c r="Z156" i="1"/>
  <c r="Z158" i="1"/>
  <c r="Z160" i="1"/>
  <c r="Z161" i="1"/>
  <c r="Z163" i="1"/>
  <c r="Z173" i="1"/>
  <c r="Z188" i="1"/>
  <c r="Z190" i="1"/>
  <c r="Z199" i="1"/>
  <c r="Z201" i="1"/>
  <c r="Z210" i="1"/>
  <c r="Z212" i="1"/>
  <c r="Z213" i="1"/>
  <c r="Z214" i="1"/>
  <c r="Z215" i="1"/>
  <c r="Z216" i="1"/>
  <c r="Z225" i="1"/>
  <c r="Z233" i="1"/>
  <c r="Z246" i="1"/>
  <c r="Z256" i="1"/>
  <c r="Z280" i="1"/>
  <c r="Z282" i="1"/>
  <c r="Z288" i="1"/>
  <c r="Z290" i="1"/>
  <c r="Z293" i="1"/>
  <c r="Z300" i="1"/>
  <c r="Z302" i="1"/>
  <c r="Z304" i="1"/>
  <c r="Z306" i="1"/>
  <c r="Z312" i="1"/>
  <c r="Z315" i="1"/>
  <c r="Z324" i="1"/>
  <c r="Z326" i="1"/>
  <c r="Z327" i="1"/>
  <c r="Z328" i="1"/>
  <c r="Z330" i="1"/>
  <c r="Z331" i="1"/>
  <c r="Z333" i="1"/>
  <c r="Z335" i="1"/>
  <c r="Z337" i="1"/>
  <c r="Z338" i="1"/>
  <c r="Z340" i="1"/>
  <c r="Z344" i="1"/>
  <c r="Z346" i="1"/>
  <c r="Z347" i="1"/>
  <c r="Z348" i="1"/>
  <c r="Z349" i="1"/>
  <c r="Z351" i="1"/>
  <c r="Z365" i="1"/>
  <c r="Z367" i="1"/>
  <c r="C22" i="3"/>
  <c r="I23" i="3"/>
  <c r="I24" i="3"/>
  <c r="AE9" i="1"/>
  <c r="H9" i="1"/>
  <c r="AE19" i="1"/>
  <c r="H19" i="1"/>
  <c r="AE27" i="1"/>
  <c r="H27" i="1"/>
  <c r="AE30" i="1"/>
  <c r="H30" i="1"/>
  <c r="AE39" i="1"/>
  <c r="H39" i="1"/>
  <c r="AE42" i="1"/>
  <c r="H42" i="1"/>
  <c r="AE44" i="1"/>
  <c r="H44" i="1"/>
  <c r="H8" i="1"/>
  <c r="R8" i="1"/>
  <c r="AE47" i="1"/>
  <c r="H47" i="1"/>
  <c r="H46" i="1"/>
  <c r="R46" i="1"/>
  <c r="R48" i="1"/>
  <c r="R58" i="1"/>
  <c r="R70" i="1"/>
  <c r="R97" i="1"/>
  <c r="R104" i="1"/>
  <c r="R172" i="1"/>
  <c r="R255" i="1"/>
  <c r="AE293" i="1"/>
  <c r="H293" i="1"/>
  <c r="AE300" i="1"/>
  <c r="H300" i="1"/>
  <c r="AE302" i="1"/>
  <c r="H302" i="1"/>
  <c r="AE304" i="1"/>
  <c r="H304" i="1"/>
  <c r="AE306" i="1"/>
  <c r="H306" i="1"/>
  <c r="AE312" i="1"/>
  <c r="H312" i="1"/>
  <c r="H292" i="1"/>
  <c r="R292" i="1"/>
  <c r="R314" i="1"/>
  <c r="R323" i="1"/>
  <c r="R350" i="1"/>
  <c r="J9" i="1"/>
  <c r="I9" i="1"/>
  <c r="J19" i="1"/>
  <c r="I19" i="1"/>
  <c r="J27" i="1"/>
  <c r="I27" i="1"/>
  <c r="J30" i="1"/>
  <c r="I30" i="1"/>
  <c r="J39" i="1"/>
  <c r="I39" i="1"/>
  <c r="J42" i="1"/>
  <c r="I42" i="1"/>
  <c r="J44" i="1"/>
  <c r="I44" i="1"/>
  <c r="I8" i="1"/>
  <c r="O9" i="1"/>
  <c r="O19" i="1"/>
  <c r="O27" i="1"/>
  <c r="O30" i="1"/>
  <c r="O39" i="1"/>
  <c r="O42" i="1"/>
  <c r="O44" i="1"/>
  <c r="P8" i="1"/>
  <c r="S8" i="1"/>
  <c r="J47" i="1"/>
  <c r="I47" i="1"/>
  <c r="I46" i="1"/>
  <c r="O47" i="1"/>
  <c r="P46" i="1"/>
  <c r="S46" i="1"/>
  <c r="S48" i="1"/>
  <c r="S58" i="1"/>
  <c r="S70" i="1"/>
  <c r="S97" i="1"/>
  <c r="S104" i="1"/>
  <c r="S172" i="1"/>
  <c r="S255" i="1"/>
  <c r="J293" i="1"/>
  <c r="I293" i="1"/>
  <c r="J300" i="1"/>
  <c r="I300" i="1"/>
  <c r="J302" i="1"/>
  <c r="I302" i="1"/>
  <c r="J304" i="1"/>
  <c r="I304" i="1"/>
  <c r="J306" i="1"/>
  <c r="I306" i="1"/>
  <c r="J312" i="1"/>
  <c r="I312" i="1"/>
  <c r="I292" i="1"/>
  <c r="O293" i="1"/>
  <c r="O300" i="1"/>
  <c r="O302" i="1"/>
  <c r="O304" i="1"/>
  <c r="O306" i="1"/>
  <c r="O312" i="1"/>
  <c r="P292" i="1"/>
  <c r="S292" i="1"/>
  <c r="S314" i="1"/>
  <c r="S323" i="1"/>
  <c r="S350" i="1"/>
  <c r="T8" i="1"/>
  <c r="T46" i="1"/>
  <c r="AE49" i="1"/>
  <c r="H49" i="1"/>
  <c r="AE50" i="1"/>
  <c r="H50" i="1"/>
  <c r="AE54" i="1"/>
  <c r="H54" i="1"/>
  <c r="AE55" i="1"/>
  <c r="H55" i="1"/>
  <c r="AE56" i="1"/>
  <c r="H56" i="1"/>
  <c r="AE57" i="1"/>
  <c r="H57" i="1"/>
  <c r="H48" i="1"/>
  <c r="T48" i="1"/>
  <c r="AE59" i="1"/>
  <c r="H59" i="1"/>
  <c r="AE64" i="1"/>
  <c r="H64" i="1"/>
  <c r="AE66" i="1"/>
  <c r="H66" i="1"/>
  <c r="AE67" i="1"/>
  <c r="H67" i="1"/>
  <c r="AE68" i="1"/>
  <c r="H68" i="1"/>
  <c r="AE69" i="1"/>
  <c r="H69" i="1"/>
  <c r="H58" i="1"/>
  <c r="T58" i="1"/>
  <c r="AE71" i="1"/>
  <c r="H71" i="1"/>
  <c r="AE72" i="1"/>
  <c r="H72" i="1"/>
  <c r="AE74" i="1"/>
  <c r="H74" i="1"/>
  <c r="AE75" i="1"/>
  <c r="H75" i="1"/>
  <c r="AE76" i="1"/>
  <c r="H76" i="1"/>
  <c r="AE77" i="1"/>
  <c r="H77" i="1"/>
  <c r="AE78" i="1"/>
  <c r="H78" i="1"/>
  <c r="AE80" i="1"/>
  <c r="H80" i="1"/>
  <c r="AE82" i="1"/>
  <c r="H82" i="1"/>
  <c r="AE84" i="1"/>
  <c r="H84" i="1"/>
  <c r="AE86" i="1"/>
  <c r="H86" i="1"/>
  <c r="AE88" i="1"/>
  <c r="H88" i="1"/>
  <c r="AE89" i="1"/>
  <c r="H89" i="1"/>
  <c r="AE90" i="1"/>
  <c r="H90" i="1"/>
  <c r="AE91" i="1"/>
  <c r="H91" i="1"/>
  <c r="AE92" i="1"/>
  <c r="H92" i="1"/>
  <c r="AE93" i="1"/>
  <c r="H93" i="1"/>
  <c r="AE94" i="1"/>
  <c r="H94" i="1"/>
  <c r="AE95" i="1"/>
  <c r="H95" i="1"/>
  <c r="H70" i="1"/>
  <c r="T70" i="1"/>
  <c r="AE98" i="1"/>
  <c r="H98" i="1"/>
  <c r="AE99" i="1"/>
  <c r="H99" i="1"/>
  <c r="AE100" i="1"/>
  <c r="H100" i="1"/>
  <c r="AE102" i="1"/>
  <c r="H102" i="1"/>
  <c r="H97" i="1"/>
  <c r="T97" i="1"/>
  <c r="AE105" i="1"/>
  <c r="H105" i="1"/>
  <c r="AE107" i="1"/>
  <c r="H107" i="1"/>
  <c r="AE109" i="1"/>
  <c r="H109" i="1"/>
  <c r="AE116" i="1"/>
  <c r="H116" i="1"/>
  <c r="AE118" i="1"/>
  <c r="H118" i="1"/>
  <c r="AE127" i="1"/>
  <c r="H127" i="1"/>
  <c r="AE129" i="1"/>
  <c r="H129" i="1"/>
  <c r="AE138" i="1"/>
  <c r="H138" i="1"/>
  <c r="AE154" i="1"/>
  <c r="H154" i="1"/>
  <c r="AE156" i="1"/>
  <c r="H156" i="1"/>
  <c r="AE158" i="1"/>
  <c r="H158" i="1"/>
  <c r="AE160" i="1"/>
  <c r="H160" i="1"/>
  <c r="AE161" i="1"/>
  <c r="H161" i="1"/>
  <c r="AE163" i="1"/>
  <c r="H163" i="1"/>
  <c r="H104" i="1"/>
  <c r="T104" i="1"/>
  <c r="AE173" i="1"/>
  <c r="H173" i="1"/>
  <c r="AE188" i="1"/>
  <c r="H188" i="1"/>
  <c r="AE190" i="1"/>
  <c r="H190" i="1"/>
  <c r="AE199" i="1"/>
  <c r="H199" i="1"/>
  <c r="AE201" i="1"/>
  <c r="H201" i="1"/>
  <c r="AE210" i="1"/>
  <c r="H210" i="1"/>
  <c r="AE212" i="1"/>
  <c r="H212" i="1"/>
  <c r="AE213" i="1"/>
  <c r="H213" i="1"/>
  <c r="AE214" i="1"/>
  <c r="H214" i="1"/>
  <c r="AE215" i="1"/>
  <c r="H215" i="1"/>
  <c r="AE216" i="1"/>
  <c r="H216" i="1"/>
  <c r="AE225" i="1"/>
  <c r="H225" i="1"/>
  <c r="AE233" i="1"/>
  <c r="H233" i="1"/>
  <c r="AE246" i="1"/>
  <c r="H246" i="1"/>
  <c r="H172" i="1"/>
  <c r="T172" i="1"/>
  <c r="AE256" i="1"/>
  <c r="H256" i="1"/>
  <c r="AE280" i="1"/>
  <c r="H280" i="1"/>
  <c r="AE282" i="1"/>
  <c r="H282" i="1"/>
  <c r="AE288" i="1"/>
  <c r="H288" i="1"/>
  <c r="AE290" i="1"/>
  <c r="H290" i="1"/>
  <c r="H255" i="1"/>
  <c r="T255" i="1"/>
  <c r="T292" i="1"/>
  <c r="T314" i="1"/>
  <c r="T323" i="1"/>
  <c r="T350" i="1"/>
  <c r="U8" i="1"/>
  <c r="U46" i="1"/>
  <c r="J49" i="1"/>
  <c r="I49" i="1"/>
  <c r="J50" i="1"/>
  <c r="I50" i="1"/>
  <c r="J54" i="1"/>
  <c r="I54" i="1"/>
  <c r="J55" i="1"/>
  <c r="I55" i="1"/>
  <c r="J56" i="1"/>
  <c r="I56" i="1"/>
  <c r="J57" i="1"/>
  <c r="I57" i="1"/>
  <c r="I48" i="1"/>
  <c r="O49" i="1"/>
  <c r="O50" i="1"/>
  <c r="O54" i="1"/>
  <c r="O55" i="1"/>
  <c r="O56" i="1"/>
  <c r="O57" i="1"/>
  <c r="P48" i="1"/>
  <c r="U48" i="1"/>
  <c r="J59" i="1"/>
  <c r="I59" i="1"/>
  <c r="J64" i="1"/>
  <c r="I64" i="1"/>
  <c r="J66" i="1"/>
  <c r="I66" i="1"/>
  <c r="J67" i="1"/>
  <c r="I67" i="1"/>
  <c r="J68" i="1"/>
  <c r="I68" i="1"/>
  <c r="J69" i="1"/>
  <c r="I69" i="1"/>
  <c r="I58" i="1"/>
  <c r="O59" i="1"/>
  <c r="O64" i="1"/>
  <c r="O66" i="1"/>
  <c r="O67" i="1"/>
  <c r="O68" i="1"/>
  <c r="O69" i="1"/>
  <c r="P58" i="1"/>
  <c r="U58" i="1"/>
  <c r="J71" i="1"/>
  <c r="I71" i="1"/>
  <c r="J72" i="1"/>
  <c r="I72" i="1"/>
  <c r="J74" i="1"/>
  <c r="I74" i="1"/>
  <c r="J75" i="1"/>
  <c r="I75" i="1"/>
  <c r="J76" i="1"/>
  <c r="I76" i="1"/>
  <c r="J77" i="1"/>
  <c r="I77" i="1"/>
  <c r="J78" i="1"/>
  <c r="I78" i="1"/>
  <c r="J80" i="1"/>
  <c r="I80" i="1"/>
  <c r="J82" i="1"/>
  <c r="I82" i="1"/>
  <c r="J84" i="1"/>
  <c r="I84" i="1"/>
  <c r="J86" i="1"/>
  <c r="I86" i="1"/>
  <c r="J88" i="1"/>
  <c r="I88" i="1"/>
  <c r="J89" i="1"/>
  <c r="I89" i="1"/>
  <c r="J90" i="1"/>
  <c r="I90" i="1"/>
  <c r="J91" i="1"/>
  <c r="I91" i="1"/>
  <c r="J92" i="1"/>
  <c r="I92" i="1"/>
  <c r="J93" i="1"/>
  <c r="I93" i="1"/>
  <c r="J94" i="1"/>
  <c r="I94" i="1"/>
  <c r="J95" i="1"/>
  <c r="I95" i="1"/>
  <c r="I70" i="1"/>
  <c r="O71" i="1"/>
  <c r="O72" i="1"/>
  <c r="O74" i="1"/>
  <c r="O75" i="1"/>
  <c r="O76" i="1"/>
  <c r="O77" i="1"/>
  <c r="O78" i="1"/>
  <c r="O80" i="1"/>
  <c r="O82" i="1"/>
  <c r="O84" i="1"/>
  <c r="O86" i="1"/>
  <c r="O88" i="1"/>
  <c r="O89" i="1"/>
  <c r="O90" i="1"/>
  <c r="O91" i="1"/>
  <c r="O92" i="1"/>
  <c r="O93" i="1"/>
  <c r="O94" i="1"/>
  <c r="O95" i="1"/>
  <c r="P70" i="1"/>
  <c r="U70" i="1"/>
  <c r="J98" i="1"/>
  <c r="I98" i="1"/>
  <c r="J99" i="1"/>
  <c r="I99" i="1"/>
  <c r="J100" i="1"/>
  <c r="I100" i="1"/>
  <c r="J102" i="1"/>
  <c r="I102" i="1"/>
  <c r="I97" i="1"/>
  <c r="O98" i="1"/>
  <c r="O99" i="1"/>
  <c r="O100" i="1"/>
  <c r="O102" i="1"/>
  <c r="P97" i="1"/>
  <c r="U97" i="1"/>
  <c r="J105" i="1"/>
  <c r="I105" i="1"/>
  <c r="J107" i="1"/>
  <c r="I107" i="1"/>
  <c r="J109" i="1"/>
  <c r="I109" i="1"/>
  <c r="J116" i="1"/>
  <c r="I116" i="1"/>
  <c r="J118" i="1"/>
  <c r="I118" i="1"/>
  <c r="J127" i="1"/>
  <c r="I127" i="1"/>
  <c r="J129" i="1"/>
  <c r="I129" i="1"/>
  <c r="J138" i="1"/>
  <c r="I138" i="1"/>
  <c r="J154" i="1"/>
  <c r="I154" i="1"/>
  <c r="J156" i="1"/>
  <c r="I156" i="1"/>
  <c r="J158" i="1"/>
  <c r="I158" i="1"/>
  <c r="J160" i="1"/>
  <c r="I160" i="1"/>
  <c r="J161" i="1"/>
  <c r="I161" i="1"/>
  <c r="J163" i="1"/>
  <c r="I163" i="1"/>
  <c r="I104" i="1"/>
  <c r="O105" i="1"/>
  <c r="O107" i="1"/>
  <c r="O109" i="1"/>
  <c r="O116" i="1"/>
  <c r="O118" i="1"/>
  <c r="O127" i="1"/>
  <c r="O129" i="1"/>
  <c r="O138" i="1"/>
  <c r="O154" i="1"/>
  <c r="O156" i="1"/>
  <c r="O158" i="1"/>
  <c r="O160" i="1"/>
  <c r="O161" i="1"/>
  <c r="O163" i="1"/>
  <c r="P104" i="1"/>
  <c r="U104" i="1"/>
  <c r="J173" i="1"/>
  <c r="I173" i="1"/>
  <c r="J188" i="1"/>
  <c r="I188" i="1"/>
  <c r="J190" i="1"/>
  <c r="I190" i="1"/>
  <c r="J199" i="1"/>
  <c r="I199" i="1"/>
  <c r="J201" i="1"/>
  <c r="I201" i="1"/>
  <c r="J210" i="1"/>
  <c r="I210" i="1"/>
  <c r="J212" i="1"/>
  <c r="I212" i="1"/>
  <c r="J213" i="1"/>
  <c r="I213" i="1"/>
  <c r="J214" i="1"/>
  <c r="I214" i="1"/>
  <c r="J215" i="1"/>
  <c r="I215" i="1"/>
  <c r="J216" i="1"/>
  <c r="I216" i="1"/>
  <c r="J225" i="1"/>
  <c r="I225" i="1"/>
  <c r="J233" i="1"/>
  <c r="I233" i="1"/>
  <c r="J246" i="1"/>
  <c r="I246" i="1"/>
  <c r="I172" i="1"/>
  <c r="O173" i="1"/>
  <c r="O188" i="1"/>
  <c r="O190" i="1"/>
  <c r="O199" i="1"/>
  <c r="O201" i="1"/>
  <c r="O210" i="1"/>
  <c r="O212" i="1"/>
  <c r="O213" i="1"/>
  <c r="O214" i="1"/>
  <c r="O215" i="1"/>
  <c r="O216" i="1"/>
  <c r="O225" i="1"/>
  <c r="O233" i="1"/>
  <c r="O246" i="1"/>
  <c r="P172" i="1"/>
  <c r="U172" i="1"/>
  <c r="J256" i="1"/>
  <c r="I256" i="1"/>
  <c r="J280" i="1"/>
  <c r="I280" i="1"/>
  <c r="J282" i="1"/>
  <c r="I282" i="1"/>
  <c r="J288" i="1"/>
  <c r="I288" i="1"/>
  <c r="J290" i="1"/>
  <c r="I290" i="1"/>
  <c r="I255" i="1"/>
  <c r="O256" i="1"/>
  <c r="O280" i="1"/>
  <c r="O282" i="1"/>
  <c r="O288" i="1"/>
  <c r="O290" i="1"/>
  <c r="P255" i="1"/>
  <c r="U255" i="1"/>
  <c r="U292" i="1"/>
  <c r="U314" i="1"/>
  <c r="U323" i="1"/>
  <c r="U350" i="1"/>
  <c r="V8" i="1"/>
  <c r="V46" i="1"/>
  <c r="V48" i="1"/>
  <c r="V58" i="1"/>
  <c r="V70" i="1"/>
  <c r="V97" i="1"/>
  <c r="V104" i="1"/>
  <c r="V172" i="1"/>
  <c r="V255" i="1"/>
  <c r="V292" i="1"/>
  <c r="V314" i="1"/>
  <c r="AE324" i="1"/>
  <c r="H324" i="1"/>
  <c r="AE326" i="1"/>
  <c r="H326" i="1"/>
  <c r="AE327" i="1"/>
  <c r="H327" i="1"/>
  <c r="AE328" i="1"/>
  <c r="H328" i="1"/>
  <c r="AE330" i="1"/>
  <c r="H330" i="1"/>
  <c r="AE331" i="1"/>
  <c r="H331" i="1"/>
  <c r="AE333" i="1"/>
  <c r="H333" i="1"/>
  <c r="AE335" i="1"/>
  <c r="H335" i="1"/>
  <c r="AE337" i="1"/>
  <c r="H337" i="1"/>
  <c r="AE338" i="1"/>
  <c r="H338" i="1"/>
  <c r="AE340" i="1"/>
  <c r="H340" i="1"/>
  <c r="AE344" i="1"/>
  <c r="H344" i="1"/>
  <c r="AE346" i="1"/>
  <c r="H346" i="1"/>
  <c r="AE347" i="1"/>
  <c r="H347" i="1"/>
  <c r="AE348" i="1"/>
  <c r="H348" i="1"/>
  <c r="AE349" i="1"/>
  <c r="H349" i="1"/>
  <c r="H323" i="1"/>
  <c r="V323" i="1"/>
  <c r="V350" i="1"/>
  <c r="W8" i="1"/>
  <c r="W46" i="1"/>
  <c r="W48" i="1"/>
  <c r="W58" i="1"/>
  <c r="W70" i="1"/>
  <c r="W97" i="1"/>
  <c r="W104" i="1"/>
  <c r="W172" i="1"/>
  <c r="W255" i="1"/>
  <c r="W292" i="1"/>
  <c r="W314" i="1"/>
  <c r="J324" i="1"/>
  <c r="I324" i="1"/>
  <c r="J326" i="1"/>
  <c r="I326" i="1"/>
  <c r="J327" i="1"/>
  <c r="I327" i="1"/>
  <c r="J328" i="1"/>
  <c r="I328" i="1"/>
  <c r="J330" i="1"/>
  <c r="I330" i="1"/>
  <c r="J331" i="1"/>
  <c r="I331" i="1"/>
  <c r="J333" i="1"/>
  <c r="I333" i="1"/>
  <c r="J335" i="1"/>
  <c r="I335" i="1"/>
  <c r="J337" i="1"/>
  <c r="I337" i="1"/>
  <c r="J338" i="1"/>
  <c r="I338" i="1"/>
  <c r="J340" i="1"/>
  <c r="I340" i="1"/>
  <c r="J344" i="1"/>
  <c r="I344" i="1"/>
  <c r="J346" i="1"/>
  <c r="I346" i="1"/>
  <c r="J347" i="1"/>
  <c r="I347" i="1"/>
  <c r="J348" i="1"/>
  <c r="I348" i="1"/>
  <c r="J349" i="1"/>
  <c r="I349" i="1"/>
  <c r="I323" i="1"/>
  <c r="O324" i="1"/>
  <c r="O326" i="1"/>
  <c r="O327" i="1"/>
  <c r="O328" i="1"/>
  <c r="O330" i="1"/>
  <c r="O331" i="1"/>
  <c r="O333" i="1"/>
  <c r="O335" i="1"/>
  <c r="O337" i="1"/>
  <c r="O338" i="1"/>
  <c r="O340" i="1"/>
  <c r="O344" i="1"/>
  <c r="O346" i="1"/>
  <c r="O347" i="1"/>
  <c r="O348" i="1"/>
  <c r="O349" i="1"/>
  <c r="P323" i="1"/>
  <c r="W323" i="1"/>
  <c r="W350" i="1"/>
  <c r="X8" i="1"/>
  <c r="X46" i="1"/>
  <c r="X48" i="1"/>
  <c r="X58" i="1"/>
  <c r="X70" i="1"/>
  <c r="X97" i="1"/>
  <c r="X104" i="1"/>
  <c r="X172" i="1"/>
  <c r="X255" i="1"/>
  <c r="X292" i="1"/>
  <c r="X314" i="1"/>
  <c r="X323" i="1"/>
  <c r="X350" i="1"/>
  <c r="C15" i="3"/>
  <c r="J315" i="1"/>
  <c r="AE315" i="1"/>
  <c r="H315" i="1"/>
  <c r="I315" i="1"/>
  <c r="O315" i="1"/>
  <c r="P314" i="1"/>
  <c r="J351" i="1"/>
  <c r="AE351" i="1"/>
  <c r="H351" i="1"/>
  <c r="I351" i="1"/>
  <c r="O351" i="1"/>
  <c r="J365" i="1"/>
  <c r="AE365" i="1"/>
  <c r="H365" i="1"/>
  <c r="I365" i="1"/>
  <c r="O365" i="1"/>
  <c r="J367" i="1"/>
  <c r="AE367" i="1"/>
  <c r="H367" i="1"/>
  <c r="I367" i="1"/>
  <c r="O367" i="1"/>
  <c r="P350" i="1"/>
  <c r="G8" i="2"/>
  <c r="W8" i="2"/>
  <c r="X8" i="2"/>
  <c r="H8" i="2"/>
  <c r="G17" i="2"/>
  <c r="W17" i="2"/>
  <c r="X17" i="2"/>
  <c r="H17" i="2"/>
  <c r="G24" i="2"/>
  <c r="W24" i="2"/>
  <c r="X24" i="2"/>
  <c r="H24" i="2"/>
  <c r="G26" i="2"/>
  <c r="W26" i="2"/>
  <c r="X26" i="2"/>
  <c r="H26" i="2"/>
  <c r="G34" i="2"/>
  <c r="W34" i="2"/>
  <c r="X34" i="2"/>
  <c r="H34" i="2"/>
  <c r="G36" i="2"/>
  <c r="W36" i="2"/>
  <c r="X36" i="2"/>
  <c r="H36" i="2"/>
  <c r="G38" i="2"/>
  <c r="W38" i="2"/>
  <c r="X38" i="2"/>
  <c r="H38" i="2"/>
  <c r="H7" i="2"/>
  <c r="G41" i="2"/>
  <c r="W41" i="2"/>
  <c r="X41" i="2"/>
  <c r="H41" i="2"/>
  <c r="H40" i="2"/>
  <c r="G43" i="2"/>
  <c r="W43" i="2"/>
  <c r="X43" i="2"/>
  <c r="H43" i="2"/>
  <c r="G44" i="2"/>
  <c r="W44" i="2"/>
  <c r="X44" i="2"/>
  <c r="H44" i="2"/>
  <c r="G47" i="2"/>
  <c r="W47" i="2"/>
  <c r="X47" i="2"/>
  <c r="H47" i="2"/>
  <c r="G48" i="2"/>
  <c r="W48" i="2"/>
  <c r="X48" i="2"/>
  <c r="H48" i="2"/>
  <c r="G49" i="2"/>
  <c r="W49" i="2"/>
  <c r="X49" i="2"/>
  <c r="H49" i="2"/>
  <c r="G50" i="2"/>
  <c r="W50" i="2"/>
  <c r="X50" i="2"/>
  <c r="H50" i="2"/>
  <c r="H42" i="2"/>
  <c r="G52" i="2"/>
  <c r="W52" i="2"/>
  <c r="X52" i="2"/>
  <c r="H52" i="2"/>
  <c r="G56" i="2"/>
  <c r="W56" i="2"/>
  <c r="X56" i="2"/>
  <c r="H56" i="2"/>
  <c r="G58" i="2"/>
  <c r="W58" i="2"/>
  <c r="X58" i="2"/>
  <c r="H58" i="2"/>
  <c r="G59" i="2"/>
  <c r="W59" i="2"/>
  <c r="X59" i="2"/>
  <c r="H59" i="2"/>
  <c r="G60" i="2"/>
  <c r="W60" i="2"/>
  <c r="X60" i="2"/>
  <c r="H60" i="2"/>
  <c r="G61" i="2"/>
  <c r="W61" i="2"/>
  <c r="X61" i="2"/>
  <c r="H61" i="2"/>
  <c r="H51" i="2"/>
  <c r="G63" i="2"/>
  <c r="W63" i="2"/>
  <c r="X63" i="2"/>
  <c r="H63" i="2"/>
  <c r="G64" i="2"/>
  <c r="W64" i="2"/>
  <c r="X64" i="2"/>
  <c r="H64" i="2"/>
  <c r="G66" i="2"/>
  <c r="W66" i="2"/>
  <c r="X66" i="2"/>
  <c r="H66" i="2"/>
  <c r="G67" i="2"/>
  <c r="W67" i="2"/>
  <c r="X67" i="2"/>
  <c r="H67" i="2"/>
  <c r="G68" i="2"/>
  <c r="W68" i="2"/>
  <c r="X68" i="2"/>
  <c r="H68" i="2"/>
  <c r="G69" i="2"/>
  <c r="W69" i="2"/>
  <c r="X69" i="2"/>
  <c r="H69" i="2"/>
  <c r="G70" i="2"/>
  <c r="W70" i="2"/>
  <c r="X70" i="2"/>
  <c r="H70" i="2"/>
  <c r="G72" i="2"/>
  <c r="W72" i="2"/>
  <c r="X72" i="2"/>
  <c r="H72" i="2"/>
  <c r="G74" i="2"/>
  <c r="W74" i="2"/>
  <c r="X74" i="2"/>
  <c r="H74" i="2"/>
  <c r="G76" i="2"/>
  <c r="W76" i="2"/>
  <c r="X76" i="2"/>
  <c r="H76" i="2"/>
  <c r="G78" i="2"/>
  <c r="W78" i="2"/>
  <c r="X78" i="2"/>
  <c r="H78" i="2"/>
  <c r="G80" i="2"/>
  <c r="W80" i="2"/>
  <c r="X80" i="2"/>
  <c r="H80" i="2"/>
  <c r="G81" i="2"/>
  <c r="W81" i="2"/>
  <c r="X81" i="2"/>
  <c r="H81" i="2"/>
  <c r="G82" i="2"/>
  <c r="W82" i="2"/>
  <c r="X82" i="2"/>
  <c r="H82" i="2"/>
  <c r="G83" i="2"/>
  <c r="W83" i="2"/>
  <c r="X83" i="2"/>
  <c r="H83" i="2"/>
  <c r="G84" i="2"/>
  <c r="W84" i="2"/>
  <c r="X84" i="2"/>
  <c r="H84" i="2"/>
  <c r="G85" i="2"/>
  <c r="W85" i="2"/>
  <c r="X85" i="2"/>
  <c r="H85" i="2"/>
  <c r="G86" i="2"/>
  <c r="W86" i="2"/>
  <c r="X86" i="2"/>
  <c r="H86" i="2"/>
  <c r="G90" i="2"/>
  <c r="W90" i="2"/>
  <c r="X90" i="2"/>
  <c r="H90" i="2"/>
  <c r="G91" i="2"/>
  <c r="W91" i="2"/>
  <c r="X91" i="2"/>
  <c r="H91" i="2"/>
  <c r="G92" i="2"/>
  <c r="W92" i="2"/>
  <c r="X92" i="2"/>
  <c r="H92" i="2"/>
  <c r="G94" i="2"/>
  <c r="W94" i="2"/>
  <c r="X94" i="2"/>
  <c r="H94" i="2"/>
  <c r="H89" i="2"/>
  <c r="G97" i="2"/>
  <c r="W97" i="2"/>
  <c r="X97" i="2"/>
  <c r="H97" i="2"/>
  <c r="G98" i="2"/>
  <c r="W98" i="2"/>
  <c r="X98" i="2"/>
  <c r="H98" i="2"/>
  <c r="G100" i="2"/>
  <c r="W100" i="2"/>
  <c r="X100" i="2"/>
  <c r="H100" i="2"/>
  <c r="G106" i="2"/>
  <c r="W106" i="2"/>
  <c r="X106" i="2"/>
  <c r="H106" i="2"/>
  <c r="G108" i="2"/>
  <c r="W108" i="2"/>
  <c r="X108" i="2"/>
  <c r="H108" i="2"/>
  <c r="G116" i="2"/>
  <c r="W116" i="2"/>
  <c r="X116" i="2"/>
  <c r="H116" i="2"/>
  <c r="G118" i="2"/>
  <c r="W118" i="2"/>
  <c r="X118" i="2"/>
  <c r="H118" i="2"/>
  <c r="G126" i="2"/>
  <c r="W126" i="2"/>
  <c r="X126" i="2"/>
  <c r="H126" i="2"/>
  <c r="G141" i="2"/>
  <c r="W141" i="2"/>
  <c r="X141" i="2"/>
  <c r="H141" i="2"/>
  <c r="G143" i="2"/>
  <c r="W143" i="2"/>
  <c r="X143" i="2"/>
  <c r="H143" i="2"/>
  <c r="G145" i="2"/>
  <c r="W145" i="2"/>
  <c r="X145" i="2"/>
  <c r="H145" i="2"/>
  <c r="G147" i="2"/>
  <c r="W147" i="2"/>
  <c r="X147" i="2"/>
  <c r="H147" i="2"/>
  <c r="G148" i="2"/>
  <c r="W148" i="2"/>
  <c r="X148" i="2"/>
  <c r="H148" i="2"/>
  <c r="G150" i="2"/>
  <c r="W150" i="2"/>
  <c r="X150" i="2"/>
  <c r="H150" i="2"/>
  <c r="H96" i="2"/>
  <c r="G159" i="2"/>
  <c r="W159" i="2"/>
  <c r="X159" i="2"/>
  <c r="H159" i="2"/>
  <c r="G173" i="2"/>
  <c r="W173" i="2"/>
  <c r="X173" i="2"/>
  <c r="H173" i="2"/>
  <c r="G175" i="2"/>
  <c r="W175" i="2"/>
  <c r="X175" i="2"/>
  <c r="H175" i="2"/>
  <c r="G183" i="2"/>
  <c r="W183" i="2"/>
  <c r="X183" i="2"/>
  <c r="H183" i="2"/>
  <c r="G185" i="2"/>
  <c r="W185" i="2"/>
  <c r="X185" i="2"/>
  <c r="H185" i="2"/>
  <c r="G193" i="2"/>
  <c r="W193" i="2"/>
  <c r="X193" i="2"/>
  <c r="H193" i="2"/>
  <c r="G195" i="2"/>
  <c r="W195" i="2"/>
  <c r="X195" i="2"/>
  <c r="H195" i="2"/>
  <c r="G196" i="2"/>
  <c r="W196" i="2"/>
  <c r="X196" i="2"/>
  <c r="H196" i="2"/>
  <c r="G197" i="2"/>
  <c r="W197" i="2"/>
  <c r="X197" i="2"/>
  <c r="H197" i="2"/>
  <c r="G198" i="2"/>
  <c r="W198" i="2"/>
  <c r="X198" i="2"/>
  <c r="H198" i="2"/>
  <c r="G199" i="2"/>
  <c r="W199" i="2"/>
  <c r="X199" i="2"/>
  <c r="H199" i="2"/>
  <c r="G207" i="2"/>
  <c r="W207" i="2"/>
  <c r="X207" i="2"/>
  <c r="H207" i="2"/>
  <c r="G214" i="2"/>
  <c r="W214" i="2"/>
  <c r="X214" i="2"/>
  <c r="H214" i="2"/>
  <c r="G226" i="2"/>
  <c r="W226" i="2"/>
  <c r="X226" i="2"/>
  <c r="H226" i="2"/>
  <c r="H158" i="2"/>
  <c r="G235" i="2"/>
  <c r="W235" i="2"/>
  <c r="X235" i="2"/>
  <c r="H235" i="2"/>
  <c r="G258" i="2"/>
  <c r="W258" i="2"/>
  <c r="X258" i="2"/>
  <c r="H258" i="2"/>
  <c r="G260" i="2"/>
  <c r="W260" i="2"/>
  <c r="X260" i="2"/>
  <c r="H260" i="2"/>
  <c r="G265" i="2"/>
  <c r="W265" i="2"/>
  <c r="X265" i="2"/>
  <c r="H265" i="2"/>
  <c r="G267" i="2"/>
  <c r="W267" i="2"/>
  <c r="X267" i="2"/>
  <c r="H267" i="2"/>
  <c r="H234" i="2"/>
  <c r="G270" i="2"/>
  <c r="W270" i="2"/>
  <c r="X270" i="2"/>
  <c r="H270" i="2"/>
  <c r="G276" i="2"/>
  <c r="W276" i="2"/>
  <c r="X276" i="2"/>
  <c r="H276" i="2"/>
  <c r="G278" i="2"/>
  <c r="W278" i="2"/>
  <c r="X278" i="2"/>
  <c r="H278" i="2"/>
  <c r="G280" i="2"/>
  <c r="W280" i="2"/>
  <c r="X280" i="2"/>
  <c r="H280" i="2"/>
  <c r="G282" i="2"/>
  <c r="W282" i="2"/>
  <c r="X282" i="2"/>
  <c r="H282" i="2"/>
  <c r="G287" i="2"/>
  <c r="W287" i="2"/>
  <c r="X287" i="2"/>
  <c r="H287" i="2"/>
  <c r="H269" i="2"/>
  <c r="G290" i="2"/>
  <c r="W290" i="2"/>
  <c r="X290" i="2"/>
  <c r="H290" i="2"/>
  <c r="H289" i="2"/>
  <c r="G298" i="2"/>
  <c r="W298" i="2"/>
  <c r="X298" i="2"/>
  <c r="H298" i="2"/>
  <c r="G300" i="2"/>
  <c r="W300" i="2"/>
  <c r="X300" i="2"/>
  <c r="H300" i="2"/>
  <c r="G301" i="2"/>
  <c r="W301" i="2"/>
  <c r="X301" i="2"/>
  <c r="H301" i="2"/>
  <c r="G302" i="2"/>
  <c r="W302" i="2"/>
  <c r="X302" i="2"/>
  <c r="H302" i="2"/>
  <c r="G304" i="2"/>
  <c r="W304" i="2"/>
  <c r="X304" i="2"/>
  <c r="H304" i="2"/>
  <c r="G305" i="2"/>
  <c r="W305" i="2"/>
  <c r="X305" i="2"/>
  <c r="H305" i="2"/>
  <c r="G307" i="2"/>
  <c r="W307" i="2"/>
  <c r="X307" i="2"/>
  <c r="H307" i="2"/>
  <c r="G309" i="2"/>
  <c r="W309" i="2"/>
  <c r="X309" i="2"/>
  <c r="H309" i="2"/>
  <c r="G311" i="2"/>
  <c r="W311" i="2"/>
  <c r="X311" i="2"/>
  <c r="H311" i="2"/>
  <c r="G312" i="2"/>
  <c r="W312" i="2"/>
  <c r="X312" i="2"/>
  <c r="H312" i="2"/>
  <c r="G314" i="2"/>
  <c r="W314" i="2"/>
  <c r="X314" i="2"/>
  <c r="H314" i="2"/>
  <c r="G317" i="2"/>
  <c r="W317" i="2"/>
  <c r="X317" i="2"/>
  <c r="H317" i="2"/>
  <c r="G319" i="2"/>
  <c r="W319" i="2"/>
  <c r="X319" i="2"/>
  <c r="H319" i="2"/>
  <c r="G320" i="2"/>
  <c r="W320" i="2"/>
  <c r="X320" i="2"/>
  <c r="H320" i="2"/>
  <c r="G321" i="2"/>
  <c r="W321" i="2"/>
  <c r="X321" i="2"/>
  <c r="H321" i="2"/>
  <c r="G322" i="2"/>
  <c r="W322" i="2"/>
  <c r="X322" i="2"/>
  <c r="H322" i="2"/>
  <c r="H297" i="2"/>
  <c r="G324" i="2"/>
  <c r="W324" i="2"/>
  <c r="X324" i="2"/>
  <c r="H324" i="2"/>
  <c r="G337" i="2"/>
  <c r="W337" i="2"/>
  <c r="X337" i="2"/>
  <c r="H337" i="2"/>
  <c r="G339" i="2"/>
  <c r="W339" i="2"/>
  <c r="X339" i="2"/>
  <c r="H339" i="2"/>
  <c r="H323" i="2"/>
  <c r="H340" i="2"/>
  <c r="J8" i="1"/>
  <c r="J46" i="1"/>
  <c r="J48" i="1"/>
  <c r="J58" i="1"/>
  <c r="J70" i="1"/>
  <c r="J97" i="1"/>
  <c r="J104" i="1"/>
  <c r="J172" i="1"/>
  <c r="J255" i="1"/>
  <c r="J292" i="1"/>
  <c r="H314" i="1"/>
  <c r="I314" i="1"/>
  <c r="J314" i="1"/>
  <c r="J323" i="1"/>
  <c r="H350" i="1"/>
  <c r="I350" i="1"/>
  <c r="J350" i="1"/>
  <c r="J368" i="1"/>
  <c r="AF367" i="1"/>
  <c r="AN367" i="1"/>
  <c r="AM367" i="1"/>
  <c r="L367" i="1"/>
  <c r="AF365" i="1"/>
  <c r="AN365" i="1"/>
  <c r="AM365" i="1"/>
  <c r="L365" i="1"/>
  <c r="AF351" i="1"/>
  <c r="AN351" i="1"/>
  <c r="AM351" i="1"/>
  <c r="L351" i="1"/>
  <c r="AK350" i="1"/>
  <c r="AJ350" i="1"/>
  <c r="AI350" i="1"/>
  <c r="L350" i="1"/>
  <c r="AF349" i="1"/>
  <c r="AN349" i="1"/>
  <c r="AM349" i="1"/>
  <c r="L349" i="1"/>
  <c r="AF348" i="1"/>
  <c r="AN348" i="1"/>
  <c r="AM348" i="1"/>
  <c r="L348" i="1"/>
  <c r="AF347" i="1"/>
  <c r="AN347" i="1"/>
  <c r="AM347" i="1"/>
  <c r="L347" i="1"/>
  <c r="AF346" i="1"/>
  <c r="AN346" i="1"/>
  <c r="AM346" i="1"/>
  <c r="L346" i="1"/>
  <c r="AF344" i="1"/>
  <c r="AN344" i="1"/>
  <c r="AM344" i="1"/>
  <c r="L344" i="1"/>
  <c r="AF340" i="1"/>
  <c r="AN340" i="1"/>
  <c r="AM340" i="1"/>
  <c r="L340" i="1"/>
  <c r="AF338" i="1"/>
  <c r="AN338" i="1"/>
  <c r="AM338" i="1"/>
  <c r="L338" i="1"/>
  <c r="AF337" i="1"/>
  <c r="AN337" i="1"/>
  <c r="AM337" i="1"/>
  <c r="L337" i="1"/>
  <c r="AF335" i="1"/>
  <c r="AN335" i="1"/>
  <c r="AM335" i="1"/>
  <c r="L335" i="1"/>
  <c r="AF333" i="1"/>
  <c r="AN333" i="1"/>
  <c r="AM333" i="1"/>
  <c r="L333" i="1"/>
  <c r="AF331" i="1"/>
  <c r="AN331" i="1"/>
  <c r="AM331" i="1"/>
  <c r="L331" i="1"/>
  <c r="AF330" i="1"/>
  <c r="AN330" i="1"/>
  <c r="AM330" i="1"/>
  <c r="L330" i="1"/>
  <c r="AF328" i="1"/>
  <c r="AN328" i="1"/>
  <c r="AM328" i="1"/>
  <c r="L328" i="1"/>
  <c r="AF327" i="1"/>
  <c r="AN327" i="1"/>
  <c r="AM327" i="1"/>
  <c r="L327" i="1"/>
  <c r="AF326" i="1"/>
  <c r="AN326" i="1"/>
  <c r="AM326" i="1"/>
  <c r="L326" i="1"/>
  <c r="AF324" i="1"/>
  <c r="AN324" i="1"/>
  <c r="AM324" i="1"/>
  <c r="L324" i="1"/>
  <c r="AK323" i="1"/>
  <c r="AJ323" i="1"/>
  <c r="AI323" i="1"/>
  <c r="L323" i="1"/>
  <c r="AF315" i="1"/>
  <c r="AN315" i="1"/>
  <c r="AM315" i="1"/>
  <c r="L315" i="1"/>
  <c r="AK314" i="1"/>
  <c r="AJ314" i="1"/>
  <c r="AI314" i="1"/>
  <c r="L314" i="1"/>
  <c r="AF312" i="1"/>
  <c r="AN312" i="1"/>
  <c r="AM312" i="1"/>
  <c r="L312" i="1"/>
  <c r="AF306" i="1"/>
  <c r="AN306" i="1"/>
  <c r="AM306" i="1"/>
  <c r="L306" i="1"/>
  <c r="AF304" i="1"/>
  <c r="AN304" i="1"/>
  <c r="AM304" i="1"/>
  <c r="L304" i="1"/>
  <c r="AF302" i="1"/>
  <c r="AN302" i="1"/>
  <c r="AM302" i="1"/>
  <c r="L302" i="1"/>
  <c r="AF300" i="1"/>
  <c r="AN300" i="1"/>
  <c r="AM300" i="1"/>
  <c r="L300" i="1"/>
  <c r="AF293" i="1"/>
  <c r="AN293" i="1"/>
  <c r="AM293" i="1"/>
  <c r="L293" i="1"/>
  <c r="AK292" i="1"/>
  <c r="AJ292" i="1"/>
  <c r="AI292" i="1"/>
  <c r="L292" i="1"/>
  <c r="AF290" i="1"/>
  <c r="AN290" i="1"/>
  <c r="AM290" i="1"/>
  <c r="L290" i="1"/>
  <c r="AF288" i="1"/>
  <c r="AN288" i="1"/>
  <c r="AM288" i="1"/>
  <c r="L288" i="1"/>
  <c r="AF282" i="1"/>
  <c r="AN282" i="1"/>
  <c r="AM282" i="1"/>
  <c r="L282" i="1"/>
  <c r="AF280" i="1"/>
  <c r="AN280" i="1"/>
  <c r="AM280" i="1"/>
  <c r="L280" i="1"/>
  <c r="AF256" i="1"/>
  <c r="AN256" i="1"/>
  <c r="AM256" i="1"/>
  <c r="L256" i="1"/>
  <c r="AK255" i="1"/>
  <c r="AJ255" i="1"/>
  <c r="AI255" i="1"/>
  <c r="L255" i="1"/>
  <c r="AF246" i="1"/>
  <c r="AN246" i="1"/>
  <c r="AM246" i="1"/>
  <c r="L246" i="1"/>
  <c r="AF233" i="1"/>
  <c r="AN233" i="1"/>
  <c r="AM233" i="1"/>
  <c r="L233" i="1"/>
  <c r="AF225" i="1"/>
  <c r="AN225" i="1"/>
  <c r="AM225" i="1"/>
  <c r="L225" i="1"/>
  <c r="AF216" i="1"/>
  <c r="AN216" i="1"/>
  <c r="AM216" i="1"/>
  <c r="L216" i="1"/>
  <c r="AF215" i="1"/>
  <c r="AN215" i="1"/>
  <c r="AM215" i="1"/>
  <c r="L215" i="1"/>
  <c r="AF214" i="1"/>
  <c r="AN214" i="1"/>
  <c r="AM214" i="1"/>
  <c r="L214" i="1"/>
  <c r="AF213" i="1"/>
  <c r="AN213" i="1"/>
  <c r="AM213" i="1"/>
  <c r="L213" i="1"/>
  <c r="AF212" i="1"/>
  <c r="AN212" i="1"/>
  <c r="AM212" i="1"/>
  <c r="L212" i="1"/>
  <c r="AF210" i="1"/>
  <c r="AN210" i="1"/>
  <c r="AM210" i="1"/>
  <c r="L210" i="1"/>
  <c r="AF201" i="1"/>
  <c r="AN201" i="1"/>
  <c r="AM201" i="1"/>
  <c r="L201" i="1"/>
  <c r="AF199" i="1"/>
  <c r="AN199" i="1"/>
  <c r="AM199" i="1"/>
  <c r="L199" i="1"/>
  <c r="AF190" i="1"/>
  <c r="AN190" i="1"/>
  <c r="AM190" i="1"/>
  <c r="L190" i="1"/>
  <c r="AF188" i="1"/>
  <c r="AN188" i="1"/>
  <c r="AM188" i="1"/>
  <c r="L188" i="1"/>
  <c r="AF173" i="1"/>
  <c r="AN173" i="1"/>
  <c r="AM173" i="1"/>
  <c r="L173" i="1"/>
  <c r="AK172" i="1"/>
  <c r="AJ172" i="1"/>
  <c r="AI172" i="1"/>
  <c r="L172" i="1"/>
  <c r="AF163" i="1"/>
  <c r="AN163" i="1"/>
  <c r="AM163" i="1"/>
  <c r="L163" i="1"/>
  <c r="AF161" i="1"/>
  <c r="AN161" i="1"/>
  <c r="AM161" i="1"/>
  <c r="L161" i="1"/>
  <c r="AF160" i="1"/>
  <c r="AN160" i="1"/>
  <c r="AM160" i="1"/>
  <c r="L160" i="1"/>
  <c r="AF158" i="1"/>
  <c r="AN158" i="1"/>
  <c r="AM158" i="1"/>
  <c r="L158" i="1"/>
  <c r="AF156" i="1"/>
  <c r="AN156" i="1"/>
  <c r="AM156" i="1"/>
  <c r="L156" i="1"/>
  <c r="AF154" i="1"/>
  <c r="AN154" i="1"/>
  <c r="AM154" i="1"/>
  <c r="L154" i="1"/>
  <c r="AF138" i="1"/>
  <c r="AN138" i="1"/>
  <c r="AM138" i="1"/>
  <c r="L138" i="1"/>
  <c r="AF129" i="1"/>
  <c r="AN129" i="1"/>
  <c r="AM129" i="1"/>
  <c r="L129" i="1"/>
  <c r="AF127" i="1"/>
  <c r="AN127" i="1"/>
  <c r="AM127" i="1"/>
  <c r="L127" i="1"/>
  <c r="AF118" i="1"/>
  <c r="AN118" i="1"/>
  <c r="AM118" i="1"/>
  <c r="L118" i="1"/>
  <c r="AF116" i="1"/>
  <c r="AN116" i="1"/>
  <c r="AM116" i="1"/>
  <c r="L116" i="1"/>
  <c r="AF109" i="1"/>
  <c r="AN109" i="1"/>
  <c r="AM109" i="1"/>
  <c r="L109" i="1"/>
  <c r="AF107" i="1"/>
  <c r="AN107" i="1"/>
  <c r="AM107" i="1"/>
  <c r="L107" i="1"/>
  <c r="AF105" i="1"/>
  <c r="AN105" i="1"/>
  <c r="AM105" i="1"/>
  <c r="L105" i="1"/>
  <c r="AK104" i="1"/>
  <c r="AJ104" i="1"/>
  <c r="AI104" i="1"/>
  <c r="L104" i="1"/>
  <c r="AF102" i="1"/>
  <c r="AN102" i="1"/>
  <c r="AM102" i="1"/>
  <c r="L102" i="1"/>
  <c r="AF100" i="1"/>
  <c r="AN100" i="1"/>
  <c r="AM100" i="1"/>
  <c r="L100" i="1"/>
  <c r="AF99" i="1"/>
  <c r="AN99" i="1"/>
  <c r="AM99" i="1"/>
  <c r="L99" i="1"/>
  <c r="AF98" i="1"/>
  <c r="AN98" i="1"/>
  <c r="AM98" i="1"/>
  <c r="L98" i="1"/>
  <c r="AK97" i="1"/>
  <c r="AJ97" i="1"/>
  <c r="AI97" i="1"/>
  <c r="L97" i="1"/>
  <c r="AF95" i="1"/>
  <c r="AN95" i="1"/>
  <c r="AM95" i="1"/>
  <c r="L95" i="1"/>
  <c r="AF94" i="1"/>
  <c r="AN94" i="1"/>
  <c r="AM94" i="1"/>
  <c r="L94" i="1"/>
  <c r="AF93" i="1"/>
  <c r="AN93" i="1"/>
  <c r="AM93" i="1"/>
  <c r="L93" i="1"/>
  <c r="AF92" i="1"/>
  <c r="AN92" i="1"/>
  <c r="AM92" i="1"/>
  <c r="L92" i="1"/>
  <c r="AF91" i="1"/>
  <c r="AN91" i="1"/>
  <c r="AM91" i="1"/>
  <c r="L91" i="1"/>
  <c r="AF90" i="1"/>
  <c r="AN90" i="1"/>
  <c r="AM90" i="1"/>
  <c r="L90" i="1"/>
  <c r="AF89" i="1"/>
  <c r="AN89" i="1"/>
  <c r="AM89" i="1"/>
  <c r="L89" i="1"/>
  <c r="AF88" i="1"/>
  <c r="AN88" i="1"/>
  <c r="AM88" i="1"/>
  <c r="L88" i="1"/>
  <c r="AF86" i="1"/>
  <c r="AN86" i="1"/>
  <c r="AM86" i="1"/>
  <c r="L86" i="1"/>
  <c r="AF84" i="1"/>
  <c r="AN84" i="1"/>
  <c r="AM84" i="1"/>
  <c r="L84" i="1"/>
  <c r="AF82" i="1"/>
  <c r="AN82" i="1"/>
  <c r="AM82" i="1"/>
  <c r="L82" i="1"/>
  <c r="AF80" i="1"/>
  <c r="AN80" i="1"/>
  <c r="AM80" i="1"/>
  <c r="L80" i="1"/>
  <c r="AF78" i="1"/>
  <c r="AN78" i="1"/>
  <c r="AM78" i="1"/>
  <c r="L78" i="1"/>
  <c r="AF77" i="1"/>
  <c r="AN77" i="1"/>
  <c r="AM77" i="1"/>
  <c r="L77" i="1"/>
  <c r="AF76" i="1"/>
  <c r="AN76" i="1"/>
  <c r="AM76" i="1"/>
  <c r="L76" i="1"/>
  <c r="AF75" i="1"/>
  <c r="AN75" i="1"/>
  <c r="AM75" i="1"/>
  <c r="L75" i="1"/>
  <c r="AF74" i="1"/>
  <c r="AN74" i="1"/>
  <c r="AM74" i="1"/>
  <c r="L74" i="1"/>
  <c r="AF72" i="1"/>
  <c r="AN72" i="1"/>
  <c r="AM72" i="1"/>
  <c r="L72" i="1"/>
  <c r="AF71" i="1"/>
  <c r="AN71" i="1"/>
  <c r="AM71" i="1"/>
  <c r="L71" i="1"/>
  <c r="AK70" i="1"/>
  <c r="AJ70" i="1"/>
  <c r="AI70" i="1"/>
  <c r="L70" i="1"/>
  <c r="AF69" i="1"/>
  <c r="AN69" i="1"/>
  <c r="AM69" i="1"/>
  <c r="L69" i="1"/>
  <c r="AF68" i="1"/>
  <c r="AN68" i="1"/>
  <c r="AM68" i="1"/>
  <c r="L68" i="1"/>
  <c r="AF67" i="1"/>
  <c r="AN67" i="1"/>
  <c r="AM67" i="1"/>
  <c r="L67" i="1"/>
  <c r="AF66" i="1"/>
  <c r="AN66" i="1"/>
  <c r="AM66" i="1"/>
  <c r="L66" i="1"/>
  <c r="AF64" i="1"/>
  <c r="AN64" i="1"/>
  <c r="AM64" i="1"/>
  <c r="L64" i="1"/>
  <c r="AF59" i="1"/>
  <c r="AN59" i="1"/>
  <c r="AM59" i="1"/>
  <c r="L59" i="1"/>
  <c r="AK58" i="1"/>
  <c r="AJ58" i="1"/>
  <c r="AI58" i="1"/>
  <c r="L58" i="1"/>
  <c r="AF57" i="1"/>
  <c r="AN57" i="1"/>
  <c r="AM57" i="1"/>
  <c r="L57" i="1"/>
  <c r="AF56" i="1"/>
  <c r="AN56" i="1"/>
  <c r="AM56" i="1"/>
  <c r="L56" i="1"/>
  <c r="AF55" i="1"/>
  <c r="AN55" i="1"/>
  <c r="AM55" i="1"/>
  <c r="L55" i="1"/>
  <c r="AF54" i="1"/>
  <c r="AN54" i="1"/>
  <c r="AM54" i="1"/>
  <c r="L54" i="1"/>
  <c r="AF50" i="1"/>
  <c r="AN50" i="1"/>
  <c r="AM50" i="1"/>
  <c r="L50" i="1"/>
  <c r="AF49" i="1"/>
  <c r="AN49" i="1"/>
  <c r="AM49" i="1"/>
  <c r="L49" i="1"/>
  <c r="AK48" i="1"/>
  <c r="AJ48" i="1"/>
  <c r="AI48" i="1"/>
  <c r="L48" i="1"/>
  <c r="AF47" i="1"/>
  <c r="AN47" i="1"/>
  <c r="AM47" i="1"/>
  <c r="L47" i="1"/>
  <c r="AK46" i="1"/>
  <c r="AJ46" i="1"/>
  <c r="AI46" i="1"/>
  <c r="L46" i="1"/>
  <c r="AF44" i="1"/>
  <c r="AN44" i="1"/>
  <c r="AM44" i="1"/>
  <c r="L44" i="1"/>
  <c r="AF42" i="1"/>
  <c r="AN42" i="1"/>
  <c r="AM42" i="1"/>
  <c r="L42" i="1"/>
  <c r="AF39" i="1"/>
  <c r="AN39" i="1"/>
  <c r="AM39" i="1"/>
  <c r="L39" i="1"/>
  <c r="AF30" i="1"/>
  <c r="AN30" i="1"/>
  <c r="AM30" i="1"/>
  <c r="L30" i="1"/>
  <c r="AF27" i="1"/>
  <c r="AN27" i="1"/>
  <c r="AM27" i="1"/>
  <c r="L27" i="1"/>
  <c r="AF19" i="1"/>
  <c r="AN19" i="1"/>
  <c r="AM19" i="1"/>
  <c r="L19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<sst xmlns="http://schemas.openxmlformats.org/spreadsheetml/2006/main" count="2024" uniqueCount="661">
  <si>
    <t>Stavební rozpočet</t>
  </si>
  <si>
    <t>Název stavby:</t>
  </si>
  <si>
    <t>Oprava koupelny C_4/18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</si>
  <si>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</si>
  <si>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</si>
  <si>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</si>
  <si>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</si>
  <si>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</si>
  <si>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</si>
  <si>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</si>
  <si>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</si>
  <si>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</si>
  <si>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</si>
  <si>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C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</si>
  <si>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</si>
  <si>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</si>
  <si>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</si>
  <si>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</si>
  <si>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</si>
  <si>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</si>
  <si>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</si>
  <si>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</si>
  <si>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</si>
  <si>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</si>
  <si>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</si>
  <si>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</si>
  <si>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</si>
  <si>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</si>
  <si>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</si>
  <si>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</si>
  <si>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</si>
  <si>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</si>
  <si>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</si>
  <si>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</si>
  <si>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</si>
  <si>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</si>
  <si>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</si>
  <si>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</si>
  <si>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</si>
  <si>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</si>
  <si>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</si>
  <si>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</si>
  <si>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</si>
  <si>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</si>
  <si>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</si>
  <si>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</si>
  <si>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</si>
  <si>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</si>
  <si>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</si>
  <si>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</si>
  <si>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</si>
  <si>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</si>
  <si>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</si>
  <si>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</si>
  <si>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</si>
  <si>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</si>
  <si>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</si>
  <si>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</si>
  <si>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</si>
  <si>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</si>
  <si>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</si>
  <si>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0,6*(2,295+1,64)*2   </t>
  </si>
  <si>
    <t xml:space="preserve">0,6*(3+2,05)*2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</si>
  <si>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</si>
  <si>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</si>
  <si>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</si>
  <si>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</si>
  <si>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</si>
  <si>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</si>
  <si>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</si>
  <si>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</si>
  <si>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</si>
  <si>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</si>
  <si>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</si>
  <si>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</si>
  <si>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</si>
  <si>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</si>
  <si>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</si>
  <si>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</si>
  <si>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</si>
  <si>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</si>
  <si>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</si>
  <si>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</si>
  <si>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</si>
  <si>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</si>
  <si>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</si>
  <si>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</si>
  <si>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</si>
  <si>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</si>
  <si>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</si>
  <si>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</si>
  <si>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</si>
  <si>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</si>
  <si>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</si>
  <si>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</si>
  <si>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</si>
  <si>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</si>
  <si>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</si>
  <si>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</si>
  <si>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</si>
  <si>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</si>
  <si>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</si>
  <si>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</si>
  <si>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</si>
  <si>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</si>
  <si>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</si>
  <si>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</si>
  <si>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</si>
  <si>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</si>
  <si>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</si>
  <si>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</si>
  <si>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</si>
  <si>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</si>
  <si>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</si>
  <si>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</si>
  <si>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</si>
  <si>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</si>
  <si>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</si>
  <si>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</si>
  <si>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</si>
  <si>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</si>
  <si>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</si>
  <si>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</si>
  <si>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</si>
  <si>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</si>
  <si>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</si>
  <si>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</si>
  <si>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</si>
  <si>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</si>
  <si>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</si>
  <si>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</si>
  <si>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</si>
  <si>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</si>
  <si>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</si>
  <si>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</si>
  <si>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</si>
  <si>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</si>
  <si>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</si>
  <si>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</si>
  <si>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</si>
  <si>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</si>
  <si>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</si>
  <si>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</si>
  <si>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</si>
  <si>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</si>
  <si>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</si>
  <si>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</si>
  <si>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</si>
  <si>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</si>
  <si>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</si>
  <si>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</si>
  <si>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</si>
  <si>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</si>
  <si>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</si>
  <si>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</si>
  <si>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</si>
  <si>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</si>
  <si>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</si>
  <si>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</si>
  <si>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</si>
  <si>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</si>
  <si>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</si>
  <si>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</si>
  <si>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</si>
  <si>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</si>
  <si>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</si>
  <si>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</si>
  <si>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</si>
  <si>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</si>
  <si>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</si>
  <si>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</si>
  <si>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</si>
  <si>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</si>
  <si>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</si>
  <si>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725200050RA0</t>
  </si>
  <si>
    <t>Montáž zařizovacích předmětů - sprcha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</si>
  <si>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</si>
  <si>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</si>
  <si>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</si>
  <si>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</si>
  <si>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</si>
  <si>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</si>
  <si>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</si>
  <si>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</si>
  <si>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29</t>
  </si>
  <si>
    <t>55440004</t>
  </si>
  <si>
    <t>Madlo rovné s krytkami 600 mm bílé</t>
  </si>
  <si>
    <t>R6660,11  průměr 28 m</t>
  </si>
  <si>
    <t>30</t>
  </si>
  <si>
    <t>55440003</t>
  </si>
  <si>
    <t>Madlo rovné s krytkami 500 mm bílé</t>
  </si>
  <si>
    <t>R6650,11  průměr 28 m</t>
  </si>
  <si>
    <t>31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</si>
  <si>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</si>
  <si>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</si>
  <si>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</si>
  <si>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</si>
  <si>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</si>
  <si>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</si>
  <si>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</si>
  <si>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</si>
  <si>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</si>
  <si>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</si>
  <si>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</si>
  <si>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</si>
  <si>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</si>
  <si>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</si>
  <si>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</si>
  <si>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</si>
  <si>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</si>
  <si>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</si>
  <si>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</si>
  <si>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</si>
  <si>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</si>
  <si>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</si>
  <si>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</si>
  <si>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</si>
  <si>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</si>
  <si>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</si>
  <si>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</si>
  <si>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</si>
  <si>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</si>
  <si>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</si>
  <si>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</si>
  <si>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</si>
  <si>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</si>
  <si>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</si>
  <si>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</si>
  <si>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</si>
  <si>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</si>
  <si>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</si>
  <si>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</si>
  <si>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</si>
  <si>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</si>
  <si>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</si>
  <si>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43</t>
  </si>
  <si>
    <t>54914629</t>
  </si>
  <si>
    <t>Kování dveřní</t>
  </si>
  <si>
    <t>interiérové kování  klika - klika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</si>
  <si>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</si>
  <si>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</si>
  <si>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</si>
  <si>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</si>
  <si>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</si>
  <si>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</si>
  <si>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</si>
  <si>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</si>
  <si>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</si>
  <si>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</si>
  <si>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</si>
  <si>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46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</si>
  <si>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</si>
  <si>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</si>
  <si>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</si>
  <si>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</si>
  <si>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</si>
  <si>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</si>
  <si>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3,79*1,5*30   </t>
  </si>
  <si>
    <t xml:space="preserve">5,74*1,5*30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</si>
  <si>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</si>
  <si>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</si>
  <si>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</si>
  <si>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</si>
  <si>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</si>
  <si>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</si>
  <si>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</si>
  <si>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</si>
  <si>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</si>
  <si>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</si>
  <si>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</si>
  <si>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</si>
  <si>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</si>
  <si>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</si>
  <si>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3,79*0,25   </t>
  </si>
  <si>
    <t xml:space="preserve">5,74*0,25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</si>
  <si>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</si>
  <si>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</si>
  <si>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</si>
  <si>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</si>
  <si>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</si>
  <si>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</si>
  <si>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</si>
  <si>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</si>
  <si>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</si>
  <si>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</si>
  <si>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</si>
  <si>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</si>
  <si>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3,79*1,6   </t>
  </si>
  <si>
    <t xml:space="preserve">5,74*1,6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</si>
  <si>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</si>
  <si>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</si>
  <si>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</si>
  <si>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</si>
  <si>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</si>
  <si>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</si>
  <si>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</si>
  <si>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</si>
  <si>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</si>
  <si>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</si>
  <si>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</si>
  <si>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</si>
  <si>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</si>
  <si>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0,61+2,295+1,64+2,295+0,13   stěna - podlaha</t>
  </si>
  <si>
    <t>0,43+3+0,45+2,05+3+0,15+0,5   stěna - podlaha</t>
  </si>
  <si>
    <t>2,0*6   stěna - stěna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</si>
  <si>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</si>
  <si>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</si>
  <si>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</si>
  <si>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</si>
  <si>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</si>
  <si>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</si>
  <si>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</si>
  <si>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</si>
  <si>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</si>
  <si>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</si>
  <si>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</si>
  <si>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</si>
  <si>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</si>
  <si>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</si>
  <si>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</si>
  <si>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</si>
  <si>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</si>
  <si>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</si>
  <si>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</si>
  <si>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</si>
  <si>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</si>
  <si>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</si>
  <si>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</si>
  <si>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</si>
  <si>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</si>
  <si>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</si>
  <si>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</si>
  <si>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3,79*1,2   </t>
  </si>
  <si>
    <t xml:space="preserve">5,74*1,2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</si>
  <si>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</si>
  <si>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</si>
  <si>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</si>
  <si>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</si>
  <si>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</si>
  <si>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</si>
  <si>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</si>
  <si>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</si>
  <si>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</si>
  <si>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</si>
  <si>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</si>
  <si>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</si>
  <si>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</si>
  <si>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</si>
  <si>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</si>
  <si>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</si>
  <si>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</si>
  <si>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</si>
  <si>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(0,61+2,295+1,64+2,295+0,13)*2   </t>
  </si>
  <si>
    <t xml:space="preserve">(0,43+3+0,45+2,05+3+0,15)*2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</si>
  <si>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</si>
  <si>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</si>
  <si>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</si>
  <si>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</si>
  <si>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</si>
  <si>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</si>
  <si>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</si>
  <si>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</si>
  <si>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</si>
  <si>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</si>
  <si>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</si>
  <si>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13,94*0,25   </t>
  </si>
  <si>
    <t xml:space="preserve">18,16*0,25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</si>
  <si>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</si>
  <si>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</si>
  <si>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</si>
  <si>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</si>
  <si>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</si>
  <si>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</si>
  <si>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</si>
  <si>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</si>
  <si>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13,94*1,65   </t>
  </si>
  <si>
    <t xml:space="preserve">18,16*1,65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</si>
  <si>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</si>
  <si>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</si>
  <si>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</si>
  <si>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</si>
  <si>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</si>
  <si>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</si>
  <si>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</si>
  <si>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</si>
  <si>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</si>
  <si>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</si>
  <si>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</si>
  <si>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</si>
  <si>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</si>
  <si>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</si>
  <si>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</si>
  <si>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</si>
  <si>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</si>
  <si>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</si>
  <si>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</si>
  <si>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</si>
  <si>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</si>
  <si>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</si>
  <si>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</si>
  <si>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13,94-2,091   </t>
  </si>
  <si>
    <t xml:space="preserve">18,16-2,724   </t>
  </si>
  <si>
    <t>(spára 2 mm)</t>
  </si>
  <si>
    <t>69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</si>
  <si>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</si>
  <si>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</si>
  <si>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</si>
  <si>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</si>
  <si>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</si>
  <si>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</si>
  <si>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</si>
  <si>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11,849*1,15   </t>
  </si>
  <si>
    <t xml:space="preserve">15,436*1,15   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</si>
  <si>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</si>
  <si>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</si>
  <si>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</si>
  <si>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</si>
  <si>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</si>
  <si>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</si>
  <si>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</si>
  <si>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</si>
  <si>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</si>
  <si>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</si>
  <si>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</si>
  <si>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</si>
  <si>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</si>
  <si>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0,3*(0,61+2,295+1,64+2,295+0,13)   </t>
  </si>
  <si>
    <t xml:space="preserve">0,3*(0,43+3+0,45+2,05+3+0,15)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</si>
  <si>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</si>
  <si>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</si>
  <si>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</si>
  <si>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</si>
  <si>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</si>
  <si>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</si>
  <si>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</si>
  <si>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</si>
  <si>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</si>
  <si>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2,091*1,2   </t>
  </si>
  <si>
    <t xml:space="preserve">2,724*1,2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</si>
  <si>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</si>
  <si>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</si>
  <si>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</si>
  <si>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</si>
  <si>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</si>
  <si>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</si>
  <si>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</si>
  <si>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</si>
  <si>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</si>
  <si>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</si>
  <si>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</si>
  <si>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</si>
  <si>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</si>
  <si>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</si>
  <si>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</si>
  <si>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</si>
  <si>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</si>
  <si>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</si>
  <si>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</si>
  <si>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</si>
  <si>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</si>
  <si>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3,79   strop koupelna</t>
  </si>
  <si>
    <t>0,6*(2,295+1,64)*2   stěna koupelna</t>
  </si>
  <si>
    <t>6,26   strop chodba</t>
  </si>
  <si>
    <t>(2,3+2,8)*2,6   stěna chodba</t>
  </si>
  <si>
    <t>5,74   strop koupelna</t>
  </si>
  <si>
    <t>6,06   stěna koupelna</t>
  </si>
  <si>
    <t>5,25   strop chodba</t>
  </si>
  <si>
    <t>2*(2,5+2,1)*2,6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</si>
  <si>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</si>
  <si>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</si>
  <si>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</si>
  <si>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</si>
  <si>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</si>
  <si>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</si>
  <si>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</si>
  <si>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</si>
  <si>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</si>
  <si>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</si>
  <si>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 xml:space="preserve">3,79+6,26   </t>
  </si>
  <si>
    <t xml:space="preserve">5,25+5,74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</si>
  <si>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</si>
  <si>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</si>
  <si>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</si>
  <si>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</si>
  <si>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</si>
  <si>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</si>
  <si>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</si>
  <si>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</si>
  <si>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</si>
  <si>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</si>
  <si>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</si>
  <si>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</si>
  <si>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</si>
  <si>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</si>
  <si>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</si>
  <si>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</si>
  <si>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</si>
  <si>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</si>
  <si>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</si>
  <si>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 xml:space="preserve">3,79*0,07   </t>
  </si>
  <si>
    <t xml:space="preserve">5,74*0,07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</si>
  <si>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</si>
  <si>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</si>
  <si>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</si>
  <si>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</si>
  <si>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</si>
  <si>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</si>
  <si>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</si>
  <si>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</si>
  <si>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</si>
  <si>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</si>
  <si>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</si>
  <si>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</si>
  <si>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</si>
  <si>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</si>
  <si>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</si>
  <si>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</si>
  <si>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</si>
  <si>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</si>
  <si>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</si>
  <si>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</si>
  <si>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</si>
  <si>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</si>
  <si>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</si>
  <si>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</si>
  <si>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</si>
  <si>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</si>
  <si>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</si>
  <si>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</si>
  <si>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</si>
  <si>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</si>
  <si>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</si>
  <si>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</si>
  <si>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</si>
  <si>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</si>
  <si>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0,5949+0,0296   </t>
  </si>
  <si>
    <t xml:space="preserve">0,7683+0,0296   </t>
  </si>
  <si>
    <t>M65</t>
  </si>
  <si>
    <t>Elektroinstalace</t>
  </si>
  <si>
    <t>MP</t>
  </si>
  <si>
    <t>84</t>
  </si>
  <si>
    <t>34535400</t>
  </si>
  <si>
    <t>Přístroj spínače jednopólového, řazení 1 s doběhovým relé, 1So 3558-A01340</t>
  </si>
  <si>
    <t>M65_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</si>
  <si>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</si>
  <si>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85</t>
  </si>
  <si>
    <t>34535406</t>
  </si>
  <si>
    <t>Přístroj pro nouzové volání</t>
  </si>
  <si>
    <t>86</t>
  </si>
  <si>
    <t>650051311R00</t>
  </si>
  <si>
    <t>Montáž spínače zapuštěného</t>
  </si>
  <si>
    <t>87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</si>
  <si>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</si>
  <si>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</si>
  <si>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</si>
  <si>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</si>
  <si>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</si>
  <si>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</si>
  <si>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</si>
  <si>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</si>
  <si>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</si>
  <si>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</si>
  <si>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</si>
  <si>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</si>
  <si>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</si>
  <si>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</si>
  <si>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</si>
  <si>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34536710</t>
  </si>
  <si>
    <t>Rámeček trojnásobný, vodorovný 3901A-B30</t>
  </si>
  <si>
    <t>3901A-B30 B Rámeček pro elektroinstalační přístroje, trojnásobný vodorovný  Pro vodorovnou montáž  Design: Tango®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</si>
  <si>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</si>
  <si>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</si>
  <si>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</si>
  <si>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</si>
  <si>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</si>
  <si>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</si>
  <si>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</si>
  <si>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</si>
  <si>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</si>
  <si>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</si>
  <si>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</si>
  <si>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 xml:space="preserve">4,2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</si>
  <si>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</si>
  <si>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</si>
  <si>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</si>
  <si>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</si>
  <si>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</si>
  <si>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</si>
  <si>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</si>
  <si>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</si>
  <si>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</si>
  <si>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</si>
  <si>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</si>
  <si>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</si>
  <si>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</si>
  <si>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</si>
  <si>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</si>
  <si>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</si>
  <si>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</si>
  <si>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</si>
  <si>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</si>
  <si>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</si>
  <si>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</si>
  <si>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</si>
  <si>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</si>
  <si>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</si>
  <si>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</si>
  <si>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</si>
  <si>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0,8496   suť</t>
  </si>
  <si>
    <t>1,2609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</si>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</sst>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Border="1" applyAlignment="1">
      <alignment horizontal="left" vertical="center"/>
    </xf>
    <xf numFmtId="49" fontId="0" fillId="0" borderId="32" xfId="0" applyNumberFormat="1" applyBorder="1" applyAlignment="1">
      <alignment horizontal="left"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70"/>
  <sheetViews>
    <sheetView workbookViewId="0">
      <selection activeCell="A370" sqref="A370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43" ht="25.5" customHeight="1">
      <c r="A2" s="45" t="s">
        <v>1</v>
      </c>
      <c r="B2" s="46"/>
      <c r="C2" s="46"/>
      <c r="D2" s="5" t="s">
        <v>2</v>
      </c>
      <c r="E2" s="46" t="s">
        <v>3</v>
      </c>
      <c r="F2" s="46"/>
      <c r="G2" s="46" t="s">
        <v>4</v>
      </c>
      <c r="H2" s="46"/>
      <c r="I2" s="4" t="s">
        <v>5</v>
      </c>
      <c r="J2" s="46" t="s">
        <v>6</v>
      </c>
      <c r="K2" s="46"/>
      <c r="L2" s="46"/>
      <c r="M2" s="51"/>
    </row>
    <row r="3" spans="1:43" ht="25.5" customHeight="1">
      <c r="A3" s="47" t="s">
        <v>7</v>
      </c>
      <c r="B3" s="48"/>
      <c r="C3" s="48"/>
      <c r="D3" s="6" t="s">
        <v>8</v>
      </c>
      <c r="E3" s="48" t="s">
        <v>9</v>
      </c>
      <c r="F3" s="48"/>
      <c r="G3" s="48"/>
      <c r="H3" s="48"/>
      <c r="I3" s="6" t="s">
        <v>10</v>
      </c>
      <c r="J3" s="48" t="s">
        <v>11</v>
      </c>
      <c r="K3" s="48"/>
      <c r="L3" s="48"/>
      <c r="M3" s="52"/>
    </row>
    <row r="4" spans="1:43" ht="25.5" customHeight="1">
      <c r="A4" s="47" t="s">
        <v>12</v>
      </c>
      <c r="B4" s="48"/>
      <c r="C4" s="48"/>
      <c r="D4" s="6" t="s">
        <v>13</v>
      </c>
      <c r="E4" s="48" t="s">
        <v>14</v>
      </c>
      <c r="F4" s="48"/>
      <c r="G4" s="48"/>
      <c r="H4" s="48"/>
      <c r="I4" s="6" t="s">
        <v>15</v>
      </c>
      <c r="J4" s="48"/>
      <c r="K4" s="48"/>
      <c r="L4" s="48"/>
      <c r="M4" s="52"/>
    </row>
    <row r="5" spans="1:43" ht="25.5" customHeight="1">
      <c r="A5" s="49" t="s">
        <v>16</v>
      </c>
      <c r="B5" s="50"/>
      <c r="C5" s="50"/>
      <c r="D5" s="7"/>
      <c r="E5" s="50" t="s">
        <v>17</v>
      </c>
      <c r="F5" s="50"/>
      <c r="G5" s="50" t="s">
        <v>18</v>
      </c>
      <c r="H5" s="50"/>
      <c r="I5" s="7" t="s">
        <v>19</v>
      </c>
      <c r="J5" s="50"/>
      <c r="K5" s="50"/>
      <c r="L5" s="50"/>
      <c r="M5" s="53"/>
    </row>
    <row r="6" spans="1:43">
      <c r="A6" s="54" t="s">
        <v>20</v>
      </c>
      <c r="B6" s="56" t="s">
        <v>21</v>
      </c>
      <c r="C6" s="56" t="s">
        <v>22</v>
      </c>
      <c r="D6" s="8" t="s">
        <v>23</v>
      </c>
      <c r="E6" s="58" t="s">
        <v>24</v>
      </c>
      <c r="F6" s="58" t="s">
        <v>25</v>
      </c>
      <c r="G6" s="60" t="s">
        <v>26</v>
      </c>
      <c r="H6" s="62" t="s">
        <v>27</v>
      </c>
      <c r="I6" s="60"/>
      <c r="J6" s="63"/>
      <c r="K6" s="62" t="s">
        <v>28</v>
      </c>
      <c r="L6" s="63"/>
      <c r="M6" s="64" t="s">
        <v>29</v>
      </c>
    </row>
    <row r="7" spans="1:43">
      <c r="A7" s="55"/>
      <c r="B7" s="57"/>
      <c r="C7" s="57"/>
      <c r="D7" s="9" t="s">
        <v>30</v>
      </c>
      <c r="E7" s="59"/>
      <c r="F7" s="59"/>
      <c r="G7" s="61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65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SUM(H9:H44)</f>
        <v>0</v>
      </c>
      <c r="I8" s="13">
        <f>SUM(I9:I44)</f>
        <v>0</v>
      </c>
      <c r="J8" s="13">
        <f>H8+I8</f>
        <v>0</v>
      </c>
      <c r="K8" s="13"/>
      <c r="L8" s="13">
        <f>SUM(L9:L44)</f>
        <v>0.76834420000000003</v>
      </c>
      <c r="M8" s="13"/>
      <c r="P8" s="13">
        <f>IF(Q8="PR",J8,SUM(O9:O44))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SUM(Z9:Z44)</f>
        <v>0</v>
      </c>
      <c r="AJ8">
        <f>SUM(AA9:AA44)</f>
        <v>0</v>
      </c>
      <c r="AK8">
        <f>SUM(AB9:AB44)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6.06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2.2240199999999998E-2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60</v>
      </c>
      <c r="E15" s="14"/>
      <c r="F15" s="14">
        <v>5.5056000000000003</v>
      </c>
    </row>
    <row r="16" spans="1:43">
      <c r="D16" s="14" t="s">
        <v>61</v>
      </c>
      <c r="E16" s="14"/>
      <c r="F16" s="14">
        <v>4.7220000000000004</v>
      </c>
    </row>
    <row r="17" spans="1:43">
      <c r="D17" s="14" t="s">
        <v>62</v>
      </c>
      <c r="E17" s="14"/>
      <c r="F17" s="14">
        <v>6.06</v>
      </c>
    </row>
    <row r="18" spans="1:43" ht="12.75" customHeight="1">
      <c r="C18" s="17" t="s">
        <v>63</v>
      </c>
      <c r="D18" s="66" t="s">
        <v>64</v>
      </c>
      <c r="E18" s="66"/>
      <c r="F18" s="66"/>
      <c r="G18" s="66"/>
      <c r="H18" s="66"/>
      <c r="I18" s="66"/>
      <c r="J18" s="66"/>
      <c r="K18" s="66"/>
      <c r="L18" s="66"/>
      <c r="M18" s="66"/>
    </row>
    <row r="19" spans="1:43">
      <c r="A19" s="2" t="s">
        <v>65</v>
      </c>
      <c r="C19" s="1" t="s">
        <v>66</v>
      </c>
      <c r="D19" t="s">
        <v>67</v>
      </c>
      <c r="E19" t="s">
        <v>68</v>
      </c>
      <c r="F19">
        <v>9.3800000000000008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1.56E-3</v>
      </c>
      <c r="L19">
        <f>F19*K19</f>
        <v>1.4632800000000001E-2</v>
      </c>
      <c r="M19" t="s">
        <v>51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12</v>
      </c>
      <c r="AE19">
        <f>G19*AG19</f>
        <v>0</v>
      </c>
      <c r="AF19">
        <f>G19*(1-AG19)</f>
        <v>0</v>
      </c>
      <c r="AG19">
        <v>0.12809798270893369</v>
      </c>
      <c r="AM19">
        <f>F19*AE19</f>
        <v>0</v>
      </c>
      <c r="AN19">
        <f>F19*AF19</f>
        <v>0</v>
      </c>
      <c r="AO19" t="s">
        <v>52</v>
      </c>
      <c r="AP19" t="s">
        <v>53</v>
      </c>
      <c r="AQ19" s="13" t="s">
        <v>54</v>
      </c>
    </row>
    <row r="20" spans="1:43">
      <c r="D20" s="14" t="s">
        <v>69</v>
      </c>
      <c r="E20" s="14"/>
      <c r="F20" s="14">
        <v>21.45</v>
      </c>
    </row>
    <row r="21" spans="1:43">
      <c r="D21" s="14" t="s">
        <v>70</v>
      </c>
      <c r="E21" s="14"/>
      <c r="F21" s="14">
        <v>3.6</v>
      </c>
    </row>
    <row r="22" spans="1:43">
      <c r="D22" s="14" t="s">
        <v>71</v>
      </c>
      <c r="E22" s="14"/>
      <c r="F22" s="14">
        <v>10.8</v>
      </c>
    </row>
    <row r="23" spans="1:43">
      <c r="D23" s="14" t="s">
        <v>72</v>
      </c>
      <c r="E23" s="14"/>
      <c r="F23" s="14">
        <v>9.3800000000000008</v>
      </c>
    </row>
    <row r="24" spans="1:43">
      <c r="D24" s="14" t="s">
        <v>73</v>
      </c>
      <c r="E24" s="14"/>
      <c r="F24" s="14">
        <v>11.4</v>
      </c>
    </row>
    <row r="25" spans="1:43">
      <c r="D25" s="14" t="s">
        <v>72</v>
      </c>
      <c r="E25" s="14"/>
      <c r="F25" s="14">
        <v>9.3800000000000008</v>
      </c>
    </row>
    <row r="26" spans="1:43" ht="12.75" customHeight="1">
      <c r="C26" s="17" t="s">
        <v>63</v>
      </c>
      <c r="D26" s="66" t="s">
        <v>74</v>
      </c>
      <c r="E26" s="66"/>
      <c r="F26" s="66"/>
      <c r="G26" s="66"/>
      <c r="H26" s="66"/>
      <c r="I26" s="66"/>
      <c r="J26" s="66"/>
      <c r="K26" s="66"/>
      <c r="L26" s="66"/>
      <c r="M26" s="66"/>
    </row>
    <row r="27" spans="1:43">
      <c r="A27" s="2" t="s">
        <v>75</v>
      </c>
      <c r="C27" s="1" t="s">
        <v>76</v>
      </c>
      <c r="D27" t="s">
        <v>77</v>
      </c>
      <c r="E27" t="s">
        <v>50</v>
      </c>
      <c r="F27">
        <v>6.06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4.7660000000000001E-2</v>
      </c>
      <c r="L27">
        <f>F27*K27</f>
        <v>0.28881960000000001</v>
      </c>
      <c r="M27" t="s">
        <v>51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12</v>
      </c>
      <c r="AE27">
        <f>G27*AG27</f>
        <v>0</v>
      </c>
      <c r="AF27">
        <f>G27*(1-AG27)</f>
        <v>0</v>
      </c>
      <c r="AG27">
        <v>0.11891428571428569</v>
      </c>
      <c r="AM27">
        <f>F27*AE27</f>
        <v>0</v>
      </c>
      <c r="AN27">
        <f>F27*AF27</f>
        <v>0</v>
      </c>
      <c r="AO27" t="s">
        <v>52</v>
      </c>
      <c r="AP27" t="s">
        <v>53</v>
      </c>
      <c r="AQ27" s="13" t="s">
        <v>54</v>
      </c>
    </row>
    <row r="28" spans="1:43">
      <c r="D28" s="14" t="s">
        <v>78</v>
      </c>
      <c r="E28" s="14"/>
      <c r="F28" s="14">
        <v>6.0107999999999997</v>
      </c>
    </row>
    <row r="29" spans="1:43" ht="12.75" customHeight="1">
      <c r="C29" s="17" t="s">
        <v>63</v>
      </c>
      <c r="D29" s="66" t="s">
        <v>79</v>
      </c>
      <c r="E29" s="66"/>
      <c r="F29" s="66"/>
      <c r="G29" s="66"/>
      <c r="H29" s="66"/>
      <c r="I29" s="66"/>
      <c r="J29" s="66"/>
      <c r="K29" s="66"/>
      <c r="L29" s="66"/>
      <c r="M29" s="66"/>
    </row>
    <row r="30" spans="1:43">
      <c r="A30" s="2" t="s">
        <v>80</v>
      </c>
      <c r="C30" s="1" t="s">
        <v>81</v>
      </c>
      <c r="D30" t="s">
        <v>82</v>
      </c>
      <c r="E30" t="s">
        <v>83</v>
      </c>
      <c r="F30">
        <v>7.4999999999999997E-2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1</v>
      </c>
      <c r="L30">
        <f>F30*K30</f>
        <v>7.4999999999999997E-2</v>
      </c>
      <c r="M30" t="s">
        <v>51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12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52</v>
      </c>
      <c r="AP30" t="s">
        <v>53</v>
      </c>
      <c r="AQ30" s="13" t="s">
        <v>54</v>
      </c>
    </row>
    <row r="31" spans="1:43">
      <c r="D31" s="14" t="s">
        <v>84</v>
      </c>
      <c r="E31" s="14"/>
      <c r="F31" s="14">
        <v>7.4999999999999997E-2</v>
      </c>
    </row>
    <row r="32" spans="1:43">
      <c r="D32" s="14" t="s">
        <v>85</v>
      </c>
      <c r="E32" s="14"/>
      <c r="F32" s="14">
        <v>2.5000000000000001E-2</v>
      </c>
    </row>
    <row r="33" spans="1:43">
      <c r="D33" s="14" t="s">
        <v>84</v>
      </c>
      <c r="E33" s="14"/>
      <c r="F33" s="14">
        <v>7.4999999999999997E-2</v>
      </c>
    </row>
    <row r="34" spans="1:43">
      <c r="D34" s="14" t="s">
        <v>84</v>
      </c>
      <c r="E34" s="14"/>
      <c r="F34" s="14">
        <v>7.4999999999999997E-2</v>
      </c>
    </row>
    <row r="35" spans="1:43">
      <c r="D35" s="14" t="s">
        <v>84</v>
      </c>
      <c r="E35" s="14"/>
      <c r="F35" s="14">
        <v>7.4999999999999997E-2</v>
      </c>
    </row>
    <row r="36" spans="1:43">
      <c r="D36" s="14" t="s">
        <v>84</v>
      </c>
      <c r="E36" s="14"/>
      <c r="F36" s="14">
        <v>7.4999999999999997E-2</v>
      </c>
    </row>
    <row r="37" spans="1:43">
      <c r="D37" s="14" t="s">
        <v>84</v>
      </c>
      <c r="E37" s="14"/>
      <c r="F37" s="14">
        <v>7.4999999999999997E-2</v>
      </c>
    </row>
    <row r="38" spans="1:43" ht="25.5" customHeight="1">
      <c r="C38" s="17" t="s">
        <v>63</v>
      </c>
      <c r="D38" s="66" t="s">
        <v>86</v>
      </c>
      <c r="E38" s="66"/>
      <c r="F38" s="66"/>
      <c r="G38" s="66"/>
      <c r="H38" s="66"/>
      <c r="I38" s="66"/>
      <c r="J38" s="66"/>
      <c r="K38" s="66"/>
      <c r="L38" s="66"/>
      <c r="M38" s="66"/>
    </row>
    <row r="39" spans="1:43">
      <c r="A39" s="2" t="s">
        <v>87</v>
      </c>
      <c r="C39" s="1" t="s">
        <v>88</v>
      </c>
      <c r="D39" t="s">
        <v>89</v>
      </c>
      <c r="E39" t="s">
        <v>50</v>
      </c>
      <c r="F39">
        <v>5.74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4.1099999999999999E-3</v>
      </c>
      <c r="L39">
        <f>F39*K39</f>
        <v>2.3591400000000002E-2</v>
      </c>
      <c r="M39" t="s">
        <v>51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12</v>
      </c>
      <c r="AE39">
        <f>G39*AG39</f>
        <v>0</v>
      </c>
      <c r="AF39">
        <f>G39*(1-AG39)</f>
        <v>0</v>
      </c>
      <c r="AG39">
        <v>0.26393229166666671</v>
      </c>
      <c r="AM39">
        <f>F39*AE39</f>
        <v>0</v>
      </c>
      <c r="AN39">
        <f>F39*AF39</f>
        <v>0</v>
      </c>
      <c r="AO39" t="s">
        <v>52</v>
      </c>
      <c r="AP39" t="s">
        <v>53</v>
      </c>
      <c r="AQ39" s="13" t="s">
        <v>54</v>
      </c>
    </row>
    <row r="40" spans="1:43">
      <c r="D40" s="14" t="s">
        <v>90</v>
      </c>
      <c r="E40" s="14"/>
      <c r="F40" s="14">
        <v>6.98</v>
      </c>
    </row>
    <row r="41" spans="1:43" ht="12.75" customHeight="1">
      <c r="C41" s="17" t="s">
        <v>63</v>
      </c>
      <c r="D41" s="66" t="s">
        <v>91</v>
      </c>
      <c r="E41" s="66"/>
      <c r="F41" s="66"/>
      <c r="G41" s="66"/>
      <c r="H41" s="66"/>
      <c r="I41" s="66"/>
      <c r="J41" s="66"/>
      <c r="K41" s="66"/>
      <c r="L41" s="66"/>
      <c r="M41" s="66"/>
    </row>
    <row r="42" spans="1:43">
      <c r="A42" s="2" t="s">
        <v>92</v>
      </c>
      <c r="C42" s="1" t="s">
        <v>93</v>
      </c>
      <c r="D42" t="s">
        <v>94</v>
      </c>
      <c r="E42" t="s">
        <v>50</v>
      </c>
      <c r="F42">
        <v>5.74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5.1229999999999998E-2</v>
      </c>
      <c r="L42">
        <f>F42*K42</f>
        <v>0.29406019999999999</v>
      </c>
      <c r="M42" t="s">
        <v>51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12</v>
      </c>
      <c r="AE42">
        <f>G42*AG42</f>
        <v>0</v>
      </c>
      <c r="AF42">
        <f>G42*(1-AG42)</f>
        <v>0</v>
      </c>
      <c r="AG42">
        <v>0.1741541038525963</v>
      </c>
      <c r="AM42">
        <f>F42*AE42</f>
        <v>0</v>
      </c>
      <c r="AN42">
        <f>F42*AF42</f>
        <v>0</v>
      </c>
      <c r="AO42" t="s">
        <v>52</v>
      </c>
      <c r="AP42" t="s">
        <v>53</v>
      </c>
      <c r="AQ42" s="13" t="s">
        <v>54</v>
      </c>
    </row>
    <row r="43" spans="1:43" ht="12.75" customHeight="1">
      <c r="C43" s="17" t="s">
        <v>63</v>
      </c>
      <c r="D43" s="66" t="s">
        <v>95</v>
      </c>
      <c r="E43" s="66"/>
      <c r="F43" s="66"/>
      <c r="G43" s="66"/>
      <c r="H43" s="66"/>
      <c r="I43" s="66"/>
      <c r="J43" s="66"/>
      <c r="K43" s="66"/>
      <c r="L43" s="66"/>
      <c r="M43" s="66"/>
    </row>
    <row r="44" spans="1:43">
      <c r="A44" s="2" t="s">
        <v>96</v>
      </c>
      <c r="C44" s="1" t="s">
        <v>81</v>
      </c>
      <c r="D44" t="s">
        <v>82</v>
      </c>
      <c r="E44" t="s">
        <v>83</v>
      </c>
      <c r="F44">
        <v>0.05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1</v>
      </c>
      <c r="L44">
        <f>F44*K44</f>
        <v>0.05</v>
      </c>
      <c r="M44" t="s">
        <v>51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12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52</v>
      </c>
      <c r="AP44" t="s">
        <v>53</v>
      </c>
      <c r="AQ44" s="13" t="s">
        <v>54</v>
      </c>
    </row>
    <row r="45" spans="1:43" ht="25.5" customHeight="1">
      <c r="C45" s="17" t="s">
        <v>63</v>
      </c>
      <c r="D45" s="66" t="s">
        <v>86</v>
      </c>
      <c r="E45" s="66"/>
      <c r="F45" s="66"/>
      <c r="G45" s="66"/>
      <c r="H45" s="66"/>
      <c r="I45" s="66"/>
      <c r="J45" s="66"/>
      <c r="K45" s="66"/>
      <c r="L45" s="66"/>
      <c r="M45" s="66"/>
    </row>
    <row r="46" spans="1:43">
      <c r="A46" s="18"/>
      <c r="B46" s="19"/>
      <c r="C46" s="19" t="s">
        <v>97</v>
      </c>
      <c r="D46" s="13" t="s">
        <v>98</v>
      </c>
      <c r="E46" s="13"/>
      <c r="F46" s="13"/>
      <c r="G46" s="13"/>
      <c r="H46" s="13">
        <f>SUM(H47:H47)</f>
        <v>0</v>
      </c>
      <c r="I46" s="13">
        <f>SUM(I47:I47)</f>
        <v>0</v>
      </c>
      <c r="J46" s="13">
        <f>H46+I46</f>
        <v>0</v>
      </c>
      <c r="K46" s="13"/>
      <c r="L46" s="13">
        <f>SUM(L47:L47)</f>
        <v>2.9569999999999999E-2</v>
      </c>
      <c r="M46" s="13"/>
      <c r="P46" s="13">
        <f>IF(Q46="PR",J46,SUM(O47:O47))</f>
        <v>0</v>
      </c>
      <c r="Q46" s="13" t="s">
        <v>46</v>
      </c>
      <c r="R46" s="13">
        <f>IF(Q46="HS",H46,0)</f>
        <v>0</v>
      </c>
      <c r="S46" s="13">
        <f>IF(Q46="HS",I46-P46,0)</f>
        <v>0</v>
      </c>
      <c r="T46" s="13">
        <f>IF(Q46="PS",H46,0)</f>
        <v>0</v>
      </c>
      <c r="U46" s="13">
        <f>IF(Q46="PS",I46-P46,0)</f>
        <v>0</v>
      </c>
      <c r="V46" s="13">
        <f>IF(Q46="MP",H46,0)</f>
        <v>0</v>
      </c>
      <c r="W46" s="13">
        <f>IF(Q46="MP",I46-P46,0)</f>
        <v>0</v>
      </c>
      <c r="X46" s="13">
        <f>IF(Q46="OM",H46,0)</f>
        <v>0</v>
      </c>
      <c r="Y46" s="13">
        <v>64</v>
      </c>
      <c r="AI46">
        <f>SUM(Z47:Z47)</f>
        <v>0</v>
      </c>
      <c r="AJ46">
        <f>SUM(AA47:AA47)</f>
        <v>0</v>
      </c>
      <c r="AK46">
        <f>SUM(AB47:AB47)</f>
        <v>0</v>
      </c>
    </row>
    <row r="47" spans="1:43">
      <c r="A47" s="2" t="s">
        <v>99</v>
      </c>
      <c r="C47" s="1" t="s">
        <v>100</v>
      </c>
      <c r="D47" t="s">
        <v>101</v>
      </c>
      <c r="E47" t="s">
        <v>102</v>
      </c>
      <c r="F47">
        <v>1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2.9569999999999999E-2</v>
      </c>
      <c r="L47">
        <f>F47*K47</f>
        <v>2.9569999999999999E-2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0.64451468048359239</v>
      </c>
      <c r="AM47">
        <f>F47*AE47</f>
        <v>0</v>
      </c>
      <c r="AN47">
        <f>F47*AF47</f>
        <v>0</v>
      </c>
      <c r="AO47" t="s">
        <v>103</v>
      </c>
      <c r="AP47" t="s">
        <v>53</v>
      </c>
      <c r="AQ47" s="13" t="s">
        <v>54</v>
      </c>
    </row>
    <row r="48" spans="1:43">
      <c r="A48" s="18"/>
      <c r="B48" s="19"/>
      <c r="C48" s="19" t="s">
        <v>104</v>
      </c>
      <c r="D48" s="13" t="s">
        <v>105</v>
      </c>
      <c r="E48" s="13"/>
      <c r="F48" s="13"/>
      <c r="G48" s="13"/>
      <c r="H48" s="13">
        <f>SUM(H49:H57)</f>
        <v>0</v>
      </c>
      <c r="I48" s="13">
        <f>SUM(I49:I57)</f>
        <v>0</v>
      </c>
      <c r="J48" s="13">
        <f>H48+I48</f>
        <v>0</v>
      </c>
      <c r="K48" s="13"/>
      <c r="L48" s="13">
        <f>SUM(L49:L57)</f>
        <v>4.4309999999999992E-3</v>
      </c>
      <c r="M48" s="13"/>
      <c r="P48" s="13">
        <f>IF(Q48="PR",J48,SUM(O49:O57))</f>
        <v>0</v>
      </c>
      <c r="Q48" s="13" t="s">
        <v>106</v>
      </c>
      <c r="R48" s="13">
        <f>IF(Q48="HS",H48,0)</f>
        <v>0</v>
      </c>
      <c r="S48" s="13">
        <f>IF(Q48="HS",I48-P48,0)</f>
        <v>0</v>
      </c>
      <c r="T48" s="13">
        <f>IF(Q48="PS",H48,0)</f>
        <v>0</v>
      </c>
      <c r="U48" s="13">
        <f>IF(Q48="PS",I48-P48,0)</f>
        <v>0</v>
      </c>
      <c r="V48" s="13">
        <f>IF(Q48="MP",H48,0)</f>
        <v>0</v>
      </c>
      <c r="W48" s="13">
        <f>IF(Q48="MP",I48-P48,0)</f>
        <v>0</v>
      </c>
      <c r="X48" s="13">
        <f>IF(Q48="OM",H48,0)</f>
        <v>0</v>
      </c>
      <c r="Y48" s="13">
        <v>721</v>
      </c>
      <c r="AI48">
        <f>SUM(Z49:Z57)</f>
        <v>0</v>
      </c>
      <c r="AJ48">
        <f>SUM(AA49:AA57)</f>
        <v>0</v>
      </c>
      <c r="AK48">
        <f>SUM(AB49:AB57)</f>
        <v>0</v>
      </c>
    </row>
    <row r="49" spans="1:43">
      <c r="A49" s="2" t="s">
        <v>107</v>
      </c>
      <c r="C49" s="1" t="s">
        <v>108</v>
      </c>
      <c r="D49" t="s">
        <v>109</v>
      </c>
      <c r="E49" t="s">
        <v>102</v>
      </c>
      <c r="F49">
        <v>1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1.2700000000000001E-3</v>
      </c>
      <c r="L49">
        <f>F49*K49</f>
        <v>1.2700000000000001E-3</v>
      </c>
      <c r="M49" t="s">
        <v>51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12</v>
      </c>
      <c r="AE49">
        <f>G49*AG49</f>
        <v>0</v>
      </c>
      <c r="AF49">
        <f>G49*(1-AG49)</f>
        <v>0</v>
      </c>
      <c r="AG49">
        <v>0.96824343015214376</v>
      </c>
      <c r="AM49">
        <f>F49*AE49</f>
        <v>0</v>
      </c>
      <c r="AN49">
        <f>F49*AF49</f>
        <v>0</v>
      </c>
      <c r="AO49" t="s">
        <v>110</v>
      </c>
      <c r="AP49" t="s">
        <v>111</v>
      </c>
      <c r="AQ49" s="13" t="s">
        <v>54</v>
      </c>
    </row>
    <row r="50" spans="1:43">
      <c r="A50" s="2" t="s">
        <v>112</v>
      </c>
      <c r="C50" s="1" t="s">
        <v>113</v>
      </c>
      <c r="D50" t="s">
        <v>114</v>
      </c>
      <c r="E50" t="s">
        <v>68</v>
      </c>
      <c r="F50">
        <v>4.3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4.6999999999999999E-4</v>
      </c>
      <c r="L50">
        <f>F50*K50</f>
        <v>2.0209999999999998E-3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0.34058689878076098</v>
      </c>
      <c r="AM50">
        <f>F50*AE50</f>
        <v>0</v>
      </c>
      <c r="AN50">
        <f>F50*AF50</f>
        <v>0</v>
      </c>
      <c r="AO50" t="s">
        <v>110</v>
      </c>
      <c r="AP50" t="s">
        <v>111</v>
      </c>
      <c r="AQ50" s="13" t="s">
        <v>54</v>
      </c>
    </row>
    <row r="51" spans="1:43">
      <c r="D51" s="14" t="s">
        <v>115</v>
      </c>
      <c r="E51" s="14"/>
      <c r="F51" s="14">
        <v>4.3</v>
      </c>
    </row>
    <row r="52" spans="1:43">
      <c r="D52" s="14" t="s">
        <v>115</v>
      </c>
      <c r="E52" s="14"/>
      <c r="F52" s="14">
        <v>4.3</v>
      </c>
    </row>
    <row r="53" spans="1:43">
      <c r="D53" s="14" t="s">
        <v>115</v>
      </c>
      <c r="E53" s="14"/>
      <c r="F53" s="14">
        <v>4.3</v>
      </c>
    </row>
    <row r="54" spans="1:43">
      <c r="A54" s="2" t="s">
        <v>116</v>
      </c>
      <c r="C54" s="1" t="s">
        <v>117</v>
      </c>
      <c r="D54" t="s">
        <v>118</v>
      </c>
      <c r="E54" t="s">
        <v>68</v>
      </c>
      <c r="F54">
        <v>0.75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1.5200000000000001E-3</v>
      </c>
      <c r="L54">
        <f>F54*K54</f>
        <v>1.14E-3</v>
      </c>
      <c r="M54" t="s">
        <v>51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0.31743667679837889</v>
      </c>
      <c r="AM54">
        <f>F54*AE54</f>
        <v>0</v>
      </c>
      <c r="AN54">
        <f>F54*AF54</f>
        <v>0</v>
      </c>
      <c r="AO54" t="s">
        <v>110</v>
      </c>
      <c r="AP54" t="s">
        <v>111</v>
      </c>
      <c r="AQ54" s="13" t="s">
        <v>54</v>
      </c>
    </row>
    <row r="55" spans="1:43">
      <c r="A55" s="2" t="s">
        <v>119</v>
      </c>
      <c r="C55" s="1" t="s">
        <v>120</v>
      </c>
      <c r="D55" t="s">
        <v>121</v>
      </c>
      <c r="E55" t="s">
        <v>102</v>
      </c>
      <c r="F55">
        <v>2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51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12</v>
      </c>
      <c r="AE55">
        <f>G55*AG55</f>
        <v>0</v>
      </c>
      <c r="AF55">
        <f>G55*(1-AG55)</f>
        <v>0</v>
      </c>
      <c r="AG55">
        <v>0</v>
      </c>
      <c r="AM55">
        <f>F55*AE55</f>
        <v>0</v>
      </c>
      <c r="AN55">
        <f>F55*AF55</f>
        <v>0</v>
      </c>
      <c r="AO55" t="s">
        <v>110</v>
      </c>
      <c r="AP55" t="s">
        <v>111</v>
      </c>
      <c r="AQ55" s="13" t="s">
        <v>54</v>
      </c>
    </row>
    <row r="56" spans="1:43">
      <c r="A56" s="2" t="s">
        <v>122</v>
      </c>
      <c r="C56" s="1" t="s">
        <v>123</v>
      </c>
      <c r="D56" t="s">
        <v>124</v>
      </c>
      <c r="E56" t="s">
        <v>68</v>
      </c>
      <c r="F56">
        <v>5.05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M56" t="s">
        <v>51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2.9225352112676059E-2</v>
      </c>
      <c r="AM56">
        <f>F56*AE56</f>
        <v>0</v>
      </c>
      <c r="AN56">
        <f>F56*AF56</f>
        <v>0</v>
      </c>
      <c r="AO56" t="s">
        <v>110</v>
      </c>
      <c r="AP56" t="s">
        <v>111</v>
      </c>
      <c r="AQ56" s="13" t="s">
        <v>54</v>
      </c>
    </row>
    <row r="57" spans="1:43">
      <c r="A57" s="2" t="s">
        <v>125</v>
      </c>
      <c r="C57" s="1" t="s">
        <v>126</v>
      </c>
      <c r="D57" t="s">
        <v>127</v>
      </c>
      <c r="E57" t="s">
        <v>83</v>
      </c>
      <c r="F57">
        <v>4.4000000000000003E-3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0</v>
      </c>
      <c r="L57">
        <f>F57*K57</f>
        <v>0</v>
      </c>
      <c r="M57" t="s">
        <v>51</v>
      </c>
      <c r="N57">
        <v>5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12</v>
      </c>
      <c r="AE57">
        <f>G57*AG57</f>
        <v>0</v>
      </c>
      <c r="AF57">
        <f>G57*(1-AG57)</f>
        <v>0</v>
      </c>
      <c r="AG57">
        <v>0</v>
      </c>
      <c r="AM57">
        <f>F57*AE57</f>
        <v>0</v>
      </c>
      <c r="AN57">
        <f>F57*AF57</f>
        <v>0</v>
      </c>
      <c r="AO57" t="s">
        <v>110</v>
      </c>
      <c r="AP57" t="s">
        <v>111</v>
      </c>
      <c r="AQ57" s="13" t="s">
        <v>54</v>
      </c>
    </row>
    <row r="58" spans="1:43">
      <c r="A58" s="18"/>
      <c r="B58" s="19"/>
      <c r="C58" s="19" t="s">
        <v>128</v>
      </c>
      <c r="D58" s="13" t="s">
        <v>129</v>
      </c>
      <c r="E58" s="13"/>
      <c r="F58" s="13"/>
      <c r="G58" s="13"/>
      <c r="H58" s="13">
        <f>SUM(H59:H69)</f>
        <v>0</v>
      </c>
      <c r="I58" s="13">
        <f>SUM(I59:I69)</f>
        <v>0</v>
      </c>
      <c r="J58" s="13">
        <f>H58+I58</f>
        <v>0</v>
      </c>
      <c r="K58" s="13"/>
      <c r="L58" s="13">
        <f>SUM(L59:L69)</f>
        <v>2.4878000000000001E-2</v>
      </c>
      <c r="M58" s="13"/>
      <c r="P58" s="13">
        <f>IF(Q58="PR",J58,SUM(O59:O69))</f>
        <v>0</v>
      </c>
      <c r="Q58" s="13" t="s">
        <v>106</v>
      </c>
      <c r="R58" s="13">
        <f>IF(Q58="HS",H58,0)</f>
        <v>0</v>
      </c>
      <c r="S58" s="13">
        <f>IF(Q58="HS",I58-P58,0)</f>
        <v>0</v>
      </c>
      <c r="T58" s="13">
        <f>IF(Q58="PS",H58,0)</f>
        <v>0</v>
      </c>
      <c r="U58" s="13">
        <f>IF(Q58="PS",I58-P58,0)</f>
        <v>0</v>
      </c>
      <c r="V58" s="13">
        <f>IF(Q58="MP",H58,0)</f>
        <v>0</v>
      </c>
      <c r="W58" s="13">
        <f>IF(Q58="MP",I58-P58,0)</f>
        <v>0</v>
      </c>
      <c r="X58" s="13">
        <f>IF(Q58="OM",H58,0)</f>
        <v>0</v>
      </c>
      <c r="Y58" s="13">
        <v>722</v>
      </c>
      <c r="AI58">
        <f>SUM(Z59:Z69)</f>
        <v>0</v>
      </c>
      <c r="AJ58">
        <f>SUM(AA59:AA69)</f>
        <v>0</v>
      </c>
      <c r="AK58">
        <f>SUM(AB59:AB69)</f>
        <v>0</v>
      </c>
    </row>
    <row r="59" spans="1:43">
      <c r="A59" s="2" t="s">
        <v>130</v>
      </c>
      <c r="C59" s="1" t="s">
        <v>131</v>
      </c>
      <c r="D59" t="s">
        <v>132</v>
      </c>
      <c r="E59" t="s">
        <v>68</v>
      </c>
      <c r="F59">
        <v>5.9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4.0099999999999997E-3</v>
      </c>
      <c r="L59">
        <f>F59*K59</f>
        <v>2.3658999999999999E-2</v>
      </c>
      <c r="M59" t="s">
        <v>51</v>
      </c>
      <c r="N59">
        <v>1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12</v>
      </c>
      <c r="AE59">
        <f>G59*AG59</f>
        <v>0</v>
      </c>
      <c r="AF59">
        <f>G59*(1-AG59)</f>
        <v>0</v>
      </c>
      <c r="AG59">
        <v>0.24177377892030841</v>
      </c>
      <c r="AM59">
        <f>F59*AE59</f>
        <v>0</v>
      </c>
      <c r="AN59">
        <f>F59*AF59</f>
        <v>0</v>
      </c>
      <c r="AO59" t="s">
        <v>133</v>
      </c>
      <c r="AP59" t="s">
        <v>111</v>
      </c>
      <c r="AQ59" s="13" t="s">
        <v>54</v>
      </c>
    </row>
    <row r="60" spans="1:43">
      <c r="D60" s="14" t="s">
        <v>134</v>
      </c>
      <c r="E60" s="14"/>
      <c r="F60" s="14">
        <v>6.4</v>
      </c>
    </row>
    <row r="61" spans="1:43">
      <c r="D61" s="14" t="s">
        <v>135</v>
      </c>
      <c r="E61" s="14"/>
      <c r="F61" s="14">
        <v>5.9</v>
      </c>
    </row>
    <row r="62" spans="1:43">
      <c r="D62" s="14" t="s">
        <v>136</v>
      </c>
      <c r="E62" s="14"/>
      <c r="F62" s="14">
        <v>9.4</v>
      </c>
    </row>
    <row r="63" spans="1:43">
      <c r="D63" s="14" t="s">
        <v>135</v>
      </c>
      <c r="E63" s="14"/>
      <c r="F63" s="14">
        <v>5.9</v>
      </c>
    </row>
    <row r="64" spans="1:43">
      <c r="A64" s="2" t="s">
        <v>137</v>
      </c>
      <c r="C64" s="1" t="s">
        <v>138</v>
      </c>
      <c r="D64" t="s">
        <v>139</v>
      </c>
      <c r="E64" t="s">
        <v>68</v>
      </c>
      <c r="F64">
        <v>5.9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1.0000000000000001E-5</v>
      </c>
      <c r="L64">
        <f>F64*K64</f>
        <v>5.9000000000000011E-5</v>
      </c>
      <c r="M64" t="s">
        <v>51</v>
      </c>
      <c r="N64">
        <v>1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12</v>
      </c>
      <c r="AE64">
        <f>G64*AG64</f>
        <v>0</v>
      </c>
      <c r="AF64">
        <f>G64*(1-AG64)</f>
        <v>0</v>
      </c>
      <c r="AG64">
        <v>0.17068343229712421</v>
      </c>
      <c r="AM64">
        <f>F64*AE64</f>
        <v>0</v>
      </c>
      <c r="AN64">
        <f>F64*AF64</f>
        <v>0</v>
      </c>
      <c r="AO64" t="s">
        <v>133</v>
      </c>
      <c r="AP64" t="s">
        <v>111</v>
      </c>
      <c r="AQ64" s="13" t="s">
        <v>54</v>
      </c>
    </row>
    <row r="65" spans="1:43" ht="12.75" customHeight="1">
      <c r="C65" s="17" t="s">
        <v>63</v>
      </c>
      <c r="D65" s="66" t="s">
        <v>140</v>
      </c>
      <c r="E65" s="66"/>
      <c r="F65" s="66"/>
      <c r="G65" s="66"/>
      <c r="H65" s="66"/>
      <c r="I65" s="66"/>
      <c r="J65" s="66"/>
      <c r="K65" s="66"/>
      <c r="L65" s="66"/>
      <c r="M65" s="66"/>
    </row>
    <row r="66" spans="1:43">
      <c r="A66" s="2" t="s">
        <v>141</v>
      </c>
      <c r="C66" s="1" t="s">
        <v>142</v>
      </c>
      <c r="D66" t="s">
        <v>143</v>
      </c>
      <c r="E66" t="s">
        <v>102</v>
      </c>
      <c r="F66">
        <v>5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1.8000000000000001E-4</v>
      </c>
      <c r="L66">
        <f>F66*K66</f>
        <v>9.0000000000000008E-4</v>
      </c>
      <c r="M66" t="s">
        <v>51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12</v>
      </c>
      <c r="AE66">
        <f>G66*AG66</f>
        <v>0</v>
      </c>
      <c r="AF66">
        <f>G66*(1-AG66)</f>
        <v>0</v>
      </c>
      <c r="AG66">
        <v>0.37733720879788302</v>
      </c>
      <c r="AM66">
        <f>F66*AE66</f>
        <v>0</v>
      </c>
      <c r="AN66">
        <f>F66*AF66</f>
        <v>0</v>
      </c>
      <c r="AO66" t="s">
        <v>133</v>
      </c>
      <c r="AP66" t="s">
        <v>111</v>
      </c>
      <c r="AQ66" s="13" t="s">
        <v>54</v>
      </c>
    </row>
    <row r="67" spans="1:43">
      <c r="A67" s="2" t="s">
        <v>144</v>
      </c>
      <c r="C67" s="1" t="s">
        <v>145</v>
      </c>
      <c r="D67" t="s">
        <v>146</v>
      </c>
      <c r="E67" t="s">
        <v>102</v>
      </c>
      <c r="F67">
        <v>2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1.2999999999999999E-4</v>
      </c>
      <c r="L67">
        <f>F67*K67</f>
        <v>2.5999999999999998E-4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0.71827496149467618</v>
      </c>
      <c r="AM67">
        <f>F67*AE67</f>
        <v>0</v>
      </c>
      <c r="AN67">
        <f>F67*AF67</f>
        <v>0</v>
      </c>
      <c r="AO67" t="s">
        <v>133</v>
      </c>
      <c r="AP67" t="s">
        <v>111</v>
      </c>
      <c r="AQ67" s="13" t="s">
        <v>54</v>
      </c>
    </row>
    <row r="68" spans="1:43">
      <c r="A68" s="2" t="s">
        <v>147</v>
      </c>
      <c r="C68" s="1" t="s">
        <v>148</v>
      </c>
      <c r="D68" t="s">
        <v>149</v>
      </c>
      <c r="E68" t="s">
        <v>68</v>
      </c>
      <c r="F68">
        <v>5.9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M68" t="s">
        <v>51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12</v>
      </c>
      <c r="AE68">
        <f>G68*AG68</f>
        <v>0</v>
      </c>
      <c r="AF68">
        <f>G68*(1-AG68)</f>
        <v>0</v>
      </c>
      <c r="AG68">
        <v>1.5294117647058819E-2</v>
      </c>
      <c r="AM68">
        <f>F68*AE68</f>
        <v>0</v>
      </c>
      <c r="AN68">
        <f>F68*AF68</f>
        <v>0</v>
      </c>
      <c r="AO68" t="s">
        <v>133</v>
      </c>
      <c r="AP68" t="s">
        <v>111</v>
      </c>
      <c r="AQ68" s="13" t="s">
        <v>54</v>
      </c>
    </row>
    <row r="69" spans="1:43">
      <c r="A69" s="2" t="s">
        <v>150</v>
      </c>
      <c r="C69" s="1" t="s">
        <v>151</v>
      </c>
      <c r="D69" t="s">
        <v>152</v>
      </c>
      <c r="E69" t="s">
        <v>83</v>
      </c>
      <c r="F69">
        <v>2.4899999999999999E-2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0</v>
      </c>
      <c r="L69">
        <f>F69*K69</f>
        <v>0</v>
      </c>
      <c r="M69" t="s">
        <v>51</v>
      </c>
      <c r="N69">
        <v>5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12</v>
      </c>
      <c r="AE69">
        <f>G69*AG69</f>
        <v>0</v>
      </c>
      <c r="AF69">
        <f>G69*(1-AG69)</f>
        <v>0</v>
      </c>
      <c r="AG69">
        <v>0</v>
      </c>
      <c r="AM69">
        <f>F69*AE69</f>
        <v>0</v>
      </c>
      <c r="AN69">
        <f>F69*AF69</f>
        <v>0</v>
      </c>
      <c r="AO69" t="s">
        <v>133</v>
      </c>
      <c r="AP69" t="s">
        <v>111</v>
      </c>
      <c r="AQ69" s="13" t="s">
        <v>54</v>
      </c>
    </row>
    <row r="70" spans="1:43">
      <c r="A70" s="18"/>
      <c r="B70" s="19"/>
      <c r="C70" s="19" t="s">
        <v>153</v>
      </c>
      <c r="D70" s="13" t="s">
        <v>154</v>
      </c>
      <c r="E70" s="13"/>
      <c r="F70" s="13"/>
      <c r="G70" s="13"/>
      <c r="H70" s="13">
        <f>SUM(H71:H95)</f>
        <v>0</v>
      </c>
      <c r="I70" s="13">
        <f>SUM(I71:I95)</f>
        <v>0</v>
      </c>
      <c r="J70" s="13">
        <f>H70+I70</f>
        <v>0</v>
      </c>
      <c r="K70" s="13"/>
      <c r="L70" s="13">
        <f>SUM(L71:L95)</f>
        <v>0.4840600000000001</v>
      </c>
      <c r="M70" s="13"/>
      <c r="P70" s="13">
        <f>IF(Q70="PR",J70,SUM(O71:O95))</f>
        <v>0</v>
      </c>
      <c r="Q70" s="13" t="s">
        <v>106</v>
      </c>
      <c r="R70" s="13">
        <f>IF(Q70="HS",H70,0)</f>
        <v>0</v>
      </c>
      <c r="S70" s="13">
        <f>IF(Q70="HS",I70-P70,0)</f>
        <v>0</v>
      </c>
      <c r="T70" s="13">
        <f>IF(Q70="PS",H70,0)</f>
        <v>0</v>
      </c>
      <c r="U70" s="13">
        <f>IF(Q70="PS",I70-P70,0)</f>
        <v>0</v>
      </c>
      <c r="V70" s="13">
        <f>IF(Q70="MP",H70,0)</f>
        <v>0</v>
      </c>
      <c r="W70" s="13">
        <f>IF(Q70="MP",I70-P70,0)</f>
        <v>0</v>
      </c>
      <c r="X70" s="13">
        <f>IF(Q70="OM",H70,0)</f>
        <v>0</v>
      </c>
      <c r="Y70" s="13">
        <v>725</v>
      </c>
      <c r="AI70">
        <f>SUM(Z71:Z95)</f>
        <v>0</v>
      </c>
      <c r="AJ70">
        <f>SUM(AA71:AA95)</f>
        <v>0</v>
      </c>
      <c r="AK70">
        <f>SUM(AB71:AB95)</f>
        <v>0</v>
      </c>
    </row>
    <row r="71" spans="1:43">
      <c r="A71" s="2" t="s">
        <v>155</v>
      </c>
      <c r="C71" s="1" t="s">
        <v>156</v>
      </c>
      <c r="D71" t="s">
        <v>157</v>
      </c>
      <c r="E71" t="s">
        <v>102</v>
      </c>
      <c r="F71">
        <v>1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0</v>
      </c>
      <c r="L71">
        <f>F71*K71</f>
        <v>0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0.86802803738317758</v>
      </c>
      <c r="AM71">
        <f>F71*AE71</f>
        <v>0</v>
      </c>
      <c r="AN71">
        <f>F71*AF71</f>
        <v>0</v>
      </c>
      <c r="AO71" t="s">
        <v>158</v>
      </c>
      <c r="AP71" t="s">
        <v>111</v>
      </c>
      <c r="AQ71" s="13" t="s">
        <v>54</v>
      </c>
    </row>
    <row r="72" spans="1:43">
      <c r="A72" s="2" t="s">
        <v>159</v>
      </c>
      <c r="C72" s="1" t="s">
        <v>160</v>
      </c>
      <c r="D72" t="s">
        <v>161</v>
      </c>
      <c r="E72" t="s">
        <v>162</v>
      </c>
      <c r="F72">
        <v>1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1.7010000000000001E-2</v>
      </c>
      <c r="L72">
        <f>F72*K72</f>
        <v>1.7010000000000001E-2</v>
      </c>
      <c r="M72" t="s">
        <v>51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0.78475862068965518</v>
      </c>
      <c r="AM72">
        <f>F72*AE72</f>
        <v>0</v>
      </c>
      <c r="AN72">
        <f>F72*AF72</f>
        <v>0</v>
      </c>
      <c r="AO72" t="s">
        <v>158</v>
      </c>
      <c r="AP72" t="s">
        <v>111</v>
      </c>
      <c r="AQ72" s="13" t="s">
        <v>54</v>
      </c>
    </row>
    <row r="73" spans="1:43" ht="12.75" customHeight="1">
      <c r="C73" s="17" t="s">
        <v>63</v>
      </c>
      <c r="D73" s="66" t="s">
        <v>163</v>
      </c>
      <c r="E73" s="66"/>
      <c r="F73" s="66"/>
      <c r="G73" s="66"/>
      <c r="H73" s="66"/>
      <c r="I73" s="66"/>
      <c r="J73" s="66"/>
      <c r="K73" s="66"/>
      <c r="L73" s="66"/>
      <c r="M73" s="66"/>
    </row>
    <row r="74" spans="1:43">
      <c r="A74" s="2" t="s">
        <v>164</v>
      </c>
      <c r="C74" s="1" t="s">
        <v>165</v>
      </c>
      <c r="D74" t="s">
        <v>166</v>
      </c>
      <c r="E74" t="s">
        <v>102</v>
      </c>
      <c r="F74">
        <v>1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1.933E-2</v>
      </c>
      <c r="L74">
        <f>F74*K74</f>
        <v>1.933E-2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</v>
      </c>
      <c r="AM74">
        <f>F74*AE74</f>
        <v>0</v>
      </c>
      <c r="AN74">
        <f>F74*AF74</f>
        <v>0</v>
      </c>
      <c r="AO74" t="s">
        <v>158</v>
      </c>
      <c r="AP74" t="s">
        <v>111</v>
      </c>
      <c r="AQ74" s="13" t="s">
        <v>54</v>
      </c>
    </row>
    <row r="75" spans="1:43">
      <c r="A75" s="2" t="s">
        <v>167</v>
      </c>
      <c r="C75" s="1" t="s">
        <v>168</v>
      </c>
      <c r="D75" t="s">
        <v>169</v>
      </c>
      <c r="E75" t="s">
        <v>102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3.1870000000000002E-2</v>
      </c>
      <c r="L75">
        <f>F75*K75</f>
        <v>3.1870000000000002E-2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0</v>
      </c>
      <c r="AM75">
        <f>F75*AE75</f>
        <v>0</v>
      </c>
      <c r="AN75">
        <f>F75*AF75</f>
        <v>0</v>
      </c>
      <c r="AO75" t="s">
        <v>158</v>
      </c>
      <c r="AP75" t="s">
        <v>111</v>
      </c>
      <c r="AQ75" s="13" t="s">
        <v>54</v>
      </c>
    </row>
    <row r="76" spans="1:43">
      <c r="A76" s="2" t="s">
        <v>170</v>
      </c>
      <c r="C76" s="1" t="s">
        <v>171</v>
      </c>
      <c r="D76" t="s">
        <v>172</v>
      </c>
      <c r="E76" t="s">
        <v>102</v>
      </c>
      <c r="F76">
        <v>1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0.38567000000000001</v>
      </c>
      <c r="L76">
        <f>F76*K76</f>
        <v>0.38567000000000001</v>
      </c>
      <c r="M76" t="s">
        <v>51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12</v>
      </c>
      <c r="AE76">
        <f>G76*AG76</f>
        <v>0</v>
      </c>
      <c r="AF76">
        <f>G76*(1-AG76)</f>
        <v>0</v>
      </c>
      <c r="AG76">
        <v>1.9678749233249169E-2</v>
      </c>
      <c r="AM76">
        <f>F76*AE76</f>
        <v>0</v>
      </c>
      <c r="AN76">
        <f>F76*AF76</f>
        <v>0</v>
      </c>
      <c r="AO76" t="s">
        <v>158</v>
      </c>
      <c r="AP76" t="s">
        <v>111</v>
      </c>
      <c r="AQ76" s="13" t="s">
        <v>54</v>
      </c>
    </row>
    <row r="77" spans="1:43">
      <c r="A77" s="2" t="s">
        <v>173</v>
      </c>
      <c r="C77" s="1" t="s">
        <v>174</v>
      </c>
      <c r="D77" t="s">
        <v>175</v>
      </c>
      <c r="E77" t="s">
        <v>102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1.57E-3</v>
      </c>
      <c r="L77">
        <f>F77*K77</f>
        <v>1.57E-3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0.1783447251742083</v>
      </c>
      <c r="AM77">
        <f>F77*AE77</f>
        <v>0</v>
      </c>
      <c r="AN77">
        <f>F77*AF77</f>
        <v>0</v>
      </c>
      <c r="AO77" t="s">
        <v>158</v>
      </c>
      <c r="AP77" t="s">
        <v>111</v>
      </c>
      <c r="AQ77" s="13" t="s">
        <v>54</v>
      </c>
    </row>
    <row r="78" spans="1:43">
      <c r="A78" s="2" t="s">
        <v>176</v>
      </c>
      <c r="C78" s="1" t="s">
        <v>177</v>
      </c>
      <c r="D78" t="s">
        <v>178</v>
      </c>
      <c r="E78" t="s">
        <v>102</v>
      </c>
      <c r="F78">
        <v>1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1.5E-3</v>
      </c>
      <c r="L78">
        <f>F78*K78</f>
        <v>1.5E-3</v>
      </c>
      <c r="M78" t="s">
        <v>51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12</v>
      </c>
      <c r="AE78">
        <f>G78*AG78</f>
        <v>0</v>
      </c>
      <c r="AF78">
        <f>G78*(1-AG78)</f>
        <v>0</v>
      </c>
      <c r="AG78">
        <v>1</v>
      </c>
      <c r="AM78">
        <f>F78*AE78</f>
        <v>0</v>
      </c>
      <c r="AN78">
        <f>F78*AF78</f>
        <v>0</v>
      </c>
      <c r="AO78" t="s">
        <v>158</v>
      </c>
      <c r="AP78" t="s">
        <v>111</v>
      </c>
      <c r="AQ78" s="13" t="s">
        <v>54</v>
      </c>
    </row>
    <row r="79" spans="1:43" ht="12.75" customHeight="1">
      <c r="C79" s="17" t="s">
        <v>63</v>
      </c>
      <c r="D79" s="66" t="s">
        <v>179</v>
      </c>
      <c r="E79" s="66"/>
      <c r="F79" s="66"/>
      <c r="G79" s="66"/>
      <c r="H79" s="66"/>
      <c r="I79" s="66"/>
      <c r="J79" s="66"/>
      <c r="K79" s="66"/>
      <c r="L79" s="66"/>
      <c r="M79" s="66"/>
    </row>
    <row r="80" spans="1:43">
      <c r="A80" s="2" t="s">
        <v>180</v>
      </c>
      <c r="C80" s="1" t="s">
        <v>181</v>
      </c>
      <c r="D80" t="s">
        <v>182</v>
      </c>
      <c r="E80" t="s">
        <v>102</v>
      </c>
      <c r="F80">
        <v>1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8.0000000000000004E-4</v>
      </c>
      <c r="L80">
        <f>F80*K80</f>
        <v>8.0000000000000004E-4</v>
      </c>
      <c r="M80" t="s">
        <v>51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12</v>
      </c>
      <c r="AE80">
        <f>G80*AG80</f>
        <v>0</v>
      </c>
      <c r="AF80">
        <f>G80*(1-AG80)</f>
        <v>0</v>
      </c>
      <c r="AG80">
        <v>1</v>
      </c>
      <c r="AM80">
        <f>F80*AE80</f>
        <v>0</v>
      </c>
      <c r="AN80">
        <f>F80*AF80</f>
        <v>0</v>
      </c>
      <c r="AO80" t="s">
        <v>158</v>
      </c>
      <c r="AP80" t="s">
        <v>111</v>
      </c>
      <c r="AQ80" s="13" t="s">
        <v>54</v>
      </c>
    </row>
    <row r="81" spans="1:43" ht="25.5" customHeight="1">
      <c r="C81" s="17" t="s">
        <v>63</v>
      </c>
      <c r="D81" s="66" t="s">
        <v>183</v>
      </c>
      <c r="E81" s="66"/>
      <c r="F81" s="66"/>
      <c r="G81" s="66"/>
      <c r="H81" s="66"/>
      <c r="I81" s="66"/>
      <c r="J81" s="66"/>
      <c r="K81" s="66"/>
      <c r="L81" s="66"/>
      <c r="M81" s="66"/>
    </row>
    <row r="82" spans="1:43">
      <c r="A82" s="2" t="s">
        <v>184</v>
      </c>
      <c r="C82" s="1" t="s">
        <v>185</v>
      </c>
      <c r="D82" t="s">
        <v>186</v>
      </c>
      <c r="E82" t="s">
        <v>102</v>
      </c>
      <c r="F82">
        <v>2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1.2999999999999999E-3</v>
      </c>
      <c r="L82">
        <f>F82*K82</f>
        <v>2.5999999999999999E-3</v>
      </c>
      <c r="M82" t="s">
        <v>51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12</v>
      </c>
      <c r="AE82">
        <f>G82*AG82</f>
        <v>0</v>
      </c>
      <c r="AF82">
        <f>G82*(1-AG82)</f>
        <v>0</v>
      </c>
      <c r="AG82">
        <v>1</v>
      </c>
      <c r="AM82">
        <f>F82*AE82</f>
        <v>0</v>
      </c>
      <c r="AN82">
        <f>F82*AF82</f>
        <v>0</v>
      </c>
      <c r="AO82" t="s">
        <v>158</v>
      </c>
      <c r="AP82" t="s">
        <v>111</v>
      </c>
      <c r="AQ82" s="13" t="s">
        <v>54</v>
      </c>
    </row>
    <row r="83" spans="1:43" ht="12.75" customHeight="1">
      <c r="C83" s="17" t="s">
        <v>63</v>
      </c>
      <c r="D83" s="66" t="s">
        <v>187</v>
      </c>
      <c r="E83" s="66"/>
      <c r="F83" s="66"/>
      <c r="G83" s="66"/>
      <c r="H83" s="66"/>
      <c r="I83" s="66"/>
      <c r="J83" s="66"/>
      <c r="K83" s="66"/>
      <c r="L83" s="66"/>
      <c r="M83" s="66"/>
    </row>
    <row r="84" spans="1:43">
      <c r="A84" s="2" t="s">
        <v>188</v>
      </c>
      <c r="C84" s="1" t="s">
        <v>189</v>
      </c>
      <c r="D84" t="s">
        <v>190</v>
      </c>
      <c r="E84" t="s">
        <v>102</v>
      </c>
      <c r="F84">
        <v>3</v>
      </c>
      <c r="G84">
        <v>0</v>
      </c>
      <c r="H84">
        <f>F84*AE84</f>
        <v>0</v>
      </c>
      <c r="I84">
        <f>J84-H84</f>
        <v>0</v>
      </c>
      <c r="J84">
        <f>F84*G84</f>
        <v>0</v>
      </c>
      <c r="K84">
        <v>1.1000000000000001E-3</v>
      </c>
      <c r="L84">
        <f>F84*K84</f>
        <v>3.3E-3</v>
      </c>
      <c r="M84" t="s">
        <v>51</v>
      </c>
      <c r="N84">
        <v>1</v>
      </c>
      <c r="O84">
        <f>IF(N84=5,I84,0)</f>
        <v>0</v>
      </c>
      <c r="Z84">
        <f>IF(AD84=0,J84,0)</f>
        <v>0</v>
      </c>
      <c r="AA84">
        <f>IF(AD84=15,J84,0)</f>
        <v>0</v>
      </c>
      <c r="AB84">
        <f>IF(AD84=21,J84,0)</f>
        <v>0</v>
      </c>
      <c r="AD84">
        <v>12</v>
      </c>
      <c r="AE84">
        <f>G84*AG84</f>
        <v>0</v>
      </c>
      <c r="AF84">
        <f>G84*(1-AG84)</f>
        <v>0</v>
      </c>
      <c r="AG84">
        <v>1</v>
      </c>
      <c r="AM84">
        <f>F84*AE84</f>
        <v>0</v>
      </c>
      <c r="AN84">
        <f>F84*AF84</f>
        <v>0</v>
      </c>
      <c r="AO84" t="s">
        <v>158</v>
      </c>
      <c r="AP84" t="s">
        <v>111</v>
      </c>
      <c r="AQ84" s="13" t="s">
        <v>54</v>
      </c>
    </row>
    <row r="85" spans="1:43" ht="12.75" customHeight="1">
      <c r="C85" s="17" t="s">
        <v>63</v>
      </c>
      <c r="D85" s="66" t="s">
        <v>191</v>
      </c>
      <c r="E85" s="66"/>
      <c r="F85" s="66"/>
      <c r="G85" s="66"/>
      <c r="H85" s="66"/>
      <c r="I85" s="66"/>
      <c r="J85" s="66"/>
      <c r="K85" s="66"/>
      <c r="L85" s="66"/>
      <c r="M85" s="66"/>
    </row>
    <row r="86" spans="1:43">
      <c r="A86" s="2" t="s">
        <v>192</v>
      </c>
      <c r="C86" s="1" t="s">
        <v>193</v>
      </c>
      <c r="D86" t="s">
        <v>194</v>
      </c>
      <c r="E86" t="s">
        <v>102</v>
      </c>
      <c r="F86">
        <v>1</v>
      </c>
      <c r="G86">
        <v>0</v>
      </c>
      <c r="H86">
        <f>F86*AE86</f>
        <v>0</v>
      </c>
      <c r="I86">
        <f>J86-H86</f>
        <v>0</v>
      </c>
      <c r="J86">
        <f>F86*G86</f>
        <v>0</v>
      </c>
      <c r="K86">
        <v>2.0999999999999999E-3</v>
      </c>
      <c r="L86">
        <f>F86*K86</f>
        <v>2.0999999999999999E-3</v>
      </c>
      <c r="M86" t="s">
        <v>51</v>
      </c>
      <c r="N86">
        <v>1</v>
      </c>
      <c r="O86">
        <f>IF(N86=5,I86,0)</f>
        <v>0</v>
      </c>
      <c r="Z86">
        <f>IF(AD86=0,J86,0)</f>
        <v>0</v>
      </c>
      <c r="AA86">
        <f>IF(AD86=15,J86,0)</f>
        <v>0</v>
      </c>
      <c r="AB86">
        <f>IF(AD86=21,J86,0)</f>
        <v>0</v>
      </c>
      <c r="AD86">
        <v>12</v>
      </c>
      <c r="AE86">
        <f>G86*AG86</f>
        <v>0</v>
      </c>
      <c r="AF86">
        <f>G86*(1-AG86)</f>
        <v>0</v>
      </c>
      <c r="AG86">
        <v>1</v>
      </c>
      <c r="AM86">
        <f>F86*AE86</f>
        <v>0</v>
      </c>
      <c r="AN86">
        <f>F86*AF86</f>
        <v>0</v>
      </c>
      <c r="AO86" t="s">
        <v>158</v>
      </c>
      <c r="AP86" t="s">
        <v>111</v>
      </c>
      <c r="AQ86" s="13" t="s">
        <v>54</v>
      </c>
    </row>
    <row r="87" spans="1:43" ht="25.5" customHeight="1">
      <c r="C87" s="17" t="s">
        <v>63</v>
      </c>
      <c r="D87" s="66" t="s">
        <v>195</v>
      </c>
      <c r="E87" s="66"/>
      <c r="F87" s="66"/>
      <c r="G87" s="66"/>
      <c r="H87" s="66"/>
      <c r="I87" s="66"/>
      <c r="J87" s="66"/>
      <c r="K87" s="66"/>
      <c r="L87" s="66"/>
      <c r="M87" s="66"/>
    </row>
    <row r="88" spans="1:43">
      <c r="A88" s="2" t="s">
        <v>196</v>
      </c>
      <c r="C88" s="1" t="s">
        <v>197</v>
      </c>
      <c r="D88" t="s">
        <v>198</v>
      </c>
      <c r="E88" t="s">
        <v>102</v>
      </c>
      <c r="F88">
        <v>1</v>
      </c>
      <c r="G88">
        <v>0</v>
      </c>
      <c r="H88">
        <f t="shared" ref="H88:H95" si="0">F88*AE88</f>
        <v>0</v>
      </c>
      <c r="I88">
        <f t="shared" ref="I88:I95" si="1">J88-H88</f>
        <v>0</v>
      </c>
      <c r="J88">
        <f t="shared" ref="J88:J95" si="2">F88*G88</f>
        <v>0</v>
      </c>
      <c r="K88">
        <v>8.0000000000000002E-3</v>
      </c>
      <c r="L88">
        <f t="shared" ref="L88:L95" si="3">F88*K88</f>
        <v>8.0000000000000002E-3</v>
      </c>
      <c r="M88" t="s">
        <v>51</v>
      </c>
      <c r="N88">
        <v>1</v>
      </c>
      <c r="O88">
        <f t="shared" ref="O88:O95" si="4">IF(N88=5,I88,0)</f>
        <v>0</v>
      </c>
      <c r="Z88">
        <f t="shared" ref="Z88:Z95" si="5">IF(AD88=0,J88,0)</f>
        <v>0</v>
      </c>
      <c r="AA88">
        <f t="shared" ref="AA88:AA95" si="6">IF(AD88=15,J88,0)</f>
        <v>0</v>
      </c>
      <c r="AB88">
        <f t="shared" ref="AB88:AB95" si="7">IF(AD88=21,J88,0)</f>
        <v>0</v>
      </c>
      <c r="AD88">
        <v>12</v>
      </c>
      <c r="AE88">
        <f t="shared" ref="AE88:AE95" si="8">G88*AG88</f>
        <v>0</v>
      </c>
      <c r="AF88">
        <f t="shared" ref="AF88:AF95" si="9">G88*(1-AG88)</f>
        <v>0</v>
      </c>
      <c r="AG88">
        <v>1</v>
      </c>
      <c r="AM88">
        <f t="shared" ref="AM88:AM95" si="10">F88*AE88</f>
        <v>0</v>
      </c>
      <c r="AN88">
        <f t="shared" ref="AN88:AN95" si="11">F88*AF88</f>
        <v>0</v>
      </c>
      <c r="AO88" t="s">
        <v>158</v>
      </c>
      <c r="AP88" t="s">
        <v>111</v>
      </c>
      <c r="AQ88" s="13" t="s">
        <v>54</v>
      </c>
    </row>
    <row r="89" spans="1:43">
      <c r="A89" s="2" t="s">
        <v>199</v>
      </c>
      <c r="C89" s="1" t="s">
        <v>200</v>
      </c>
      <c r="D89" t="s">
        <v>201</v>
      </c>
      <c r="E89" t="s">
        <v>162</v>
      </c>
      <c r="F89">
        <v>1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2.3E-3</v>
      </c>
      <c r="L89">
        <f t="shared" si="3"/>
        <v>2.3E-3</v>
      </c>
      <c r="M89" t="s">
        <v>51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12</v>
      </c>
      <c r="AE89">
        <f t="shared" si="8"/>
        <v>0</v>
      </c>
      <c r="AF89">
        <f t="shared" si="9"/>
        <v>0</v>
      </c>
      <c r="AG89">
        <v>0.88471458773784362</v>
      </c>
      <c r="AM89">
        <f t="shared" si="10"/>
        <v>0</v>
      </c>
      <c r="AN89">
        <f t="shared" si="11"/>
        <v>0</v>
      </c>
      <c r="AO89" t="s">
        <v>158</v>
      </c>
      <c r="AP89" t="s">
        <v>111</v>
      </c>
      <c r="AQ89" s="13" t="s">
        <v>54</v>
      </c>
    </row>
    <row r="90" spans="1:43">
      <c r="A90" s="2" t="s">
        <v>202</v>
      </c>
      <c r="C90" s="1" t="s">
        <v>203</v>
      </c>
      <c r="D90" t="s">
        <v>204</v>
      </c>
      <c r="E90" t="s">
        <v>162</v>
      </c>
      <c r="F90">
        <v>2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2.3E-3</v>
      </c>
      <c r="L90">
        <f t="shared" si="3"/>
        <v>4.5999999999999999E-3</v>
      </c>
      <c r="M90" t="s">
        <v>51</v>
      </c>
      <c r="N90">
        <v>1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12</v>
      </c>
      <c r="AE90">
        <f t="shared" si="8"/>
        <v>0</v>
      </c>
      <c r="AF90">
        <f t="shared" si="9"/>
        <v>0</v>
      </c>
      <c r="AG90">
        <v>0.89831235431235434</v>
      </c>
      <c r="AM90">
        <f t="shared" si="10"/>
        <v>0</v>
      </c>
      <c r="AN90">
        <f t="shared" si="11"/>
        <v>0</v>
      </c>
      <c r="AO90" t="s">
        <v>158</v>
      </c>
      <c r="AP90" t="s">
        <v>111</v>
      </c>
      <c r="AQ90" s="13" t="s">
        <v>54</v>
      </c>
    </row>
    <row r="91" spans="1:43">
      <c r="A91" s="2" t="s">
        <v>205</v>
      </c>
      <c r="C91" s="1" t="s">
        <v>206</v>
      </c>
      <c r="D91" t="s">
        <v>207</v>
      </c>
      <c r="E91" t="s">
        <v>83</v>
      </c>
      <c r="F91">
        <v>0.48430000000000001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0</v>
      </c>
      <c r="L91">
        <f t="shared" si="3"/>
        <v>0</v>
      </c>
      <c r="M91" t="s">
        <v>51</v>
      </c>
      <c r="N91">
        <v>5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12</v>
      </c>
      <c r="AE91">
        <f t="shared" si="8"/>
        <v>0</v>
      </c>
      <c r="AF91">
        <f t="shared" si="9"/>
        <v>0</v>
      </c>
      <c r="AG91">
        <v>0</v>
      </c>
      <c r="AM91">
        <f t="shared" si="10"/>
        <v>0</v>
      </c>
      <c r="AN91">
        <f t="shared" si="11"/>
        <v>0</v>
      </c>
      <c r="AO91" t="s">
        <v>158</v>
      </c>
      <c r="AP91" t="s">
        <v>111</v>
      </c>
      <c r="AQ91" s="13" t="s">
        <v>54</v>
      </c>
    </row>
    <row r="92" spans="1:43">
      <c r="A92" s="2" t="s">
        <v>208</v>
      </c>
      <c r="C92" s="1" t="s">
        <v>209</v>
      </c>
      <c r="D92" t="s">
        <v>210</v>
      </c>
      <c r="E92" t="s">
        <v>162</v>
      </c>
      <c r="F92">
        <v>3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2.4000000000000001E-4</v>
      </c>
      <c r="L92">
        <f t="shared" si="3"/>
        <v>7.2000000000000005E-4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0.76627257799671589</v>
      </c>
      <c r="AM92">
        <f t="shared" si="10"/>
        <v>0</v>
      </c>
      <c r="AN92">
        <f t="shared" si="11"/>
        <v>0</v>
      </c>
      <c r="AO92" t="s">
        <v>158</v>
      </c>
      <c r="AP92" t="s">
        <v>111</v>
      </c>
      <c r="AQ92" s="13" t="s">
        <v>54</v>
      </c>
    </row>
    <row r="93" spans="1:43">
      <c r="A93" s="2" t="s">
        <v>211</v>
      </c>
      <c r="C93" s="1" t="s">
        <v>212</v>
      </c>
      <c r="D93" t="s">
        <v>213</v>
      </c>
      <c r="E93" t="s">
        <v>102</v>
      </c>
      <c r="F93">
        <v>1</v>
      </c>
      <c r="G93">
        <v>0</v>
      </c>
      <c r="H93">
        <f t="shared" si="0"/>
        <v>0</v>
      </c>
      <c r="I93">
        <f t="shared" si="1"/>
        <v>0</v>
      </c>
      <c r="J93">
        <f t="shared" si="2"/>
        <v>0</v>
      </c>
      <c r="K93">
        <v>8.4999999999999995E-4</v>
      </c>
      <c r="L93">
        <f t="shared" si="3"/>
        <v>8.4999999999999995E-4</v>
      </c>
      <c r="M93" t="s">
        <v>51</v>
      </c>
      <c r="N93">
        <v>1</v>
      </c>
      <c r="O93">
        <f t="shared" si="4"/>
        <v>0</v>
      </c>
      <c r="Z93">
        <f t="shared" si="5"/>
        <v>0</v>
      </c>
      <c r="AA93">
        <f t="shared" si="6"/>
        <v>0</v>
      </c>
      <c r="AB93">
        <f t="shared" si="7"/>
        <v>0</v>
      </c>
      <c r="AD93">
        <v>12</v>
      </c>
      <c r="AE93">
        <f t="shared" si="8"/>
        <v>0</v>
      </c>
      <c r="AF93">
        <f t="shared" si="9"/>
        <v>0</v>
      </c>
      <c r="AG93">
        <v>0.89444997706602103</v>
      </c>
      <c r="AM93">
        <f t="shared" si="10"/>
        <v>0</v>
      </c>
      <c r="AN93">
        <f t="shared" si="11"/>
        <v>0</v>
      </c>
      <c r="AO93" t="s">
        <v>158</v>
      </c>
      <c r="AP93" t="s">
        <v>111</v>
      </c>
      <c r="AQ93" s="13" t="s">
        <v>54</v>
      </c>
    </row>
    <row r="94" spans="1:43">
      <c r="A94" s="2" t="s">
        <v>214</v>
      </c>
      <c r="C94" s="1" t="s">
        <v>215</v>
      </c>
      <c r="D94" t="s">
        <v>216</v>
      </c>
      <c r="E94" t="s">
        <v>162</v>
      </c>
      <c r="F94">
        <v>1</v>
      </c>
      <c r="G94">
        <v>0</v>
      </c>
      <c r="H94">
        <f t="shared" si="0"/>
        <v>0</v>
      </c>
      <c r="I94">
        <f t="shared" si="1"/>
        <v>0</v>
      </c>
      <c r="J94">
        <f t="shared" si="2"/>
        <v>0</v>
      </c>
      <c r="K94">
        <v>1.8400000000000001E-3</v>
      </c>
      <c r="L94">
        <f t="shared" si="3"/>
        <v>1.8400000000000001E-3</v>
      </c>
      <c r="M94" t="s">
        <v>51</v>
      </c>
      <c r="N94">
        <v>1</v>
      </c>
      <c r="O94">
        <f t="shared" si="4"/>
        <v>0</v>
      </c>
      <c r="Z94">
        <f t="shared" si="5"/>
        <v>0</v>
      </c>
      <c r="AA94">
        <f t="shared" si="6"/>
        <v>0</v>
      </c>
      <c r="AB94">
        <f t="shared" si="7"/>
        <v>0</v>
      </c>
      <c r="AD94">
        <v>12</v>
      </c>
      <c r="AE94">
        <f t="shared" si="8"/>
        <v>0</v>
      </c>
      <c r="AF94">
        <f t="shared" si="9"/>
        <v>0</v>
      </c>
      <c r="AG94">
        <v>0.46077464788732392</v>
      </c>
      <c r="AM94">
        <f t="shared" si="10"/>
        <v>0</v>
      </c>
      <c r="AN94">
        <f t="shared" si="11"/>
        <v>0</v>
      </c>
      <c r="AO94" t="s">
        <v>158</v>
      </c>
      <c r="AP94" t="s">
        <v>111</v>
      </c>
      <c r="AQ94" s="13" t="s">
        <v>54</v>
      </c>
    </row>
    <row r="95" spans="1:43">
      <c r="A95" s="2" t="s">
        <v>217</v>
      </c>
      <c r="C95" s="1" t="s">
        <v>218</v>
      </c>
      <c r="D95" t="s">
        <v>219</v>
      </c>
      <c r="E95" t="s">
        <v>102</v>
      </c>
      <c r="F95">
        <v>0</v>
      </c>
      <c r="G95">
        <v>0</v>
      </c>
      <c r="H95">
        <f t="shared" si="0"/>
        <v>0</v>
      </c>
      <c r="I95">
        <f t="shared" si="1"/>
        <v>0</v>
      </c>
      <c r="J95">
        <f t="shared" si="2"/>
        <v>0</v>
      </c>
      <c r="K95">
        <v>2.2599999999999999E-2</v>
      </c>
      <c r="L95">
        <f t="shared" si="3"/>
        <v>0</v>
      </c>
      <c r="M95" t="s">
        <v>51</v>
      </c>
      <c r="N95">
        <v>1</v>
      </c>
      <c r="O95">
        <f t="shared" si="4"/>
        <v>0</v>
      </c>
      <c r="Z95">
        <f t="shared" si="5"/>
        <v>0</v>
      </c>
      <c r="AA95">
        <f t="shared" si="6"/>
        <v>0</v>
      </c>
      <c r="AB95">
        <f t="shared" si="7"/>
        <v>0</v>
      </c>
      <c r="AD95">
        <v>12</v>
      </c>
      <c r="AE95">
        <f t="shared" si="8"/>
        <v>0</v>
      </c>
      <c r="AF95">
        <f t="shared" si="9"/>
        <v>0</v>
      </c>
      <c r="AG95">
        <v>0</v>
      </c>
      <c r="AM95">
        <f t="shared" si="10"/>
        <v>0</v>
      </c>
      <c r="AN95">
        <f t="shared" si="11"/>
        <v>0</v>
      </c>
      <c r="AO95" t="s">
        <v>158</v>
      </c>
      <c r="AP95" t="s">
        <v>111</v>
      </c>
      <c r="AQ95" s="13" t="s">
        <v>54</v>
      </c>
    </row>
    <row r="96" spans="1:43" ht="12.75" customHeight="1">
      <c r="C96" s="17" t="s">
        <v>63</v>
      </c>
      <c r="D96" s="66" t="s">
        <v>220</v>
      </c>
      <c r="E96" s="66"/>
      <c r="F96" s="66"/>
      <c r="G96" s="66"/>
      <c r="H96" s="66"/>
      <c r="I96" s="66"/>
      <c r="J96" s="66"/>
      <c r="K96" s="66"/>
      <c r="L96" s="66"/>
      <c r="M96" s="66"/>
    </row>
    <row r="97" spans="1:43">
      <c r="A97" s="18"/>
      <c r="B97" s="19"/>
      <c r="C97" s="19" t="s">
        <v>221</v>
      </c>
      <c r="D97" s="13" t="s">
        <v>222</v>
      </c>
      <c r="E97" s="13"/>
      <c r="F97" s="13"/>
      <c r="G97" s="13"/>
      <c r="H97" s="13">
        <f>SUM(H98:H102)</f>
        <v>0</v>
      </c>
      <c r="I97" s="13">
        <f>SUM(I98:I102)</f>
        <v>0</v>
      </c>
      <c r="J97" s="13">
        <f>H97+I97</f>
        <v>0</v>
      </c>
      <c r="K97" s="13"/>
      <c r="L97" s="13">
        <f>SUM(L98:L102)</f>
        <v>1.9799999999999998E-2</v>
      </c>
      <c r="M97" s="13"/>
      <c r="P97" s="13">
        <f>IF(Q97="PR",J97,SUM(O98:O102))</f>
        <v>0</v>
      </c>
      <c r="Q97" s="13" t="s">
        <v>106</v>
      </c>
      <c r="R97" s="13">
        <f>IF(Q97="HS",H97,0)</f>
        <v>0</v>
      </c>
      <c r="S97" s="13">
        <f>IF(Q97="HS",I97-P97,0)</f>
        <v>0</v>
      </c>
      <c r="T97" s="13">
        <f>IF(Q97="PS",H97,0)</f>
        <v>0</v>
      </c>
      <c r="U97" s="13">
        <f>IF(Q97="PS",I97-P97,0)</f>
        <v>0</v>
      </c>
      <c r="V97" s="13">
        <f>IF(Q97="MP",H97,0)</f>
        <v>0</v>
      </c>
      <c r="W97" s="13">
        <f>IF(Q97="MP",I97-P97,0)</f>
        <v>0</v>
      </c>
      <c r="X97" s="13">
        <f>IF(Q97="OM",H97,0)</f>
        <v>0</v>
      </c>
      <c r="Y97" s="13">
        <v>766</v>
      </c>
      <c r="AI97">
        <f>SUM(Z98:Z102)</f>
        <v>0</v>
      </c>
      <c r="AJ97">
        <f>SUM(AA98:AA102)</f>
        <v>0</v>
      </c>
      <c r="AK97">
        <f>SUM(AB98:AB102)</f>
        <v>0</v>
      </c>
    </row>
    <row r="98" spans="1:43">
      <c r="A98" s="2" t="s">
        <v>223</v>
      </c>
      <c r="C98" s="1" t="s">
        <v>224</v>
      </c>
      <c r="D98" t="s">
        <v>225</v>
      </c>
      <c r="E98" t="s">
        <v>102</v>
      </c>
      <c r="F98">
        <v>1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0</v>
      </c>
      <c r="L98">
        <f>F98*K98</f>
        <v>0</v>
      </c>
      <c r="M98" t="s">
        <v>51</v>
      </c>
      <c r="N98">
        <v>1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12</v>
      </c>
      <c r="AE98">
        <f>G98*AG98</f>
        <v>0</v>
      </c>
      <c r="AF98">
        <f>G98*(1-AG98)</f>
        <v>0</v>
      </c>
      <c r="AG98">
        <v>0</v>
      </c>
      <c r="AM98">
        <f>F98*AE98</f>
        <v>0</v>
      </c>
      <c r="AN98">
        <f>F98*AF98</f>
        <v>0</v>
      </c>
      <c r="AO98" t="s">
        <v>226</v>
      </c>
      <c r="AP98" t="s">
        <v>227</v>
      </c>
      <c r="AQ98" s="13" t="s">
        <v>54</v>
      </c>
    </row>
    <row r="99" spans="1:43">
      <c r="A99" s="2" t="s">
        <v>228</v>
      </c>
      <c r="C99" s="1" t="s">
        <v>229</v>
      </c>
      <c r="D99" t="s">
        <v>230</v>
      </c>
      <c r="E99" t="s">
        <v>83</v>
      </c>
      <c r="F99">
        <v>1.9800000000000002E-2</v>
      </c>
      <c r="G99">
        <v>0</v>
      </c>
      <c r="H99">
        <f>F99*AE99</f>
        <v>0</v>
      </c>
      <c r="I99">
        <f>J99-H99</f>
        <v>0</v>
      </c>
      <c r="J99">
        <f>F99*G99</f>
        <v>0</v>
      </c>
      <c r="K99">
        <v>0</v>
      </c>
      <c r="L99">
        <f>F99*K99</f>
        <v>0</v>
      </c>
      <c r="M99" t="s">
        <v>51</v>
      </c>
      <c r="N99">
        <v>5</v>
      </c>
      <c r="O99">
        <f>IF(N99=5,I99,0)</f>
        <v>0</v>
      </c>
      <c r="Z99">
        <f>IF(AD99=0,J99,0)</f>
        <v>0</v>
      </c>
      <c r="AA99">
        <f>IF(AD99=15,J99,0)</f>
        <v>0</v>
      </c>
      <c r="AB99">
        <f>IF(AD99=21,J99,0)</f>
        <v>0</v>
      </c>
      <c r="AD99">
        <v>12</v>
      </c>
      <c r="AE99">
        <f>G99*AG99</f>
        <v>0</v>
      </c>
      <c r="AF99">
        <f>G99*(1-AG99)</f>
        <v>0</v>
      </c>
      <c r="AG99">
        <v>0</v>
      </c>
      <c r="AM99">
        <f>F99*AE99</f>
        <v>0</v>
      </c>
      <c r="AN99">
        <f>F99*AF99</f>
        <v>0</v>
      </c>
      <c r="AO99" t="s">
        <v>226</v>
      </c>
      <c r="AP99" t="s">
        <v>227</v>
      </c>
      <c r="AQ99" s="13" t="s">
        <v>54</v>
      </c>
    </row>
    <row r="100" spans="1:43">
      <c r="A100" s="2" t="s">
        <v>231</v>
      </c>
      <c r="C100" s="1" t="s">
        <v>232</v>
      </c>
      <c r="D100" t="s">
        <v>233</v>
      </c>
      <c r="E100" t="s">
        <v>102</v>
      </c>
      <c r="F100">
        <v>1</v>
      </c>
      <c r="G100">
        <v>0</v>
      </c>
      <c r="H100">
        <f>F100*AE100</f>
        <v>0</v>
      </c>
      <c r="I100">
        <f>J100-H100</f>
        <v>0</v>
      </c>
      <c r="J100">
        <f>F100*G100</f>
        <v>0</v>
      </c>
      <c r="K100">
        <v>1.9E-2</v>
      </c>
      <c r="L100">
        <f>F100*K100</f>
        <v>1.9E-2</v>
      </c>
      <c r="M100" t="s">
        <v>51</v>
      </c>
      <c r="N100">
        <v>1</v>
      </c>
      <c r="O100">
        <f>IF(N100=5,I100,0)</f>
        <v>0</v>
      </c>
      <c r="Z100">
        <f>IF(AD100=0,J100,0)</f>
        <v>0</v>
      </c>
      <c r="AA100">
        <f>IF(AD100=15,J100,0)</f>
        <v>0</v>
      </c>
      <c r="AB100">
        <f>IF(AD100=21,J100,0)</f>
        <v>0</v>
      </c>
      <c r="AD100">
        <v>12</v>
      </c>
      <c r="AE100">
        <f>G100*AG100</f>
        <v>0</v>
      </c>
      <c r="AF100">
        <f>G100*(1-AG100)</f>
        <v>0</v>
      </c>
      <c r="AG100">
        <v>1</v>
      </c>
      <c r="AM100">
        <f>F100*AE100</f>
        <v>0</v>
      </c>
      <c r="AN100">
        <f>F100*AF100</f>
        <v>0</v>
      </c>
      <c r="AO100" t="s">
        <v>226</v>
      </c>
      <c r="AP100" t="s">
        <v>227</v>
      </c>
      <c r="AQ100" s="13" t="s">
        <v>54</v>
      </c>
    </row>
    <row r="101" spans="1:43" ht="12.75" customHeight="1">
      <c r="C101" s="17" t="s">
        <v>63</v>
      </c>
      <c r="D101" s="66" t="s">
        <v>234</v>
      </c>
      <c r="E101" s="66"/>
      <c r="F101" s="66"/>
      <c r="G101" s="66"/>
      <c r="H101" s="66"/>
      <c r="I101" s="66"/>
      <c r="J101" s="66"/>
      <c r="K101" s="66"/>
      <c r="L101" s="66"/>
      <c r="M101" s="66"/>
    </row>
    <row r="102" spans="1:43">
      <c r="A102" s="2" t="s">
        <v>235</v>
      </c>
      <c r="C102" s="1" t="s">
        <v>236</v>
      </c>
      <c r="D102" t="s">
        <v>237</v>
      </c>
      <c r="E102" t="s">
        <v>102</v>
      </c>
      <c r="F102">
        <v>1</v>
      </c>
      <c r="G102">
        <v>0</v>
      </c>
      <c r="H102">
        <f>F102*AE102</f>
        <v>0</v>
      </c>
      <c r="I102">
        <f>J102-H102</f>
        <v>0</v>
      </c>
      <c r="J102">
        <f>F102*G102</f>
        <v>0</v>
      </c>
      <c r="K102">
        <v>8.0000000000000004E-4</v>
      </c>
      <c r="L102">
        <f>F102*K102</f>
        <v>8.0000000000000004E-4</v>
      </c>
      <c r="M102" t="s">
        <v>51</v>
      </c>
      <c r="N102">
        <v>1</v>
      </c>
      <c r="O102">
        <f>IF(N102=5,I102,0)</f>
        <v>0</v>
      </c>
      <c r="Z102">
        <f>IF(AD102=0,J102,0)</f>
        <v>0</v>
      </c>
      <c r="AA102">
        <f>IF(AD102=15,J102,0)</f>
        <v>0</v>
      </c>
      <c r="AB102">
        <f>IF(AD102=21,J102,0)</f>
        <v>0</v>
      </c>
      <c r="AD102">
        <v>12</v>
      </c>
      <c r="AE102">
        <f>G102*AG102</f>
        <v>0</v>
      </c>
      <c r="AF102">
        <f>G102*(1-AG102)</f>
        <v>0</v>
      </c>
      <c r="AG102">
        <v>1</v>
      </c>
      <c r="AM102">
        <f>F102*AE102</f>
        <v>0</v>
      </c>
      <c r="AN102">
        <f>F102*AF102</f>
        <v>0</v>
      </c>
      <c r="AO102" t="s">
        <v>226</v>
      </c>
      <c r="AP102" t="s">
        <v>227</v>
      </c>
      <c r="AQ102" s="13" t="s">
        <v>54</v>
      </c>
    </row>
    <row r="103" spans="1:43" ht="12.75" customHeight="1">
      <c r="C103" s="17" t="s">
        <v>63</v>
      </c>
      <c r="D103" s="66" t="s">
        <v>238</v>
      </c>
      <c r="E103" s="66"/>
      <c r="F103" s="66"/>
      <c r="G103" s="66"/>
      <c r="H103" s="66"/>
      <c r="I103" s="66"/>
      <c r="J103" s="66"/>
      <c r="K103" s="66"/>
      <c r="L103" s="66"/>
      <c r="M103" s="66"/>
    </row>
    <row r="104" spans="1:43">
      <c r="A104" s="18"/>
      <c r="B104" s="19"/>
      <c r="C104" s="19" t="s">
        <v>239</v>
      </c>
      <c r="D104" s="13" t="s">
        <v>240</v>
      </c>
      <c r="E104" s="13"/>
      <c r="F104" s="13"/>
      <c r="G104" s="13"/>
      <c r="H104" s="13">
        <f>SUM(H105:H163)</f>
        <v>0</v>
      </c>
      <c r="I104" s="13">
        <f>SUM(I105:I163)</f>
        <v>0</v>
      </c>
      <c r="J104" s="13">
        <f>H104+I104</f>
        <v>0</v>
      </c>
      <c r="K104" s="13"/>
      <c r="L104" s="13">
        <f>SUM(L105:L163)</f>
        <v>0.40936145000000002</v>
      </c>
      <c r="M104" s="13"/>
      <c r="P104" s="13">
        <f>IF(Q104="PR",J104,SUM(O105:O163))</f>
        <v>0</v>
      </c>
      <c r="Q104" s="13" t="s">
        <v>106</v>
      </c>
      <c r="R104" s="13">
        <f>IF(Q104="HS",H104,0)</f>
        <v>0</v>
      </c>
      <c r="S104" s="13">
        <f>IF(Q104="HS",I104-P104,0)</f>
        <v>0</v>
      </c>
      <c r="T104" s="13">
        <f>IF(Q104="PS",H104,0)</f>
        <v>0</v>
      </c>
      <c r="U104" s="13">
        <f>IF(Q104="PS",I104-P104,0)</f>
        <v>0</v>
      </c>
      <c r="V104" s="13">
        <f>IF(Q104="MP",H104,0)</f>
        <v>0</v>
      </c>
      <c r="W104" s="13">
        <f>IF(Q104="MP",I104-P104,0)</f>
        <v>0</v>
      </c>
      <c r="X104" s="13">
        <f>IF(Q104="OM",H104,0)</f>
        <v>0</v>
      </c>
      <c r="Y104" s="13">
        <v>771</v>
      </c>
      <c r="AI104">
        <f>SUM(Z105:Z163)</f>
        <v>0</v>
      </c>
      <c r="AJ104">
        <f>SUM(AA105:AA163)</f>
        <v>0</v>
      </c>
      <c r="AK104">
        <f>SUM(AB105:AB163)</f>
        <v>0</v>
      </c>
    </row>
    <row r="105" spans="1:43">
      <c r="A105" s="2" t="s">
        <v>241</v>
      </c>
      <c r="C105" s="1" t="s">
        <v>242</v>
      </c>
      <c r="D105" t="s">
        <v>243</v>
      </c>
      <c r="E105" t="s">
        <v>50</v>
      </c>
      <c r="F105">
        <v>5.74</v>
      </c>
      <c r="G105">
        <v>0</v>
      </c>
      <c r="H105">
        <f>F105*AE105</f>
        <v>0</v>
      </c>
      <c r="I105">
        <f>J105-H105</f>
        <v>0</v>
      </c>
      <c r="J105">
        <f>F105*G105</f>
        <v>0</v>
      </c>
      <c r="K105">
        <v>0</v>
      </c>
      <c r="L105">
        <f>F105*K105</f>
        <v>0</v>
      </c>
      <c r="M105" t="s">
        <v>51</v>
      </c>
      <c r="N105">
        <v>1</v>
      </c>
      <c r="O105">
        <f>IF(N105=5,I105,0)</f>
        <v>0</v>
      </c>
      <c r="Z105">
        <f>IF(AD105=0,J105,0)</f>
        <v>0</v>
      </c>
      <c r="AA105">
        <f>IF(AD105=15,J105,0)</f>
        <v>0</v>
      </c>
      <c r="AB105">
        <f>IF(AD105=21,J105,0)</f>
        <v>0</v>
      </c>
      <c r="AD105">
        <v>12</v>
      </c>
      <c r="AE105">
        <f>G105*AG105</f>
        <v>0</v>
      </c>
      <c r="AF105">
        <f>G105*(1-AG105)</f>
        <v>0</v>
      </c>
      <c r="AG105">
        <v>0</v>
      </c>
      <c r="AM105">
        <f>F105*AE105</f>
        <v>0</v>
      </c>
      <c r="AN105">
        <f>F105*AF105</f>
        <v>0</v>
      </c>
      <c r="AO105" t="s">
        <v>244</v>
      </c>
      <c r="AP105" t="s">
        <v>245</v>
      </c>
      <c r="AQ105" s="13" t="s">
        <v>54</v>
      </c>
    </row>
    <row r="106" spans="1:43">
      <c r="D106" s="14" t="s">
        <v>90</v>
      </c>
      <c r="E106" s="14"/>
      <c r="F106" s="14">
        <v>6.98</v>
      </c>
    </row>
    <row r="107" spans="1:43">
      <c r="A107" s="2" t="s">
        <v>246</v>
      </c>
      <c r="C107" s="1" t="s">
        <v>247</v>
      </c>
      <c r="D107" t="s">
        <v>248</v>
      </c>
      <c r="E107" t="s">
        <v>50</v>
      </c>
      <c r="F107">
        <v>5.74</v>
      </c>
      <c r="G107">
        <v>0</v>
      </c>
      <c r="H107">
        <f>F107*AE107</f>
        <v>0</v>
      </c>
      <c r="I107">
        <f>J107-H107</f>
        <v>0</v>
      </c>
      <c r="J107">
        <f>F107*G107</f>
        <v>0</v>
      </c>
      <c r="K107">
        <v>0</v>
      </c>
      <c r="L107">
        <f>F107*K107</f>
        <v>0</v>
      </c>
      <c r="M107" t="s">
        <v>51</v>
      </c>
      <c r="N107">
        <v>1</v>
      </c>
      <c r="O107">
        <f>IF(N107=5,I107,0)</f>
        <v>0</v>
      </c>
      <c r="Z107">
        <f>IF(AD107=0,J107,0)</f>
        <v>0</v>
      </c>
      <c r="AA107">
        <f>IF(AD107=15,J107,0)</f>
        <v>0</v>
      </c>
      <c r="AB107">
        <f>IF(AD107=21,J107,0)</f>
        <v>0</v>
      </c>
      <c r="AD107">
        <v>12</v>
      </c>
      <c r="AE107">
        <f>G107*AG107</f>
        <v>0</v>
      </c>
      <c r="AF107">
        <f>G107*(1-AG107)</f>
        <v>0</v>
      </c>
      <c r="AG107">
        <v>0</v>
      </c>
      <c r="AM107">
        <f>F107*AE107</f>
        <v>0</v>
      </c>
      <c r="AN107">
        <f>F107*AF107</f>
        <v>0</v>
      </c>
      <c r="AO107" t="s">
        <v>244</v>
      </c>
      <c r="AP107" t="s">
        <v>245</v>
      </c>
      <c r="AQ107" s="13" t="s">
        <v>54</v>
      </c>
    </row>
    <row r="108" spans="1:43" ht="25.5" customHeight="1">
      <c r="C108" s="17" t="s">
        <v>63</v>
      </c>
      <c r="D108" s="66" t="s">
        <v>249</v>
      </c>
      <c r="E108" s="66"/>
      <c r="F108" s="66"/>
      <c r="G108" s="66"/>
      <c r="H108" s="66"/>
      <c r="I108" s="66"/>
      <c r="J108" s="66"/>
      <c r="K108" s="66"/>
      <c r="L108" s="66"/>
      <c r="M108" s="66"/>
    </row>
    <row r="109" spans="1:43">
      <c r="A109" s="2" t="s">
        <v>250</v>
      </c>
      <c r="C109" s="1" t="s">
        <v>251</v>
      </c>
      <c r="D109" t="s">
        <v>252</v>
      </c>
      <c r="E109" t="s">
        <v>253</v>
      </c>
      <c r="F109">
        <v>258.3</v>
      </c>
      <c r="G109">
        <v>0</v>
      </c>
      <c r="H109">
        <f>F109*AE109</f>
        <v>0</v>
      </c>
      <c r="I109">
        <f>J109-H109</f>
        <v>0</v>
      </c>
      <c r="J109">
        <f>F109*G109</f>
        <v>0</v>
      </c>
      <c r="K109">
        <v>1E-3</v>
      </c>
      <c r="L109">
        <f>F109*K109</f>
        <v>0.25830000000000003</v>
      </c>
      <c r="M109" t="s">
        <v>51</v>
      </c>
      <c r="N109">
        <v>1</v>
      </c>
      <c r="O109">
        <f>IF(N109=5,I109,0)</f>
        <v>0</v>
      </c>
      <c r="Z109">
        <f>IF(AD109=0,J109,0)</f>
        <v>0</v>
      </c>
      <c r="AA109">
        <f>IF(AD109=15,J109,0)</f>
        <v>0</v>
      </c>
      <c r="AB109">
        <f>IF(AD109=21,J109,0)</f>
        <v>0</v>
      </c>
      <c r="AD109">
        <v>12</v>
      </c>
      <c r="AE109">
        <f>G109*AG109</f>
        <v>0</v>
      </c>
      <c r="AF109">
        <f>G109*(1-AG109)</f>
        <v>0</v>
      </c>
      <c r="AG109">
        <v>1</v>
      </c>
      <c r="AM109">
        <f>F109*AE109</f>
        <v>0</v>
      </c>
      <c r="AN109">
        <f>F109*AF109</f>
        <v>0</v>
      </c>
      <c r="AO109" t="s">
        <v>244</v>
      </c>
      <c r="AP109" t="s">
        <v>245</v>
      </c>
      <c r="AQ109" s="13" t="s">
        <v>54</v>
      </c>
    </row>
    <row r="110" spans="1:43">
      <c r="D110" s="14" t="s">
        <v>254</v>
      </c>
      <c r="E110" s="14"/>
      <c r="F110" s="14">
        <v>314.10000000000002</v>
      </c>
    </row>
    <row r="111" spans="1:43">
      <c r="D111" s="14" t="s">
        <v>255</v>
      </c>
      <c r="E111" s="14"/>
      <c r="F111" s="14">
        <v>274.05</v>
      </c>
    </row>
    <row r="112" spans="1:43">
      <c r="D112" s="14" t="s">
        <v>256</v>
      </c>
      <c r="E112" s="14"/>
      <c r="F112" s="14">
        <v>235.35</v>
      </c>
    </row>
    <row r="113" spans="1:43">
      <c r="D113" s="14" t="s">
        <v>257</v>
      </c>
      <c r="E113" s="14"/>
      <c r="F113" s="14">
        <v>170.55</v>
      </c>
    </row>
    <row r="114" spans="1:43">
      <c r="D114" s="14" t="s">
        <v>258</v>
      </c>
      <c r="E114" s="14"/>
      <c r="F114" s="14">
        <v>258.3</v>
      </c>
    </row>
    <row r="115" spans="1:43" ht="25.5" customHeight="1">
      <c r="C115" s="17" t="s">
        <v>63</v>
      </c>
      <c r="D115" s="66" t="s">
        <v>259</v>
      </c>
      <c r="E115" s="66"/>
      <c r="F115" s="66"/>
      <c r="G115" s="66"/>
      <c r="H115" s="66"/>
      <c r="I115" s="66"/>
      <c r="J115" s="66"/>
      <c r="K115" s="66"/>
      <c r="L115" s="66"/>
      <c r="M115" s="66"/>
    </row>
    <row r="116" spans="1:43">
      <c r="A116" s="2" t="s">
        <v>260</v>
      </c>
      <c r="C116" s="1" t="s">
        <v>261</v>
      </c>
      <c r="D116" t="s">
        <v>262</v>
      </c>
      <c r="E116" t="s">
        <v>50</v>
      </c>
      <c r="F116">
        <v>5.74</v>
      </c>
      <c r="G116">
        <v>0</v>
      </c>
      <c r="H116">
        <f>F116*AE116</f>
        <v>0</v>
      </c>
      <c r="I116">
        <f>J116-H116</f>
        <v>0</v>
      </c>
      <c r="J116">
        <f>F116*G116</f>
        <v>0</v>
      </c>
      <c r="K116">
        <v>0</v>
      </c>
      <c r="L116">
        <f>F116*K116</f>
        <v>0</v>
      </c>
      <c r="M116" t="s">
        <v>51</v>
      </c>
      <c r="N116">
        <v>1</v>
      </c>
      <c r="O116">
        <f>IF(N116=5,I116,0)</f>
        <v>0</v>
      </c>
      <c r="Z116">
        <f>IF(AD116=0,J116,0)</f>
        <v>0</v>
      </c>
      <c r="AA116">
        <f>IF(AD116=15,J116,0)</f>
        <v>0</v>
      </c>
      <c r="AB116">
        <f>IF(AD116=21,J116,0)</f>
        <v>0</v>
      </c>
      <c r="AD116">
        <v>12</v>
      </c>
      <c r="AE116">
        <f>G116*AG116</f>
        <v>0</v>
      </c>
      <c r="AF116">
        <f>G116*(1-AG116)</f>
        <v>0</v>
      </c>
      <c r="AG116">
        <v>0</v>
      </c>
      <c r="AM116">
        <f>F116*AE116</f>
        <v>0</v>
      </c>
      <c r="AN116">
        <f>F116*AF116</f>
        <v>0</v>
      </c>
      <c r="AO116" t="s">
        <v>244</v>
      </c>
      <c r="AP116" t="s">
        <v>245</v>
      </c>
      <c r="AQ116" s="13" t="s">
        <v>54</v>
      </c>
    </row>
    <row r="117" spans="1:43" ht="12.75" customHeight="1">
      <c r="C117" s="17" t="s">
        <v>63</v>
      </c>
      <c r="D117" s="66" t="s">
        <v>263</v>
      </c>
      <c r="E117" s="66"/>
      <c r="F117" s="66"/>
      <c r="G117" s="66"/>
      <c r="H117" s="66"/>
      <c r="I117" s="66"/>
      <c r="J117" s="66"/>
      <c r="K117" s="66"/>
      <c r="L117" s="66"/>
      <c r="M117" s="66"/>
    </row>
    <row r="118" spans="1:43">
      <c r="A118" s="2" t="s">
        <v>264</v>
      </c>
      <c r="C118" s="1" t="s">
        <v>265</v>
      </c>
      <c r="D118" t="s">
        <v>266</v>
      </c>
      <c r="E118" t="s">
        <v>267</v>
      </c>
      <c r="F118">
        <v>1.4350000000000001</v>
      </c>
      <c r="G118">
        <v>0</v>
      </c>
      <c r="H118">
        <f>F118*AE118</f>
        <v>0</v>
      </c>
      <c r="I118">
        <f>J118-H118</f>
        <v>0</v>
      </c>
      <c r="J118">
        <f>F118*G118</f>
        <v>0</v>
      </c>
      <c r="K118">
        <v>9.5E-4</v>
      </c>
      <c r="L118">
        <f>F118*K118</f>
        <v>1.3632500000000001E-3</v>
      </c>
      <c r="M118" t="s">
        <v>51</v>
      </c>
      <c r="N118">
        <v>1</v>
      </c>
      <c r="O118">
        <f>IF(N118=5,I118,0)</f>
        <v>0</v>
      </c>
      <c r="Z118">
        <f>IF(AD118=0,J118,0)</f>
        <v>0</v>
      </c>
      <c r="AA118">
        <f>IF(AD118=15,J118,0)</f>
        <v>0</v>
      </c>
      <c r="AB118">
        <f>IF(AD118=21,J118,0)</f>
        <v>0</v>
      </c>
      <c r="AD118">
        <v>12</v>
      </c>
      <c r="AE118">
        <f>G118*AG118</f>
        <v>0</v>
      </c>
      <c r="AF118">
        <f>G118*(1-AG118)</f>
        <v>0</v>
      </c>
      <c r="AG118">
        <v>1</v>
      </c>
      <c r="AM118">
        <f>F118*AE118</f>
        <v>0</v>
      </c>
      <c r="AN118">
        <f>F118*AF118</f>
        <v>0</v>
      </c>
      <c r="AO118" t="s">
        <v>244</v>
      </c>
      <c r="AP118" t="s">
        <v>245</v>
      </c>
      <c r="AQ118" s="13" t="s">
        <v>54</v>
      </c>
    </row>
    <row r="119" spans="1:43">
      <c r="D119" s="14" t="s">
        <v>268</v>
      </c>
      <c r="E119" s="14"/>
      <c r="F119" s="14">
        <v>1.7450000000000001</v>
      </c>
    </row>
    <row r="120" spans="1:43">
      <c r="D120" s="14" t="s">
        <v>269</v>
      </c>
      <c r="E120" s="14"/>
      <c r="F120" s="14">
        <v>0.7157</v>
      </c>
    </row>
    <row r="121" spans="1:43">
      <c r="D121" s="14" t="s">
        <v>270</v>
      </c>
      <c r="E121" s="14"/>
      <c r="F121" s="14">
        <v>1.55</v>
      </c>
    </row>
    <row r="122" spans="1:43">
      <c r="D122" s="14" t="s">
        <v>271</v>
      </c>
      <c r="E122" s="14"/>
      <c r="F122" s="14">
        <v>1.5225</v>
      </c>
    </row>
    <row r="123" spans="1:43">
      <c r="D123" s="14" t="s">
        <v>272</v>
      </c>
      <c r="E123" s="14"/>
      <c r="F123" s="14">
        <v>1.3075000000000001</v>
      </c>
    </row>
    <row r="124" spans="1:43">
      <c r="D124" s="14" t="s">
        <v>273</v>
      </c>
      <c r="E124" s="14"/>
      <c r="F124" s="14">
        <v>0.94750000000000001</v>
      </c>
    </row>
    <row r="125" spans="1:43">
      <c r="D125" s="14" t="s">
        <v>274</v>
      </c>
      <c r="E125" s="14"/>
      <c r="F125" s="14">
        <v>1.4350000000000001</v>
      </c>
    </row>
    <row r="126" spans="1:43" ht="51" customHeight="1">
      <c r="C126" s="17" t="s">
        <v>63</v>
      </c>
      <c r="D126" s="66" t="s">
        <v>275</v>
      </c>
      <c r="E126" s="66"/>
      <c r="F126" s="66"/>
      <c r="G126" s="66"/>
      <c r="H126" s="66"/>
      <c r="I126" s="66"/>
      <c r="J126" s="66"/>
      <c r="K126" s="66"/>
      <c r="L126" s="66"/>
      <c r="M126" s="66"/>
    </row>
    <row r="127" spans="1:43">
      <c r="A127" s="2" t="s">
        <v>276</v>
      </c>
      <c r="C127" s="1" t="s">
        <v>277</v>
      </c>
      <c r="D127" t="s">
        <v>278</v>
      </c>
      <c r="E127" t="s">
        <v>50</v>
      </c>
      <c r="F127">
        <v>5.74</v>
      </c>
      <c r="G127">
        <v>0</v>
      </c>
      <c r="H127">
        <f>F127*AE127</f>
        <v>0</v>
      </c>
      <c r="I127">
        <f>J127-H127</f>
        <v>0</v>
      </c>
      <c r="J127">
        <f>F127*G127</f>
        <v>0</v>
      </c>
      <c r="K127">
        <v>0</v>
      </c>
      <c r="L127">
        <f>F127*K127</f>
        <v>0</v>
      </c>
      <c r="M127" t="s">
        <v>51</v>
      </c>
      <c r="N127">
        <v>1</v>
      </c>
      <c r="O127">
        <f>IF(N127=5,I127,0)</f>
        <v>0</v>
      </c>
      <c r="Z127">
        <f>IF(AD127=0,J127,0)</f>
        <v>0</v>
      </c>
      <c r="AA127">
        <f>IF(AD127=15,J127,0)</f>
        <v>0</v>
      </c>
      <c r="AB127">
        <f>IF(AD127=21,J127,0)</f>
        <v>0</v>
      </c>
      <c r="AD127">
        <v>12</v>
      </c>
      <c r="AE127">
        <f>G127*AG127</f>
        <v>0</v>
      </c>
      <c r="AF127">
        <f>G127*(1-AG127)</f>
        <v>0</v>
      </c>
      <c r="AG127">
        <v>0</v>
      </c>
      <c r="AM127">
        <f>F127*AE127</f>
        <v>0</v>
      </c>
      <c r="AN127">
        <f>F127*AF127</f>
        <v>0</v>
      </c>
      <c r="AO127" t="s">
        <v>244</v>
      </c>
      <c r="AP127" t="s">
        <v>245</v>
      </c>
      <c r="AQ127" s="13" t="s">
        <v>54</v>
      </c>
    </row>
    <row r="128" spans="1:43" ht="12.75" customHeight="1">
      <c r="C128" s="17" t="s">
        <v>63</v>
      </c>
      <c r="D128" s="66" t="s">
        <v>263</v>
      </c>
      <c r="E128" s="66"/>
      <c r="F128" s="66"/>
      <c r="G128" s="66"/>
      <c r="H128" s="66"/>
      <c r="I128" s="66"/>
      <c r="J128" s="66"/>
      <c r="K128" s="66"/>
      <c r="L128" s="66"/>
      <c r="M128" s="66"/>
    </row>
    <row r="129" spans="1:43">
      <c r="A129" s="2" t="s">
        <v>279</v>
      </c>
      <c r="C129" s="1" t="s">
        <v>280</v>
      </c>
      <c r="D129" t="s">
        <v>281</v>
      </c>
      <c r="E129" t="s">
        <v>253</v>
      </c>
      <c r="F129">
        <v>9.1839999999999993</v>
      </c>
      <c r="G129">
        <v>0</v>
      </c>
      <c r="H129">
        <f>F129*AE129</f>
        <v>0</v>
      </c>
      <c r="I129">
        <f>J129-H129</f>
        <v>0</v>
      </c>
      <c r="J129">
        <f>F129*G129</f>
        <v>0</v>
      </c>
      <c r="K129">
        <v>1E-3</v>
      </c>
      <c r="L129">
        <f>F129*K129</f>
        <v>9.1839999999999995E-3</v>
      </c>
      <c r="M129" t="s">
        <v>51</v>
      </c>
      <c r="N129">
        <v>1</v>
      </c>
      <c r="O129">
        <f>IF(N129=5,I129,0)</f>
        <v>0</v>
      </c>
      <c r="Z129">
        <f>IF(AD129=0,J129,0)</f>
        <v>0</v>
      </c>
      <c r="AA129">
        <f>IF(AD129=15,J129,0)</f>
        <v>0</v>
      </c>
      <c r="AB129">
        <f>IF(AD129=21,J129,0)</f>
        <v>0</v>
      </c>
      <c r="AD129">
        <v>12</v>
      </c>
      <c r="AE129">
        <f>G129*AG129</f>
        <v>0</v>
      </c>
      <c r="AF129">
        <f>G129*(1-AG129)</f>
        <v>0</v>
      </c>
      <c r="AG129">
        <v>1</v>
      </c>
      <c r="AM129">
        <f>F129*AE129</f>
        <v>0</v>
      </c>
      <c r="AN129">
        <f>F129*AF129</f>
        <v>0</v>
      </c>
      <c r="AO129" t="s">
        <v>244</v>
      </c>
      <c r="AP129" t="s">
        <v>245</v>
      </c>
      <c r="AQ129" s="13" t="s">
        <v>54</v>
      </c>
    </row>
    <row r="130" spans="1:43">
      <c r="D130" s="14" t="s">
        <v>282</v>
      </c>
      <c r="E130" s="14"/>
      <c r="F130" s="14">
        <v>11.167999999999999</v>
      </c>
    </row>
    <row r="131" spans="1:43">
      <c r="D131" s="14" t="s">
        <v>283</v>
      </c>
      <c r="E131" s="14"/>
      <c r="F131" s="14">
        <v>4.5804799999999997</v>
      </c>
    </row>
    <row r="132" spans="1:43">
      <c r="D132" s="14" t="s">
        <v>284</v>
      </c>
      <c r="E132" s="14"/>
      <c r="F132" s="14">
        <v>9.92</v>
      </c>
    </row>
    <row r="133" spans="1:43">
      <c r="D133" s="14" t="s">
        <v>285</v>
      </c>
      <c r="E133" s="14"/>
      <c r="F133" s="14">
        <v>9.7439999999999998</v>
      </c>
    </row>
    <row r="134" spans="1:43">
      <c r="D134" s="14" t="s">
        <v>286</v>
      </c>
      <c r="E134" s="14"/>
      <c r="F134" s="14">
        <v>8.3680000000000003</v>
      </c>
    </row>
    <row r="135" spans="1:43">
      <c r="D135" s="14" t="s">
        <v>287</v>
      </c>
      <c r="E135" s="14"/>
      <c r="F135" s="14">
        <v>6.0640000000000001</v>
      </c>
    </row>
    <row r="136" spans="1:43">
      <c r="D136" s="14" t="s">
        <v>288</v>
      </c>
      <c r="E136" s="14"/>
      <c r="F136" s="14">
        <v>9.1839999999999993</v>
      </c>
    </row>
    <row r="137" spans="1:43" ht="63.75" customHeight="1">
      <c r="C137" s="17" t="s">
        <v>63</v>
      </c>
      <c r="D137" s="66" t="s">
        <v>289</v>
      </c>
      <c r="E137" s="66"/>
      <c r="F137" s="66"/>
      <c r="G137" s="66"/>
      <c r="H137" s="66"/>
      <c r="I137" s="66"/>
      <c r="J137" s="66"/>
      <c r="K137" s="66"/>
      <c r="L137" s="66"/>
      <c r="M137" s="66"/>
    </row>
    <row r="138" spans="1:43">
      <c r="A138" s="2" t="s">
        <v>290</v>
      </c>
      <c r="C138" s="1" t="s">
        <v>291</v>
      </c>
      <c r="D138" t="s">
        <v>292</v>
      </c>
      <c r="E138" t="s">
        <v>68</v>
      </c>
      <c r="F138">
        <v>21.58</v>
      </c>
      <c r="G138">
        <v>0</v>
      </c>
      <c r="H138">
        <f>F138*AE138</f>
        <v>0</v>
      </c>
      <c r="I138">
        <f>J138-H138</f>
        <v>0</v>
      </c>
      <c r="J138">
        <f>F138*G138</f>
        <v>0</v>
      </c>
      <c r="K138">
        <v>0</v>
      </c>
      <c r="L138">
        <f>F138*K138</f>
        <v>0</v>
      </c>
      <c r="M138" t="s">
        <v>51</v>
      </c>
      <c r="N138">
        <v>1</v>
      </c>
      <c r="O138">
        <f>IF(N138=5,I138,0)</f>
        <v>0</v>
      </c>
      <c r="Z138">
        <f>IF(AD138=0,J138,0)</f>
        <v>0</v>
      </c>
      <c r="AA138">
        <f>IF(AD138=15,J138,0)</f>
        <v>0</v>
      </c>
      <c r="AB138">
        <f>IF(AD138=21,J138,0)</f>
        <v>0</v>
      </c>
      <c r="AD138">
        <v>12</v>
      </c>
      <c r="AE138">
        <f>G138*AG138</f>
        <v>0</v>
      </c>
      <c r="AF138">
        <f>G138*(1-AG138)</f>
        <v>0</v>
      </c>
      <c r="AG138">
        <v>0</v>
      </c>
      <c r="AM138">
        <f>F138*AE138</f>
        <v>0</v>
      </c>
      <c r="AN138">
        <f>F138*AF138</f>
        <v>0</v>
      </c>
      <c r="AO138" t="s">
        <v>244</v>
      </c>
      <c r="AP138" t="s">
        <v>245</v>
      </c>
      <c r="AQ138" s="13" t="s">
        <v>54</v>
      </c>
    </row>
    <row r="139" spans="1:43">
      <c r="D139" s="14" t="s">
        <v>293</v>
      </c>
      <c r="E139" s="14"/>
      <c r="F139" s="14">
        <v>16.28</v>
      </c>
    </row>
    <row r="140" spans="1:43">
      <c r="D140" s="14" t="s">
        <v>294</v>
      </c>
      <c r="E140" s="14"/>
      <c r="F140" s="14">
        <v>24</v>
      </c>
    </row>
    <row r="141" spans="1:43">
      <c r="D141" s="14" t="s">
        <v>295</v>
      </c>
      <c r="E141" s="14"/>
      <c r="F141" s="14">
        <v>10.039999999999999</v>
      </c>
    </row>
    <row r="142" spans="1:43">
      <c r="D142" s="14" t="s">
        <v>296</v>
      </c>
      <c r="E142" s="14"/>
      <c r="F142" s="14">
        <v>16</v>
      </c>
    </row>
    <row r="143" spans="1:43">
      <c r="D143" s="14" t="s">
        <v>297</v>
      </c>
      <c r="E143" s="14"/>
      <c r="F143" s="14">
        <v>20.399999999999999</v>
      </c>
    </row>
    <row r="144" spans="1:43">
      <c r="D144" s="14" t="s">
        <v>298</v>
      </c>
      <c r="E144" s="14"/>
      <c r="F144" s="14">
        <v>32</v>
      </c>
    </row>
    <row r="145" spans="1:43">
      <c r="D145" s="14" t="s">
        <v>299</v>
      </c>
      <c r="E145" s="14"/>
      <c r="F145" s="14">
        <v>9.1180000000000003</v>
      </c>
    </row>
    <row r="146" spans="1:43">
      <c r="D146" s="14" t="s">
        <v>300</v>
      </c>
      <c r="E146" s="14"/>
      <c r="F146" s="14">
        <v>8</v>
      </c>
    </row>
    <row r="147" spans="1:43">
      <c r="D147" s="14" t="s">
        <v>301</v>
      </c>
      <c r="E147" s="14"/>
      <c r="F147" s="14">
        <v>7.976</v>
      </c>
    </row>
    <row r="148" spans="1:43">
      <c r="D148" s="14" t="s">
        <v>300</v>
      </c>
      <c r="E148" s="14"/>
      <c r="F148" s="14">
        <v>8</v>
      </c>
    </row>
    <row r="149" spans="1:43">
      <c r="D149" s="14" t="s">
        <v>302</v>
      </c>
      <c r="E149" s="14"/>
      <c r="F149" s="14">
        <v>6.97</v>
      </c>
    </row>
    <row r="150" spans="1:43">
      <c r="D150" s="14" t="s">
        <v>300</v>
      </c>
      <c r="E150" s="14"/>
      <c r="F150" s="14">
        <v>8</v>
      </c>
    </row>
    <row r="151" spans="1:43">
      <c r="D151" s="14" t="s">
        <v>303</v>
      </c>
      <c r="E151" s="14"/>
      <c r="F151" s="14">
        <v>9.58</v>
      </c>
    </row>
    <row r="152" spans="1:43">
      <c r="D152" s="14" t="s">
        <v>304</v>
      </c>
      <c r="E152" s="14"/>
      <c r="F152" s="14">
        <v>12</v>
      </c>
    </row>
    <row r="153" spans="1:43" ht="12.75" customHeight="1">
      <c r="C153" s="17" t="s">
        <v>63</v>
      </c>
      <c r="D153" s="66" t="s">
        <v>263</v>
      </c>
      <c r="E153" s="66"/>
      <c r="F153" s="66"/>
      <c r="G153" s="66"/>
      <c r="H153" s="66"/>
      <c r="I153" s="66"/>
      <c r="J153" s="66"/>
      <c r="K153" s="66"/>
      <c r="L153" s="66"/>
      <c r="M153" s="66"/>
    </row>
    <row r="154" spans="1:43">
      <c r="A154" s="2" t="s">
        <v>305</v>
      </c>
      <c r="C154" s="1" t="s">
        <v>306</v>
      </c>
      <c r="D154" t="s">
        <v>307</v>
      </c>
      <c r="E154" t="s">
        <v>68</v>
      </c>
      <c r="F154">
        <v>22</v>
      </c>
      <c r="G154">
        <v>0</v>
      </c>
      <c r="H154">
        <f>F154*AE154</f>
        <v>0</v>
      </c>
      <c r="I154">
        <f>J154-H154</f>
        <v>0</v>
      </c>
      <c r="J154">
        <f>F154*G154</f>
        <v>0</v>
      </c>
      <c r="K154">
        <v>2.9999999999999997E-4</v>
      </c>
      <c r="L154">
        <f>F154*K154</f>
        <v>6.5999999999999991E-3</v>
      </c>
      <c r="M154" t="s">
        <v>51</v>
      </c>
      <c r="N154">
        <v>1</v>
      </c>
      <c r="O154">
        <f>IF(N154=5,I154,0)</f>
        <v>0</v>
      </c>
      <c r="Z154">
        <f>IF(AD154=0,J154,0)</f>
        <v>0</v>
      </c>
      <c r="AA154">
        <f>IF(AD154=15,J154,0)</f>
        <v>0</v>
      </c>
      <c r="AB154">
        <f>IF(AD154=21,J154,0)</f>
        <v>0</v>
      </c>
      <c r="AD154">
        <v>12</v>
      </c>
      <c r="AE154">
        <f>G154*AG154</f>
        <v>0</v>
      </c>
      <c r="AF154">
        <f>G154*(1-AG154)</f>
        <v>0</v>
      </c>
      <c r="AG154">
        <v>1</v>
      </c>
      <c r="AM154">
        <f>F154*AE154</f>
        <v>0</v>
      </c>
      <c r="AN154">
        <f>F154*AF154</f>
        <v>0</v>
      </c>
      <c r="AO154" t="s">
        <v>244</v>
      </c>
      <c r="AP154" t="s">
        <v>245</v>
      </c>
      <c r="AQ154" s="13" t="s">
        <v>54</v>
      </c>
    </row>
    <row r="155" spans="1:43" ht="12.75" customHeight="1">
      <c r="C155" s="17" t="s">
        <v>63</v>
      </c>
      <c r="D155" s="66" t="s">
        <v>308</v>
      </c>
      <c r="E155" s="66"/>
      <c r="F155" s="66"/>
      <c r="G155" s="66"/>
      <c r="H155" s="66"/>
      <c r="I155" s="66"/>
      <c r="J155" s="66"/>
      <c r="K155" s="66"/>
      <c r="L155" s="66"/>
      <c r="M155" s="66"/>
    </row>
    <row r="156" spans="1:43">
      <c r="A156" s="2" t="s">
        <v>309</v>
      </c>
      <c r="C156" s="1" t="s">
        <v>310</v>
      </c>
      <c r="D156" t="s">
        <v>311</v>
      </c>
      <c r="E156" t="s">
        <v>50</v>
      </c>
      <c r="F156">
        <v>5.74</v>
      </c>
      <c r="G156">
        <v>0</v>
      </c>
      <c r="H156">
        <f>F156*AE156</f>
        <v>0</v>
      </c>
      <c r="I156">
        <f>J156-H156</f>
        <v>0</v>
      </c>
      <c r="J156">
        <f>F156*G156</f>
        <v>0</v>
      </c>
      <c r="K156">
        <v>2.1000000000000001E-4</v>
      </c>
      <c r="L156">
        <f>F156*K156</f>
        <v>1.2054000000000001E-3</v>
      </c>
      <c r="M156" t="s">
        <v>51</v>
      </c>
      <c r="N156">
        <v>1</v>
      </c>
      <c r="O156">
        <f>IF(N156=5,I156,0)</f>
        <v>0</v>
      </c>
      <c r="Z156">
        <f>IF(AD156=0,J156,0)</f>
        <v>0</v>
      </c>
      <c r="AA156">
        <f>IF(AD156=15,J156,0)</f>
        <v>0</v>
      </c>
      <c r="AB156">
        <f>IF(AD156=21,J156,0)</f>
        <v>0</v>
      </c>
      <c r="AD156">
        <v>12</v>
      </c>
      <c r="AE156">
        <f>G156*AG156</f>
        <v>0</v>
      </c>
      <c r="AF156">
        <f>G156*(1-AG156)</f>
        <v>0</v>
      </c>
      <c r="AG156">
        <v>0.47242647058823523</v>
      </c>
      <c r="AM156">
        <f>F156*AE156</f>
        <v>0</v>
      </c>
      <c r="AN156">
        <f>F156*AF156</f>
        <v>0</v>
      </c>
      <c r="AO156" t="s">
        <v>244</v>
      </c>
      <c r="AP156" t="s">
        <v>245</v>
      </c>
      <c r="AQ156" s="13" t="s">
        <v>54</v>
      </c>
    </row>
    <row r="157" spans="1:43" ht="12.75" customHeight="1">
      <c r="C157" s="17" t="s">
        <v>63</v>
      </c>
      <c r="D157" s="66" t="s">
        <v>312</v>
      </c>
      <c r="E157" s="66"/>
      <c r="F157" s="66"/>
      <c r="G157" s="66"/>
      <c r="H157" s="66"/>
      <c r="I157" s="66"/>
      <c r="J157" s="66"/>
      <c r="K157" s="66"/>
      <c r="L157" s="66"/>
      <c r="M157" s="66"/>
    </row>
    <row r="158" spans="1:43">
      <c r="A158" s="2" t="s">
        <v>313</v>
      </c>
      <c r="C158" s="1" t="s">
        <v>314</v>
      </c>
      <c r="D158" t="s">
        <v>315</v>
      </c>
      <c r="E158" t="s">
        <v>50</v>
      </c>
      <c r="F158">
        <v>5.74</v>
      </c>
      <c r="G158">
        <v>0</v>
      </c>
      <c r="H158">
        <f>F158*AE158</f>
        <v>0</v>
      </c>
      <c r="I158">
        <f>J158-H158</f>
        <v>0</v>
      </c>
      <c r="J158">
        <f>F158*G158</f>
        <v>0</v>
      </c>
      <c r="K158">
        <v>8.0000000000000007E-5</v>
      </c>
      <c r="L158">
        <f>F158*K158</f>
        <v>4.5920000000000005E-4</v>
      </c>
      <c r="M158" t="s">
        <v>51</v>
      </c>
      <c r="N158">
        <v>1</v>
      </c>
      <c r="O158">
        <f>IF(N158=5,I158,0)</f>
        <v>0</v>
      </c>
      <c r="Z158">
        <f>IF(AD158=0,J158,0)</f>
        <v>0</v>
      </c>
      <c r="AA158">
        <f>IF(AD158=15,J158,0)</f>
        <v>0</v>
      </c>
      <c r="AB158">
        <f>IF(AD158=21,J158,0)</f>
        <v>0</v>
      </c>
      <c r="AD158">
        <v>12</v>
      </c>
      <c r="AE158">
        <f>G158*AG158</f>
        <v>0</v>
      </c>
      <c r="AF158">
        <f>G158*(1-AG158)</f>
        <v>0</v>
      </c>
      <c r="AG158">
        <v>0.56842105263157894</v>
      </c>
      <c r="AM158">
        <f>F158*AE158</f>
        <v>0</v>
      </c>
      <c r="AN158">
        <f>F158*AF158</f>
        <v>0</v>
      </c>
      <c r="AO158" t="s">
        <v>244</v>
      </c>
      <c r="AP158" t="s">
        <v>245</v>
      </c>
      <c r="AQ158" s="13" t="s">
        <v>54</v>
      </c>
    </row>
    <row r="159" spans="1:43" ht="12.75" customHeight="1">
      <c r="C159" s="17" t="s">
        <v>63</v>
      </c>
      <c r="D159" s="66" t="s">
        <v>316</v>
      </c>
      <c r="E159" s="66"/>
      <c r="F159" s="66"/>
      <c r="G159" s="66"/>
      <c r="H159" s="66"/>
      <c r="I159" s="66"/>
      <c r="J159" s="66"/>
      <c r="K159" s="66"/>
      <c r="L159" s="66"/>
      <c r="M159" s="66"/>
    </row>
    <row r="160" spans="1:43">
      <c r="A160" s="2" t="s">
        <v>317</v>
      </c>
      <c r="C160" s="1" t="s">
        <v>318</v>
      </c>
      <c r="D160" t="s">
        <v>319</v>
      </c>
      <c r="E160" t="s">
        <v>83</v>
      </c>
      <c r="F160">
        <v>0.40939999999999999</v>
      </c>
      <c r="G160">
        <v>0</v>
      </c>
      <c r="H160">
        <f>F160*AE160</f>
        <v>0</v>
      </c>
      <c r="I160">
        <f>J160-H160</f>
        <v>0</v>
      </c>
      <c r="J160">
        <f>F160*G160</f>
        <v>0</v>
      </c>
      <c r="K160">
        <v>0</v>
      </c>
      <c r="L160">
        <f>F160*K160</f>
        <v>0</v>
      </c>
      <c r="M160" t="s">
        <v>51</v>
      </c>
      <c r="N160">
        <v>5</v>
      </c>
      <c r="O160">
        <f>IF(N160=5,I160,0)</f>
        <v>0</v>
      </c>
      <c r="Z160">
        <f>IF(AD160=0,J160,0)</f>
        <v>0</v>
      </c>
      <c r="AA160">
        <f>IF(AD160=15,J160,0)</f>
        <v>0</v>
      </c>
      <c r="AB160">
        <f>IF(AD160=21,J160,0)</f>
        <v>0</v>
      </c>
      <c r="AD160">
        <v>12</v>
      </c>
      <c r="AE160">
        <f>G160*AG160</f>
        <v>0</v>
      </c>
      <c r="AF160">
        <f>G160*(1-AG160)</f>
        <v>0</v>
      </c>
      <c r="AG160">
        <v>0</v>
      </c>
      <c r="AM160">
        <f>F160*AE160</f>
        <v>0</v>
      </c>
      <c r="AN160">
        <f>F160*AF160</f>
        <v>0</v>
      </c>
      <c r="AO160" t="s">
        <v>244</v>
      </c>
      <c r="AP160" t="s">
        <v>245</v>
      </c>
      <c r="AQ160" s="13" t="s">
        <v>54</v>
      </c>
    </row>
    <row r="161" spans="1:43">
      <c r="A161" s="2" t="s">
        <v>320</v>
      </c>
      <c r="C161" s="1" t="s">
        <v>321</v>
      </c>
      <c r="D161" t="s">
        <v>322</v>
      </c>
      <c r="E161" t="s">
        <v>50</v>
      </c>
      <c r="F161">
        <v>5.74</v>
      </c>
      <c r="G161">
        <v>0</v>
      </c>
      <c r="H161">
        <f>F161*AE161</f>
        <v>0</v>
      </c>
      <c r="I161">
        <f>J161-H161</f>
        <v>0</v>
      </c>
      <c r="J161">
        <f>F161*G161</f>
        <v>0</v>
      </c>
      <c r="K161">
        <v>0</v>
      </c>
      <c r="L161">
        <f>F161*K161</f>
        <v>0</v>
      </c>
      <c r="M161" t="s">
        <v>51</v>
      </c>
      <c r="N161">
        <v>1</v>
      </c>
      <c r="O161">
        <f>IF(N161=5,I161,0)</f>
        <v>0</v>
      </c>
      <c r="Z161">
        <f>IF(AD161=0,J161,0)</f>
        <v>0</v>
      </c>
      <c r="AA161">
        <f>IF(AD161=15,J161,0)</f>
        <v>0</v>
      </c>
      <c r="AB161">
        <f>IF(AD161=21,J161,0)</f>
        <v>0</v>
      </c>
      <c r="AD161">
        <v>12</v>
      </c>
      <c r="AE161">
        <f>G161*AG161</f>
        <v>0</v>
      </c>
      <c r="AF161">
        <f>G161*(1-AG161)</f>
        <v>0</v>
      </c>
      <c r="AG161">
        <v>0</v>
      </c>
      <c r="AM161">
        <f>F161*AE161</f>
        <v>0</v>
      </c>
      <c r="AN161">
        <f>F161*AF161</f>
        <v>0</v>
      </c>
      <c r="AO161" t="s">
        <v>244</v>
      </c>
      <c r="AP161" t="s">
        <v>245</v>
      </c>
      <c r="AQ161" s="13" t="s">
        <v>54</v>
      </c>
    </row>
    <row r="162" spans="1:43" ht="38.25" customHeight="1">
      <c r="C162" s="17" t="s">
        <v>63</v>
      </c>
      <c r="D162" s="66" t="s">
        <v>323</v>
      </c>
      <c r="E162" s="66"/>
      <c r="F162" s="66"/>
      <c r="G162" s="66"/>
      <c r="H162" s="66"/>
      <c r="I162" s="66"/>
      <c r="J162" s="66"/>
      <c r="K162" s="66"/>
      <c r="L162" s="66"/>
      <c r="M162" s="66"/>
    </row>
    <row r="163" spans="1:43">
      <c r="A163" s="2" t="s">
        <v>324</v>
      </c>
      <c r="C163" s="1" t="s">
        <v>325</v>
      </c>
      <c r="D163" t="s">
        <v>326</v>
      </c>
      <c r="E163" t="s">
        <v>50</v>
      </c>
      <c r="F163">
        <v>6.8879999999999999</v>
      </c>
      <c r="G163">
        <v>0</v>
      </c>
      <c r="H163">
        <f>F163*AE163</f>
        <v>0</v>
      </c>
      <c r="I163">
        <f>J163-H163</f>
        <v>0</v>
      </c>
      <c r="J163">
        <f>F163*G163</f>
        <v>0</v>
      </c>
      <c r="K163">
        <v>1.9199999999999998E-2</v>
      </c>
      <c r="L163">
        <f>F163*K163</f>
        <v>0.13224959999999999</v>
      </c>
      <c r="M163" t="s">
        <v>51</v>
      </c>
      <c r="N163">
        <v>1</v>
      </c>
      <c r="O163">
        <f>IF(N163=5,I163,0)</f>
        <v>0</v>
      </c>
      <c r="Z163">
        <f>IF(AD163=0,J163,0)</f>
        <v>0</v>
      </c>
      <c r="AA163">
        <f>IF(AD163=15,J163,0)</f>
        <v>0</v>
      </c>
      <c r="AB163">
        <f>IF(AD163=21,J163,0)</f>
        <v>0</v>
      </c>
      <c r="AD163">
        <v>12</v>
      </c>
      <c r="AE163">
        <f>G163*AG163</f>
        <v>0</v>
      </c>
      <c r="AF163">
        <f>G163*(1-AG163)</f>
        <v>0</v>
      </c>
      <c r="AG163">
        <v>1</v>
      </c>
      <c r="AM163">
        <f>F163*AE163</f>
        <v>0</v>
      </c>
      <c r="AN163">
        <f>F163*AF163</f>
        <v>0</v>
      </c>
      <c r="AO163" t="s">
        <v>244</v>
      </c>
      <c r="AP163" t="s">
        <v>245</v>
      </c>
      <c r="AQ163" s="13" t="s">
        <v>54</v>
      </c>
    </row>
    <row r="164" spans="1:43">
      <c r="D164" s="14" t="s">
        <v>327</v>
      </c>
      <c r="E164" s="14"/>
      <c r="F164" s="14">
        <v>8.3759999999999994</v>
      </c>
    </row>
    <row r="165" spans="1:43">
      <c r="D165" s="14" t="s">
        <v>328</v>
      </c>
      <c r="E165" s="14"/>
      <c r="F165" s="14">
        <v>3.4353600000000002</v>
      </c>
    </row>
    <row r="166" spans="1:43">
      <c r="D166" s="14" t="s">
        <v>329</v>
      </c>
      <c r="E166" s="14"/>
      <c r="F166" s="14">
        <v>7.44</v>
      </c>
    </row>
    <row r="167" spans="1:43">
      <c r="D167" s="14" t="s">
        <v>330</v>
      </c>
      <c r="E167" s="14"/>
      <c r="F167" s="14">
        <v>7.3079999999999998</v>
      </c>
    </row>
    <row r="168" spans="1:43">
      <c r="D168" s="14" t="s">
        <v>331</v>
      </c>
      <c r="E168" s="14"/>
      <c r="F168" s="14">
        <v>6.2759999999999998</v>
      </c>
    </row>
    <row r="169" spans="1:43">
      <c r="D169" s="14" t="s">
        <v>332</v>
      </c>
      <c r="E169" s="14"/>
      <c r="F169" s="14">
        <v>4.548</v>
      </c>
    </row>
    <row r="170" spans="1:43">
      <c r="D170" s="14" t="s">
        <v>333</v>
      </c>
      <c r="E170" s="14"/>
      <c r="F170" s="14">
        <v>6.8879999999999999</v>
      </c>
    </row>
    <row r="171" spans="1:43" ht="25.5" customHeight="1">
      <c r="C171" s="17" t="s">
        <v>63</v>
      </c>
      <c r="D171" s="66" t="s">
        <v>334</v>
      </c>
      <c r="E171" s="66"/>
      <c r="F171" s="66"/>
      <c r="G171" s="66"/>
      <c r="H171" s="66"/>
      <c r="I171" s="66"/>
      <c r="J171" s="66"/>
      <c r="K171" s="66"/>
      <c r="L171" s="66"/>
      <c r="M171" s="66"/>
    </row>
    <row r="172" spans="1:43">
      <c r="A172" s="18"/>
      <c r="B172" s="19"/>
      <c r="C172" s="19" t="s">
        <v>335</v>
      </c>
      <c r="D172" s="13" t="s">
        <v>336</v>
      </c>
      <c r="E172" s="13"/>
      <c r="F172" s="13"/>
      <c r="G172" s="13"/>
      <c r="H172" s="13">
        <f>SUM(H173:H246)</f>
        <v>0</v>
      </c>
      <c r="I172" s="13">
        <f>SUM(I173:I246)</f>
        <v>0</v>
      </c>
      <c r="J172" s="13">
        <f>H172+I172</f>
        <v>0</v>
      </c>
      <c r="K172" s="13"/>
      <c r="L172" s="13">
        <f>SUM(L173:L246)</f>
        <v>0.61852892000000004</v>
      </c>
      <c r="M172" s="13"/>
      <c r="P172" s="13">
        <f>IF(Q172="PR",J172,SUM(O173:O246))</f>
        <v>0</v>
      </c>
      <c r="Q172" s="13" t="s">
        <v>106</v>
      </c>
      <c r="R172" s="13">
        <f>IF(Q172="HS",H172,0)</f>
        <v>0</v>
      </c>
      <c r="S172" s="13">
        <f>IF(Q172="HS",I172-P172,0)</f>
        <v>0</v>
      </c>
      <c r="T172" s="13">
        <f>IF(Q172="PS",H172,0)</f>
        <v>0</v>
      </c>
      <c r="U172" s="13">
        <f>IF(Q172="PS",I172-P172,0)</f>
        <v>0</v>
      </c>
      <c r="V172" s="13">
        <f>IF(Q172="MP",H172,0)</f>
        <v>0</v>
      </c>
      <c r="W172" s="13">
        <f>IF(Q172="MP",I172-P172,0)</f>
        <v>0</v>
      </c>
      <c r="X172" s="13">
        <f>IF(Q172="OM",H172,0)</f>
        <v>0</v>
      </c>
      <c r="Y172" s="13">
        <v>781</v>
      </c>
      <c r="AI172">
        <f>SUM(Z173:Z246)</f>
        <v>0</v>
      </c>
      <c r="AJ172">
        <f>SUM(AA173:AA246)</f>
        <v>0</v>
      </c>
      <c r="AK172">
        <f>SUM(AB173:AB246)</f>
        <v>0</v>
      </c>
    </row>
    <row r="173" spans="1:43">
      <c r="A173" s="2" t="s">
        <v>337</v>
      </c>
      <c r="C173" s="1" t="s">
        <v>338</v>
      </c>
      <c r="D173" t="s">
        <v>339</v>
      </c>
      <c r="E173" t="s">
        <v>50</v>
      </c>
      <c r="F173">
        <v>18.16</v>
      </c>
      <c r="G173">
        <v>0</v>
      </c>
      <c r="H173">
        <f>F173*AE173</f>
        <v>0</v>
      </c>
      <c r="I173">
        <f>J173-H173</f>
        <v>0</v>
      </c>
      <c r="J173">
        <f>F173*G173</f>
        <v>0</v>
      </c>
      <c r="K173">
        <v>0</v>
      </c>
      <c r="L173">
        <f>F173*K173</f>
        <v>0</v>
      </c>
      <c r="M173" t="s">
        <v>51</v>
      </c>
      <c r="N173">
        <v>1</v>
      </c>
      <c r="O173">
        <f>IF(N173=5,I173,0)</f>
        <v>0</v>
      </c>
      <c r="Z173">
        <f>IF(AD173=0,J173,0)</f>
        <v>0</v>
      </c>
      <c r="AA173">
        <f>IF(AD173=15,J173,0)</f>
        <v>0</v>
      </c>
      <c r="AB173">
        <f>IF(AD173=21,J173,0)</f>
        <v>0</v>
      </c>
      <c r="AD173">
        <v>12</v>
      </c>
      <c r="AE173">
        <f>G173*AG173</f>
        <v>0</v>
      </c>
      <c r="AF173">
        <f>G173*(1-AG173)</f>
        <v>0</v>
      </c>
      <c r="AG173">
        <v>0</v>
      </c>
      <c r="AM173">
        <f>F173*AE173</f>
        <v>0</v>
      </c>
      <c r="AN173">
        <f>F173*AF173</f>
        <v>0</v>
      </c>
      <c r="AO173" t="s">
        <v>340</v>
      </c>
      <c r="AP173" t="s">
        <v>341</v>
      </c>
      <c r="AQ173" s="13" t="s">
        <v>54</v>
      </c>
    </row>
    <row r="174" spans="1:43">
      <c r="D174" s="14" t="s">
        <v>342</v>
      </c>
      <c r="E174" s="14"/>
      <c r="F174" s="14">
        <v>32.56</v>
      </c>
    </row>
    <row r="175" spans="1:43">
      <c r="D175" s="14" t="s">
        <v>343</v>
      </c>
      <c r="E175" s="14"/>
      <c r="F175" s="14">
        <v>-2.8</v>
      </c>
    </row>
    <row r="176" spans="1:43">
      <c r="D176" s="14" t="s">
        <v>344</v>
      </c>
      <c r="E176" s="14"/>
      <c r="F176" s="14">
        <v>20.88</v>
      </c>
    </row>
    <row r="177" spans="1:43">
      <c r="D177" s="14" t="s">
        <v>345</v>
      </c>
      <c r="E177" s="14"/>
      <c r="F177" s="14">
        <v>-5.6</v>
      </c>
    </row>
    <row r="178" spans="1:43">
      <c r="D178" s="14" t="s">
        <v>346</v>
      </c>
      <c r="E178" s="14"/>
      <c r="F178" s="14">
        <v>40.799999999999997</v>
      </c>
    </row>
    <row r="179" spans="1:43">
      <c r="D179" s="14" t="s">
        <v>345</v>
      </c>
      <c r="E179" s="14"/>
      <c r="F179" s="14">
        <v>-5.6</v>
      </c>
    </row>
    <row r="180" spans="1:43">
      <c r="D180" s="14" t="s">
        <v>347</v>
      </c>
      <c r="E180" s="14"/>
      <c r="F180" s="14">
        <v>-3.2</v>
      </c>
    </row>
    <row r="181" spans="1:43">
      <c r="D181" s="14" t="s">
        <v>348</v>
      </c>
      <c r="E181" s="14"/>
      <c r="F181" s="14">
        <v>-0.6</v>
      </c>
    </row>
    <row r="182" spans="1:43">
      <c r="D182" s="14" t="s">
        <v>349</v>
      </c>
      <c r="E182" s="14"/>
      <c r="F182" s="14">
        <v>-0.36</v>
      </c>
    </row>
    <row r="183" spans="1:43">
      <c r="D183" s="14" t="s">
        <v>350</v>
      </c>
      <c r="E183" s="14"/>
      <c r="F183" s="14">
        <v>17.635999999999999</v>
      </c>
    </row>
    <row r="184" spans="1:43">
      <c r="D184" s="14" t="s">
        <v>351</v>
      </c>
      <c r="E184" s="14"/>
      <c r="F184" s="14">
        <v>15.952</v>
      </c>
    </row>
    <row r="185" spans="1:43">
      <c r="D185" s="14" t="s">
        <v>352</v>
      </c>
      <c r="E185" s="14"/>
      <c r="F185" s="14">
        <v>13.94</v>
      </c>
    </row>
    <row r="186" spans="1:43">
      <c r="D186" s="14" t="s">
        <v>353</v>
      </c>
      <c r="E186" s="14"/>
      <c r="F186" s="14">
        <v>18.16</v>
      </c>
    </row>
    <row r="187" spans="1:43" ht="12.75" customHeight="1">
      <c r="C187" s="17" t="s">
        <v>63</v>
      </c>
      <c r="D187" s="66" t="s">
        <v>354</v>
      </c>
      <c r="E187" s="66"/>
      <c r="F187" s="66"/>
      <c r="G187" s="66"/>
      <c r="H187" s="66"/>
      <c r="I187" s="66"/>
      <c r="J187" s="66"/>
      <c r="K187" s="66"/>
      <c r="L187" s="66"/>
      <c r="M187" s="66"/>
    </row>
    <row r="188" spans="1:43">
      <c r="A188" s="2" t="s">
        <v>355</v>
      </c>
      <c r="C188" s="1" t="s">
        <v>356</v>
      </c>
      <c r="D188" t="s">
        <v>357</v>
      </c>
      <c r="E188" t="s">
        <v>50</v>
      </c>
      <c r="F188">
        <v>18.16</v>
      </c>
      <c r="G188">
        <v>0</v>
      </c>
      <c r="H188">
        <f>F188*AE188</f>
        <v>0</v>
      </c>
      <c r="I188">
        <f>J188-H188</f>
        <v>0</v>
      </c>
      <c r="J188">
        <f>F188*G188</f>
        <v>0</v>
      </c>
      <c r="K188">
        <v>0</v>
      </c>
      <c r="L188">
        <f>F188*K188</f>
        <v>0</v>
      </c>
      <c r="M188" t="s">
        <v>51</v>
      </c>
      <c r="N188">
        <v>1</v>
      </c>
      <c r="O188">
        <f>IF(N188=5,I188,0)</f>
        <v>0</v>
      </c>
      <c r="Z188">
        <f>IF(AD188=0,J188,0)</f>
        <v>0</v>
      </c>
      <c r="AA188">
        <f>IF(AD188=15,J188,0)</f>
        <v>0</v>
      </c>
      <c r="AB188">
        <f>IF(AD188=21,J188,0)</f>
        <v>0</v>
      </c>
      <c r="AD188">
        <v>12</v>
      </c>
      <c r="AE188">
        <f>G188*AG188</f>
        <v>0</v>
      </c>
      <c r="AF188">
        <f>G188*(1-AG188)</f>
        <v>0</v>
      </c>
      <c r="AG188">
        <v>0</v>
      </c>
      <c r="AM188">
        <f>F188*AE188</f>
        <v>0</v>
      </c>
      <c r="AN188">
        <f>F188*AF188</f>
        <v>0</v>
      </c>
      <c r="AO188" t="s">
        <v>340</v>
      </c>
      <c r="AP188" t="s">
        <v>341</v>
      </c>
      <c r="AQ188" s="13" t="s">
        <v>54</v>
      </c>
    </row>
    <row r="189" spans="1:43" ht="12.75" customHeight="1">
      <c r="C189" s="17" t="s">
        <v>63</v>
      </c>
      <c r="D189" s="66" t="s">
        <v>358</v>
      </c>
      <c r="E189" s="66"/>
      <c r="F189" s="66"/>
      <c r="G189" s="66"/>
      <c r="H189" s="66"/>
      <c r="I189" s="66"/>
      <c r="J189" s="66"/>
      <c r="K189" s="66"/>
      <c r="L189" s="66"/>
      <c r="M189" s="66"/>
    </row>
    <row r="190" spans="1:43">
      <c r="A190" s="2" t="s">
        <v>359</v>
      </c>
      <c r="C190" s="1" t="s">
        <v>265</v>
      </c>
      <c r="D190" t="s">
        <v>266</v>
      </c>
      <c r="E190" t="s">
        <v>267</v>
      </c>
      <c r="F190">
        <v>4.54</v>
      </c>
      <c r="G190">
        <v>0</v>
      </c>
      <c r="H190">
        <f>F190*AE190</f>
        <v>0</v>
      </c>
      <c r="I190">
        <f>J190-H190</f>
        <v>0</v>
      </c>
      <c r="J190">
        <f>F190*G190</f>
        <v>0</v>
      </c>
      <c r="K190">
        <v>9.5E-4</v>
      </c>
      <c r="L190">
        <f>F190*K190</f>
        <v>4.313E-3</v>
      </c>
      <c r="M190" t="s">
        <v>51</v>
      </c>
      <c r="N190">
        <v>1</v>
      </c>
      <c r="O190">
        <f>IF(N190=5,I190,0)</f>
        <v>0</v>
      </c>
      <c r="Z190">
        <f>IF(AD190=0,J190,0)</f>
        <v>0</v>
      </c>
      <c r="AA190">
        <f>IF(AD190=15,J190,0)</f>
        <v>0</v>
      </c>
      <c r="AB190">
        <f>IF(AD190=21,J190,0)</f>
        <v>0</v>
      </c>
      <c r="AD190">
        <v>12</v>
      </c>
      <c r="AE190">
        <f>G190*AG190</f>
        <v>0</v>
      </c>
      <c r="AF190">
        <f>G190*(1-AG190)</f>
        <v>0</v>
      </c>
      <c r="AG190">
        <v>1</v>
      </c>
      <c r="AM190">
        <f>F190*AE190</f>
        <v>0</v>
      </c>
      <c r="AN190">
        <f>F190*AF190</f>
        <v>0</v>
      </c>
      <c r="AO190" t="s">
        <v>340</v>
      </c>
      <c r="AP190" t="s">
        <v>341</v>
      </c>
      <c r="AQ190" s="13" t="s">
        <v>54</v>
      </c>
    </row>
    <row r="191" spans="1:43">
      <c r="D191" s="14" t="s">
        <v>360</v>
      </c>
      <c r="E191" s="14"/>
      <c r="F191" s="14">
        <v>8.14</v>
      </c>
    </row>
    <row r="192" spans="1:43">
      <c r="D192" s="14" t="s">
        <v>361</v>
      </c>
      <c r="E192" s="14"/>
      <c r="F192" s="14">
        <v>3.82</v>
      </c>
    </row>
    <row r="193" spans="1:43">
      <c r="D193" s="14" t="s">
        <v>362</v>
      </c>
      <c r="E193" s="14"/>
      <c r="F193" s="14">
        <v>7.76</v>
      </c>
    </row>
    <row r="194" spans="1:43">
      <c r="D194" s="14" t="s">
        <v>363</v>
      </c>
      <c r="E194" s="14"/>
      <c r="F194" s="14">
        <v>4.4089999999999998</v>
      </c>
    </row>
    <row r="195" spans="1:43">
      <c r="D195" s="14" t="s">
        <v>364</v>
      </c>
      <c r="E195" s="14"/>
      <c r="F195" s="14">
        <v>3.988</v>
      </c>
    </row>
    <row r="196" spans="1:43">
      <c r="D196" s="14" t="s">
        <v>365</v>
      </c>
      <c r="E196" s="14"/>
      <c r="F196" s="14">
        <v>3.4849999999999999</v>
      </c>
    </row>
    <row r="197" spans="1:43">
      <c r="D197" s="14" t="s">
        <v>366</v>
      </c>
      <c r="E197" s="14"/>
      <c r="F197" s="14">
        <v>4.54</v>
      </c>
    </row>
    <row r="198" spans="1:43" ht="51" customHeight="1">
      <c r="C198" s="17" t="s">
        <v>63</v>
      </c>
      <c r="D198" s="66" t="s">
        <v>275</v>
      </c>
      <c r="E198" s="66"/>
      <c r="F198" s="66"/>
      <c r="G198" s="66"/>
      <c r="H198" s="66"/>
      <c r="I198" s="66"/>
      <c r="J198" s="66"/>
      <c r="K198" s="66"/>
      <c r="L198" s="66"/>
      <c r="M198" s="66"/>
    </row>
    <row r="199" spans="1:43">
      <c r="A199" s="2" t="s">
        <v>44</v>
      </c>
      <c r="C199" s="1" t="s">
        <v>367</v>
      </c>
      <c r="D199" t="s">
        <v>368</v>
      </c>
      <c r="E199" t="s">
        <v>50</v>
      </c>
      <c r="F199">
        <v>18.16</v>
      </c>
      <c r="G199">
        <v>0</v>
      </c>
      <c r="H199">
        <f>F199*AE199</f>
        <v>0</v>
      </c>
      <c r="I199">
        <f>J199-H199</f>
        <v>0</v>
      </c>
      <c r="J199">
        <f>F199*G199</f>
        <v>0</v>
      </c>
      <c r="K199">
        <v>0</v>
      </c>
      <c r="L199">
        <f>F199*K199</f>
        <v>0</v>
      </c>
      <c r="M199" t="s">
        <v>51</v>
      </c>
      <c r="N199">
        <v>1</v>
      </c>
      <c r="O199">
        <f>IF(N199=5,I199,0)</f>
        <v>0</v>
      </c>
      <c r="Z199">
        <f>IF(AD199=0,J199,0)</f>
        <v>0</v>
      </c>
      <c r="AA199">
        <f>IF(AD199=15,J199,0)</f>
        <v>0</v>
      </c>
      <c r="AB199">
        <f>IF(AD199=21,J199,0)</f>
        <v>0</v>
      </c>
      <c r="AD199">
        <v>12</v>
      </c>
      <c r="AE199">
        <f>G199*AG199</f>
        <v>0</v>
      </c>
      <c r="AF199">
        <f>G199*(1-AG199)</f>
        <v>0</v>
      </c>
      <c r="AG199">
        <v>0</v>
      </c>
      <c r="AM199">
        <f>F199*AE199</f>
        <v>0</v>
      </c>
      <c r="AN199">
        <f>F199*AF199</f>
        <v>0</v>
      </c>
      <c r="AO199" t="s">
        <v>340</v>
      </c>
      <c r="AP199" t="s">
        <v>341</v>
      </c>
      <c r="AQ199" s="13" t="s">
        <v>54</v>
      </c>
    </row>
    <row r="200" spans="1:43" ht="12.75" customHeight="1">
      <c r="C200" s="17" t="s">
        <v>63</v>
      </c>
      <c r="D200" s="66" t="s">
        <v>358</v>
      </c>
      <c r="E200" s="66"/>
      <c r="F200" s="66"/>
      <c r="G200" s="66"/>
      <c r="H200" s="66"/>
      <c r="I200" s="66"/>
      <c r="J200" s="66"/>
      <c r="K200" s="66"/>
      <c r="L200" s="66"/>
      <c r="M200" s="66"/>
    </row>
    <row r="201" spans="1:43">
      <c r="A201" s="2" t="s">
        <v>369</v>
      </c>
      <c r="C201" s="1" t="s">
        <v>280</v>
      </c>
      <c r="D201" t="s">
        <v>281</v>
      </c>
      <c r="E201" t="s">
        <v>253</v>
      </c>
      <c r="F201">
        <v>29.963999999999999</v>
      </c>
      <c r="G201">
        <v>0</v>
      </c>
      <c r="H201">
        <f>F201*AE201</f>
        <v>0</v>
      </c>
      <c r="I201">
        <f>J201-H201</f>
        <v>0</v>
      </c>
      <c r="J201">
        <f>F201*G201</f>
        <v>0</v>
      </c>
      <c r="K201">
        <v>1E-3</v>
      </c>
      <c r="L201">
        <f>F201*K201</f>
        <v>2.9963999999999998E-2</v>
      </c>
      <c r="M201" t="s">
        <v>51</v>
      </c>
      <c r="N201">
        <v>1</v>
      </c>
      <c r="O201">
        <f>IF(N201=5,I201,0)</f>
        <v>0</v>
      </c>
      <c r="Z201">
        <f>IF(AD201=0,J201,0)</f>
        <v>0</v>
      </c>
      <c r="AA201">
        <f>IF(AD201=15,J201,0)</f>
        <v>0</v>
      </c>
      <c r="AB201">
        <f>IF(AD201=21,J201,0)</f>
        <v>0</v>
      </c>
      <c r="AD201">
        <v>12</v>
      </c>
      <c r="AE201">
        <f>G201*AG201</f>
        <v>0</v>
      </c>
      <c r="AF201">
        <f>G201*(1-AG201)</f>
        <v>0</v>
      </c>
      <c r="AG201">
        <v>1</v>
      </c>
      <c r="AM201">
        <f>F201*AE201</f>
        <v>0</v>
      </c>
      <c r="AN201">
        <f>F201*AF201</f>
        <v>0</v>
      </c>
      <c r="AO201" t="s">
        <v>340</v>
      </c>
      <c r="AP201" t="s">
        <v>341</v>
      </c>
      <c r="AQ201" s="13" t="s">
        <v>54</v>
      </c>
    </row>
    <row r="202" spans="1:43">
      <c r="D202" s="14" t="s">
        <v>370</v>
      </c>
      <c r="E202" s="14"/>
      <c r="F202" s="14">
        <v>49.103999999999999</v>
      </c>
    </row>
    <row r="203" spans="1:43">
      <c r="D203" s="14" t="s">
        <v>371</v>
      </c>
      <c r="E203" s="14"/>
      <c r="F203" s="14">
        <v>25.212</v>
      </c>
    </row>
    <row r="204" spans="1:43">
      <c r="D204" s="14" t="s">
        <v>372</v>
      </c>
      <c r="E204" s="14"/>
      <c r="F204" s="14">
        <v>51.216000000000001</v>
      </c>
    </row>
    <row r="205" spans="1:43">
      <c r="D205" s="14" t="s">
        <v>373</v>
      </c>
      <c r="E205" s="14"/>
      <c r="F205" s="14">
        <v>29.099399999999999</v>
      </c>
    </row>
    <row r="206" spans="1:43">
      <c r="D206" s="14" t="s">
        <v>374</v>
      </c>
      <c r="E206" s="14"/>
      <c r="F206" s="14">
        <v>26.320799999999998</v>
      </c>
    </row>
    <row r="207" spans="1:43">
      <c r="D207" s="14" t="s">
        <v>375</v>
      </c>
      <c r="E207" s="14"/>
      <c r="F207" s="14">
        <v>23.001000000000001</v>
      </c>
    </row>
    <row r="208" spans="1:43">
      <c r="D208" s="14" t="s">
        <v>376</v>
      </c>
      <c r="E208" s="14"/>
      <c r="F208" s="14">
        <v>29.963999999999999</v>
      </c>
    </row>
    <row r="209" spans="1:43" ht="63.75" customHeight="1">
      <c r="C209" s="17" t="s">
        <v>63</v>
      </c>
      <c r="D209" s="66" t="s">
        <v>289</v>
      </c>
      <c r="E209" s="66"/>
      <c r="F209" s="66"/>
      <c r="G209" s="66"/>
      <c r="H209" s="66"/>
      <c r="I209" s="66"/>
      <c r="J209" s="66"/>
      <c r="K209" s="66"/>
      <c r="L209" s="66"/>
      <c r="M209" s="66"/>
    </row>
    <row r="210" spans="1:43">
      <c r="A210" s="2" t="s">
        <v>377</v>
      </c>
      <c r="C210" s="1" t="s">
        <v>378</v>
      </c>
      <c r="D210" t="s">
        <v>379</v>
      </c>
      <c r="E210" t="s">
        <v>50</v>
      </c>
      <c r="F210">
        <v>18.16</v>
      </c>
      <c r="G210">
        <v>0</v>
      </c>
      <c r="H210">
        <f>F210*AE210</f>
        <v>0</v>
      </c>
      <c r="I210">
        <f>J210-H210</f>
        <v>0</v>
      </c>
      <c r="J210">
        <f>F210*G210</f>
        <v>0</v>
      </c>
      <c r="K210">
        <v>1.6000000000000001E-4</v>
      </c>
      <c r="L210">
        <f>F210*K210</f>
        <v>2.9056000000000004E-3</v>
      </c>
      <c r="M210" t="s">
        <v>51</v>
      </c>
      <c r="N210">
        <v>1</v>
      </c>
      <c r="O210">
        <f>IF(N210=5,I210,0)</f>
        <v>0</v>
      </c>
      <c r="Z210">
        <f>IF(AD210=0,J210,0)</f>
        <v>0</v>
      </c>
      <c r="AA210">
        <f>IF(AD210=15,J210,0)</f>
        <v>0</v>
      </c>
      <c r="AB210">
        <f>IF(AD210=21,J210,0)</f>
        <v>0</v>
      </c>
      <c r="AD210">
        <v>12</v>
      </c>
      <c r="AE210">
        <f>G210*AG210</f>
        <v>0</v>
      </c>
      <c r="AF210">
        <f>G210*(1-AG210)</f>
        <v>0</v>
      </c>
      <c r="AG210">
        <v>0.40208333333333329</v>
      </c>
      <c r="AM210">
        <f>F210*AE210</f>
        <v>0</v>
      </c>
      <c r="AN210">
        <f>F210*AF210</f>
        <v>0</v>
      </c>
      <c r="AO210" t="s">
        <v>340</v>
      </c>
      <c r="AP210" t="s">
        <v>341</v>
      </c>
      <c r="AQ210" s="13" t="s">
        <v>54</v>
      </c>
    </row>
    <row r="211" spans="1:43" ht="12.75" customHeight="1">
      <c r="C211" s="17" t="s">
        <v>63</v>
      </c>
      <c r="D211" s="66" t="s">
        <v>380</v>
      </c>
      <c r="E211" s="66"/>
      <c r="F211" s="66"/>
      <c r="G211" s="66"/>
      <c r="H211" s="66"/>
      <c r="I211" s="66"/>
      <c r="J211" s="66"/>
      <c r="K211" s="66"/>
      <c r="L211" s="66"/>
      <c r="M211" s="66"/>
    </row>
    <row r="212" spans="1:43">
      <c r="A212" s="2" t="s">
        <v>97</v>
      </c>
      <c r="C212" s="1" t="s">
        <v>381</v>
      </c>
      <c r="D212" t="s">
        <v>382</v>
      </c>
      <c r="E212" t="s">
        <v>102</v>
      </c>
      <c r="F212">
        <v>30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0</v>
      </c>
      <c r="L212">
        <f>F212*K212</f>
        <v>0</v>
      </c>
      <c r="M212" t="s">
        <v>51</v>
      </c>
      <c r="N212">
        <v>1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2.7118644067796609E-2</v>
      </c>
      <c r="AM212">
        <f>F212*AE212</f>
        <v>0</v>
      </c>
      <c r="AN212">
        <f>F212*AF212</f>
        <v>0</v>
      </c>
      <c r="AO212" t="s">
        <v>340</v>
      </c>
      <c r="AP212" t="s">
        <v>341</v>
      </c>
      <c r="AQ212" s="13" t="s">
        <v>54</v>
      </c>
    </row>
    <row r="213" spans="1:43">
      <c r="A213" s="2" t="s">
        <v>383</v>
      </c>
      <c r="C213" s="1" t="s">
        <v>384</v>
      </c>
      <c r="D213" t="s">
        <v>385</v>
      </c>
      <c r="E213" t="s">
        <v>102</v>
      </c>
      <c r="F213">
        <v>6</v>
      </c>
      <c r="G213">
        <v>0</v>
      </c>
      <c r="H213">
        <f>F213*AE213</f>
        <v>0</v>
      </c>
      <c r="I213">
        <f>J213-H213</f>
        <v>0</v>
      </c>
      <c r="J213">
        <f>F213*G213</f>
        <v>0</v>
      </c>
      <c r="K213">
        <v>0</v>
      </c>
      <c r="L213">
        <f>F213*K213</f>
        <v>0</v>
      </c>
      <c r="M213" t="s">
        <v>51</v>
      </c>
      <c r="N213">
        <v>1</v>
      </c>
      <c r="O213">
        <f>IF(N213=5,I213,0)</f>
        <v>0</v>
      </c>
      <c r="Z213">
        <f>IF(AD213=0,J213,0)</f>
        <v>0</v>
      </c>
      <c r="AA213">
        <f>IF(AD213=15,J213,0)</f>
        <v>0</v>
      </c>
      <c r="AB213">
        <f>IF(AD213=21,J213,0)</f>
        <v>0</v>
      </c>
      <c r="AD213">
        <v>12</v>
      </c>
      <c r="AE213">
        <f>G213*AG213</f>
        <v>0</v>
      </c>
      <c r="AF213">
        <f>G213*(1-AG213)</f>
        <v>0</v>
      </c>
      <c r="AG213">
        <v>6.2462908011869427E-2</v>
      </c>
      <c r="AM213">
        <f>F213*AE213</f>
        <v>0</v>
      </c>
      <c r="AN213">
        <f>F213*AF213</f>
        <v>0</v>
      </c>
      <c r="AO213" t="s">
        <v>340</v>
      </c>
      <c r="AP213" t="s">
        <v>341</v>
      </c>
      <c r="AQ213" s="13" t="s">
        <v>54</v>
      </c>
    </row>
    <row r="214" spans="1:43">
      <c r="A214" s="2" t="s">
        <v>386</v>
      </c>
      <c r="C214" s="1" t="s">
        <v>387</v>
      </c>
      <c r="D214" t="s">
        <v>388</v>
      </c>
      <c r="E214" t="s">
        <v>102</v>
      </c>
      <c r="F214">
        <v>1</v>
      </c>
      <c r="G214">
        <v>0</v>
      </c>
      <c r="H214">
        <f>F214*AE214</f>
        <v>0</v>
      </c>
      <c r="I214">
        <f>J214-H214</f>
        <v>0</v>
      </c>
      <c r="J214">
        <f>F214*G214</f>
        <v>0</v>
      </c>
      <c r="K214">
        <v>0</v>
      </c>
      <c r="L214">
        <f>F214*K214</f>
        <v>0</v>
      </c>
      <c r="M214" t="s">
        <v>51</v>
      </c>
      <c r="N214">
        <v>1</v>
      </c>
      <c r="O214">
        <f>IF(N214=5,I214,0)</f>
        <v>0</v>
      </c>
      <c r="Z214">
        <f>IF(AD214=0,J214,0)</f>
        <v>0</v>
      </c>
      <c r="AA214">
        <f>IF(AD214=15,J214,0)</f>
        <v>0</v>
      </c>
      <c r="AB214">
        <f>IF(AD214=21,J214,0)</f>
        <v>0</v>
      </c>
      <c r="AD214">
        <v>12</v>
      </c>
      <c r="AE214">
        <f>G214*AG214</f>
        <v>0</v>
      </c>
      <c r="AF214">
        <f>G214*(1-AG214)</f>
        <v>0</v>
      </c>
      <c r="AG214">
        <v>0</v>
      </c>
      <c r="AM214">
        <f>F214*AE214</f>
        <v>0</v>
      </c>
      <c r="AN214">
        <f>F214*AF214</f>
        <v>0</v>
      </c>
      <c r="AO214" t="s">
        <v>340</v>
      </c>
      <c r="AP214" t="s">
        <v>341</v>
      </c>
      <c r="AQ214" s="13" t="s">
        <v>54</v>
      </c>
    </row>
    <row r="215" spans="1:43">
      <c r="A215" s="2" t="s">
        <v>389</v>
      </c>
      <c r="C215" s="1" t="s">
        <v>390</v>
      </c>
      <c r="D215" t="s">
        <v>391</v>
      </c>
      <c r="E215" t="s">
        <v>83</v>
      </c>
      <c r="F215">
        <v>0.61850000000000005</v>
      </c>
      <c r="G215">
        <v>0</v>
      </c>
      <c r="H215">
        <f>F215*AE215</f>
        <v>0</v>
      </c>
      <c r="I215">
        <f>J215-H215</f>
        <v>0</v>
      </c>
      <c r="J215">
        <f>F215*G215</f>
        <v>0</v>
      </c>
      <c r="K215">
        <v>0</v>
      </c>
      <c r="L215">
        <f>F215*K215</f>
        <v>0</v>
      </c>
      <c r="M215" t="s">
        <v>51</v>
      </c>
      <c r="N215">
        <v>5</v>
      </c>
      <c r="O215">
        <f>IF(N215=5,I215,0)</f>
        <v>0</v>
      </c>
      <c r="Z215">
        <f>IF(AD215=0,J215,0)</f>
        <v>0</v>
      </c>
      <c r="AA215">
        <f>IF(AD215=15,J215,0)</f>
        <v>0</v>
      </c>
      <c r="AB215">
        <f>IF(AD215=21,J215,0)</f>
        <v>0</v>
      </c>
      <c r="AD215">
        <v>12</v>
      </c>
      <c r="AE215">
        <f>G215*AG215</f>
        <v>0</v>
      </c>
      <c r="AF215">
        <f>G215*(1-AG215)</f>
        <v>0</v>
      </c>
      <c r="AG215">
        <v>0</v>
      </c>
      <c r="AM215">
        <f>F215*AE215</f>
        <v>0</v>
      </c>
      <c r="AN215">
        <f>F215*AF215</f>
        <v>0</v>
      </c>
      <c r="AO215" t="s">
        <v>340</v>
      </c>
      <c r="AP215" t="s">
        <v>341</v>
      </c>
      <c r="AQ215" s="13" t="s">
        <v>54</v>
      </c>
    </row>
    <row r="216" spans="1:43">
      <c r="A216" s="2" t="s">
        <v>392</v>
      </c>
      <c r="C216" s="1" t="s">
        <v>393</v>
      </c>
      <c r="D216" t="s">
        <v>394</v>
      </c>
      <c r="E216" t="s">
        <v>50</v>
      </c>
      <c r="F216">
        <v>15.436</v>
      </c>
      <c r="G216">
        <v>0</v>
      </c>
      <c r="H216">
        <f>F216*AE216</f>
        <v>0</v>
      </c>
      <c r="I216">
        <f>J216-H216</f>
        <v>0</v>
      </c>
      <c r="J216">
        <f>F216*G216</f>
        <v>0</v>
      </c>
      <c r="K216">
        <v>5.3499999999999997E-3</v>
      </c>
      <c r="L216">
        <f>F216*K216</f>
        <v>8.2582599999999992E-2</v>
      </c>
      <c r="M216" t="s">
        <v>51</v>
      </c>
      <c r="N216">
        <v>1</v>
      </c>
      <c r="O216">
        <f>IF(N216=5,I216,0)</f>
        <v>0</v>
      </c>
      <c r="Z216">
        <f>IF(AD216=0,J216,0)</f>
        <v>0</v>
      </c>
      <c r="AA216">
        <f>IF(AD216=15,J216,0)</f>
        <v>0</v>
      </c>
      <c r="AB216">
        <f>IF(AD216=21,J216,0)</f>
        <v>0</v>
      </c>
      <c r="AD216">
        <v>12</v>
      </c>
      <c r="AE216">
        <f>G216*AG216</f>
        <v>0</v>
      </c>
      <c r="AF216">
        <f>G216*(1-AG216)</f>
        <v>0</v>
      </c>
      <c r="AG216">
        <v>0.2113559322033898</v>
      </c>
      <c r="AM216">
        <f>F216*AE216</f>
        <v>0</v>
      </c>
      <c r="AN216">
        <f>F216*AF216</f>
        <v>0</v>
      </c>
      <c r="AO216" t="s">
        <v>340</v>
      </c>
      <c r="AP216" t="s">
        <v>341</v>
      </c>
      <c r="AQ216" s="13" t="s">
        <v>54</v>
      </c>
    </row>
    <row r="217" spans="1:43">
      <c r="D217" s="14" t="s">
        <v>395</v>
      </c>
      <c r="E217" s="14"/>
      <c r="F217" s="14">
        <v>25.295999999999999</v>
      </c>
    </row>
    <row r="218" spans="1:43">
      <c r="D218" s="14" t="s">
        <v>396</v>
      </c>
      <c r="E218" s="14"/>
      <c r="F218" s="14">
        <v>12.778</v>
      </c>
    </row>
    <row r="219" spans="1:43">
      <c r="D219" s="14" t="s">
        <v>397</v>
      </c>
      <c r="E219" s="14"/>
      <c r="F219" s="14">
        <v>26.72</v>
      </c>
    </row>
    <row r="220" spans="1:43">
      <c r="D220" s="14" t="s">
        <v>398</v>
      </c>
      <c r="E220" s="14"/>
      <c r="F220" s="14">
        <v>14.990600000000001</v>
      </c>
    </row>
    <row r="221" spans="1:43">
      <c r="D221" s="14" t="s">
        <v>399</v>
      </c>
      <c r="E221" s="14"/>
      <c r="F221" s="14">
        <v>13.559200000000001</v>
      </c>
    </row>
    <row r="222" spans="1:43">
      <c r="D222" s="14" t="s">
        <v>400</v>
      </c>
      <c r="E222" s="14"/>
      <c r="F222" s="14">
        <v>11.849</v>
      </c>
    </row>
    <row r="223" spans="1:43">
      <c r="D223" s="14" t="s">
        <v>401</v>
      </c>
      <c r="E223" s="14"/>
      <c r="F223" s="14">
        <v>15.436</v>
      </c>
    </row>
    <row r="224" spans="1:43" ht="12.75" customHeight="1">
      <c r="C224" s="17" t="s">
        <v>63</v>
      </c>
      <c r="D224" s="66" t="s">
        <v>402</v>
      </c>
      <c r="E224" s="66"/>
      <c r="F224" s="66"/>
      <c r="G224" s="66"/>
      <c r="H224" s="66"/>
      <c r="I224" s="66"/>
      <c r="J224" s="66"/>
      <c r="K224" s="66"/>
      <c r="L224" s="66"/>
      <c r="M224" s="66"/>
    </row>
    <row r="225" spans="1:43">
      <c r="A225" s="2" t="s">
        <v>403</v>
      </c>
      <c r="C225" s="1" t="s">
        <v>404</v>
      </c>
      <c r="D225" t="s">
        <v>405</v>
      </c>
      <c r="E225" t="s">
        <v>50</v>
      </c>
      <c r="F225">
        <v>17.7514</v>
      </c>
      <c r="G225">
        <v>0</v>
      </c>
      <c r="H225">
        <f>F225*AE225</f>
        <v>0</v>
      </c>
      <c r="I225">
        <f>J225-H225</f>
        <v>0</v>
      </c>
      <c r="J225">
        <f>F225*G225</f>
        <v>0</v>
      </c>
      <c r="K225">
        <v>2.5000000000000001E-2</v>
      </c>
      <c r="L225">
        <f>F225*K225</f>
        <v>0.44378500000000004</v>
      </c>
      <c r="M225" t="s">
        <v>51</v>
      </c>
      <c r="N225">
        <v>1</v>
      </c>
      <c r="O225">
        <f>IF(N225=5,I225,0)</f>
        <v>0</v>
      </c>
      <c r="Z225">
        <f>IF(AD225=0,J225,0)</f>
        <v>0</v>
      </c>
      <c r="AA225">
        <f>IF(AD225=15,J225,0)</f>
        <v>0</v>
      </c>
      <c r="AB225">
        <f>IF(AD225=21,J225,0)</f>
        <v>0</v>
      </c>
      <c r="AD225">
        <v>12</v>
      </c>
      <c r="AE225">
        <f>G225*AG225</f>
        <v>0</v>
      </c>
      <c r="AF225">
        <f>G225*(1-AG225)</f>
        <v>0</v>
      </c>
      <c r="AG225">
        <v>1</v>
      </c>
      <c r="AM225">
        <f>F225*AE225</f>
        <v>0</v>
      </c>
      <c r="AN225">
        <f>F225*AF225</f>
        <v>0</v>
      </c>
      <c r="AO225" t="s">
        <v>340</v>
      </c>
      <c r="AP225" t="s">
        <v>341</v>
      </c>
      <c r="AQ225" s="13" t="s">
        <v>54</v>
      </c>
    </row>
    <row r="226" spans="1:43">
      <c r="D226" s="14" t="s">
        <v>406</v>
      </c>
      <c r="E226" s="14"/>
      <c r="F226" s="14">
        <v>29.090399999999999</v>
      </c>
    </row>
    <row r="227" spans="1:43">
      <c r="D227" s="14" t="s">
        <v>407</v>
      </c>
      <c r="E227" s="14"/>
      <c r="F227" s="14">
        <v>14.694699999999999</v>
      </c>
    </row>
    <row r="228" spans="1:43">
      <c r="D228" s="14" t="s">
        <v>408</v>
      </c>
      <c r="E228" s="14"/>
      <c r="F228" s="14">
        <v>30.728000000000002</v>
      </c>
    </row>
    <row r="229" spans="1:43">
      <c r="D229" s="14" t="s">
        <v>409</v>
      </c>
      <c r="E229" s="14"/>
      <c r="F229" s="14">
        <v>16.077919999999999</v>
      </c>
    </row>
    <row r="230" spans="1:43">
      <c r="D230" s="14" t="s">
        <v>410</v>
      </c>
      <c r="E230" s="14"/>
      <c r="F230" s="14">
        <v>15.59308</v>
      </c>
    </row>
    <row r="231" spans="1:43">
      <c r="D231" s="14" t="s">
        <v>411</v>
      </c>
      <c r="E231" s="14"/>
      <c r="F231" s="14">
        <v>13.62635</v>
      </c>
    </row>
    <row r="232" spans="1:43">
      <c r="D232" s="14" t="s">
        <v>412</v>
      </c>
      <c r="E232" s="14"/>
      <c r="F232" s="14">
        <v>17.7514</v>
      </c>
    </row>
    <row r="233" spans="1:43">
      <c r="A233" s="2" t="s">
        <v>413</v>
      </c>
      <c r="C233" s="1" t="s">
        <v>414</v>
      </c>
      <c r="D233" t="s">
        <v>415</v>
      </c>
      <c r="E233" t="s">
        <v>50</v>
      </c>
      <c r="F233">
        <v>2.7240000000000002</v>
      </c>
      <c r="G233">
        <v>0</v>
      </c>
      <c r="H233">
        <f>F233*AE233</f>
        <v>0</v>
      </c>
      <c r="I233">
        <f>J233-H233</f>
        <v>0</v>
      </c>
      <c r="J233">
        <f>F233*G233</f>
        <v>0</v>
      </c>
      <c r="K233">
        <v>3.8800000000000002E-3</v>
      </c>
      <c r="L233">
        <f>F233*K233</f>
        <v>1.0569120000000001E-2</v>
      </c>
      <c r="M233" t="s">
        <v>51</v>
      </c>
      <c r="N233">
        <v>1</v>
      </c>
      <c r="O233">
        <f>IF(N233=5,I233,0)</f>
        <v>0</v>
      </c>
      <c r="Z233">
        <f>IF(AD233=0,J233,0)</f>
        <v>0</v>
      </c>
      <c r="AA233">
        <f>IF(AD233=15,J233,0)</f>
        <v>0</v>
      </c>
      <c r="AB233">
        <f>IF(AD233=21,J233,0)</f>
        <v>0</v>
      </c>
      <c r="AD233">
        <v>12</v>
      </c>
      <c r="AE233">
        <f>G233*AG233</f>
        <v>0</v>
      </c>
      <c r="AF233">
        <f>G233*(1-AG233)</f>
        <v>0</v>
      </c>
      <c r="AG233">
        <v>8.8052952575901206E-2</v>
      </c>
      <c r="AM233">
        <f>F233*AE233</f>
        <v>0</v>
      </c>
      <c r="AN233">
        <f>F233*AF233</f>
        <v>0</v>
      </c>
      <c r="AO233" t="s">
        <v>340</v>
      </c>
      <c r="AP233" t="s">
        <v>341</v>
      </c>
      <c r="AQ233" s="13" t="s">
        <v>54</v>
      </c>
    </row>
    <row r="234" spans="1:43">
      <c r="D234" s="14" t="s">
        <v>416</v>
      </c>
      <c r="E234" s="14"/>
      <c r="F234" s="14">
        <v>4.8840000000000003</v>
      </c>
    </row>
    <row r="235" spans="1:43">
      <c r="D235" s="14" t="s">
        <v>417</v>
      </c>
      <c r="E235" s="14"/>
      <c r="F235" s="14">
        <v>-0.42</v>
      </c>
    </row>
    <row r="236" spans="1:43">
      <c r="D236" s="14" t="s">
        <v>418</v>
      </c>
      <c r="E236" s="14"/>
      <c r="F236" s="14">
        <v>3.1320000000000001</v>
      </c>
    </row>
    <row r="237" spans="1:43">
      <c r="D237" s="14" t="s">
        <v>419</v>
      </c>
      <c r="E237" s="14"/>
      <c r="F237" s="14">
        <v>-0.63</v>
      </c>
    </row>
    <row r="238" spans="1:43">
      <c r="D238" s="14" t="s">
        <v>420</v>
      </c>
      <c r="E238" s="14"/>
      <c r="F238" s="14">
        <v>6.12</v>
      </c>
    </row>
    <row r="239" spans="1:43">
      <c r="D239" s="14" t="s">
        <v>421</v>
      </c>
      <c r="E239" s="14"/>
      <c r="F239" s="14">
        <v>-0.84</v>
      </c>
    </row>
    <row r="240" spans="1:43">
      <c r="D240" s="14" t="s">
        <v>422</v>
      </c>
      <c r="E240" s="14"/>
      <c r="F240" s="14">
        <v>-0.48</v>
      </c>
    </row>
    <row r="241" spans="1:43">
      <c r="D241" s="14" t="s">
        <v>423</v>
      </c>
      <c r="E241" s="14"/>
      <c r="F241" s="14">
        <v>-0.48</v>
      </c>
    </row>
    <row r="242" spans="1:43">
      <c r="D242" s="14" t="s">
        <v>424</v>
      </c>
      <c r="E242" s="14"/>
      <c r="F242" s="14">
        <v>2.6454</v>
      </c>
    </row>
    <row r="243" spans="1:43">
      <c r="D243" s="14" t="s">
        <v>425</v>
      </c>
      <c r="E243" s="14"/>
      <c r="F243" s="14">
        <v>2.3927999999999998</v>
      </c>
    </row>
    <row r="244" spans="1:43">
      <c r="D244" s="14" t="s">
        <v>426</v>
      </c>
      <c r="E244" s="14"/>
      <c r="F244" s="14">
        <v>2.0910000000000002</v>
      </c>
    </row>
    <row r="245" spans="1:43">
      <c r="D245" s="14" t="s">
        <v>427</v>
      </c>
      <c r="E245" s="14"/>
      <c r="F245" s="14">
        <v>2.7240000000000002</v>
      </c>
    </row>
    <row r="246" spans="1:43">
      <c r="A246" s="2" t="s">
        <v>428</v>
      </c>
      <c r="C246" s="1" t="s">
        <v>429</v>
      </c>
      <c r="D246" t="s">
        <v>430</v>
      </c>
      <c r="E246" t="s">
        <v>50</v>
      </c>
      <c r="F246">
        <v>2.9606400000000002</v>
      </c>
      <c r="G246">
        <v>0</v>
      </c>
      <c r="H246">
        <f>F246*AE246</f>
        <v>0</v>
      </c>
      <c r="I246">
        <f>J246-H246</f>
        <v>0</v>
      </c>
      <c r="J246">
        <f>F246*G246</f>
        <v>0</v>
      </c>
      <c r="K246">
        <v>1.4999999999999999E-2</v>
      </c>
      <c r="L246">
        <f>F246*K246</f>
        <v>4.44096E-2</v>
      </c>
      <c r="M246" t="s">
        <v>431</v>
      </c>
      <c r="N246">
        <v>1</v>
      </c>
      <c r="O246">
        <f>IF(N246=5,I246,0)</f>
        <v>0</v>
      </c>
      <c r="Z246">
        <f>IF(AD246=0,J246,0)</f>
        <v>0</v>
      </c>
      <c r="AA246">
        <f>IF(AD246=15,J246,0)</f>
        <v>0</v>
      </c>
      <c r="AB246">
        <f>IF(AD246=21,J246,0)</f>
        <v>0</v>
      </c>
      <c r="AD246">
        <v>12</v>
      </c>
      <c r="AE246">
        <f>G246*AG246</f>
        <v>0</v>
      </c>
      <c r="AF246">
        <f>G246*(1-AG246)</f>
        <v>0</v>
      </c>
      <c r="AG246">
        <v>1</v>
      </c>
      <c r="AM246">
        <f>F246*AE246</f>
        <v>0</v>
      </c>
      <c r="AN246">
        <f>F246*AF246</f>
        <v>0</v>
      </c>
      <c r="AO246" t="s">
        <v>340</v>
      </c>
      <c r="AP246" t="s">
        <v>341</v>
      </c>
      <c r="AQ246" s="13" t="s">
        <v>54</v>
      </c>
    </row>
    <row r="247" spans="1:43">
      <c r="D247" s="14" t="s">
        <v>432</v>
      </c>
      <c r="E247" s="14"/>
      <c r="F247" s="14">
        <v>5.3567999999999998</v>
      </c>
    </row>
    <row r="248" spans="1:43">
      <c r="D248" s="14" t="s">
        <v>433</v>
      </c>
      <c r="E248" s="14"/>
      <c r="F248" s="14">
        <v>3.0024000000000002</v>
      </c>
    </row>
    <row r="249" spans="1:43">
      <c r="D249" s="14" t="s">
        <v>434</v>
      </c>
      <c r="E249" s="14"/>
      <c r="F249" s="14">
        <v>5.1840000000000002</v>
      </c>
    </row>
    <row r="250" spans="1:43">
      <c r="D250" s="14" t="s">
        <v>435</v>
      </c>
      <c r="E250" s="14"/>
      <c r="F250" s="14">
        <v>2.9606400000000002</v>
      </c>
    </row>
    <row r="251" spans="1:43">
      <c r="D251" s="14" t="s">
        <v>436</v>
      </c>
      <c r="E251" s="14"/>
      <c r="F251" s="14">
        <v>2.8713600000000001</v>
      </c>
    </row>
    <row r="252" spans="1:43">
      <c r="D252" s="14" t="s">
        <v>437</v>
      </c>
      <c r="E252" s="14"/>
      <c r="F252" s="14">
        <v>2.5091999999999999</v>
      </c>
    </row>
    <row r="253" spans="1:43">
      <c r="D253" s="14" t="s">
        <v>438</v>
      </c>
      <c r="E253" s="14"/>
      <c r="F253" s="14">
        <v>3.2688000000000001</v>
      </c>
    </row>
    <row r="254" spans="1:43" ht="12.75" customHeight="1">
      <c r="C254" s="17" t="s">
        <v>63</v>
      </c>
      <c r="D254" s="66" t="s">
        <v>439</v>
      </c>
      <c r="E254" s="66"/>
      <c r="F254" s="66"/>
      <c r="G254" s="66"/>
      <c r="H254" s="66"/>
      <c r="I254" s="66"/>
      <c r="J254" s="66"/>
      <c r="K254" s="66"/>
      <c r="L254" s="66"/>
      <c r="M254" s="66"/>
    </row>
    <row r="255" spans="1:43">
      <c r="A255" s="18"/>
      <c r="B255" s="19"/>
      <c r="C255" s="19" t="s">
        <v>440</v>
      </c>
      <c r="D255" s="13" t="s">
        <v>441</v>
      </c>
      <c r="E255" s="13"/>
      <c r="F255" s="13"/>
      <c r="G255" s="13"/>
      <c r="H255" s="13">
        <f>SUM(H256:H290)</f>
        <v>0</v>
      </c>
      <c r="I255" s="13">
        <f>SUM(I256:I290)</f>
        <v>0</v>
      </c>
      <c r="J255" s="13">
        <f>H255+I255</f>
        <v>0</v>
      </c>
      <c r="K255" s="13"/>
      <c r="L255" s="13">
        <f>SUM(L256:L290)</f>
        <v>3.1296400000000002E-2</v>
      </c>
      <c r="M255" s="13"/>
      <c r="P255" s="13">
        <f>IF(Q255="PR",J255,SUM(O256:O290))</f>
        <v>0</v>
      </c>
      <c r="Q255" s="13" t="s">
        <v>106</v>
      </c>
      <c r="R255" s="13">
        <f>IF(Q255="HS",H255,0)</f>
        <v>0</v>
      </c>
      <c r="S255" s="13">
        <f>IF(Q255="HS",I255-P255,0)</f>
        <v>0</v>
      </c>
      <c r="T255" s="13">
        <f>IF(Q255="PS",H255,0)</f>
        <v>0</v>
      </c>
      <c r="U255" s="13">
        <f>IF(Q255="PS",I255-P255,0)</f>
        <v>0</v>
      </c>
      <c r="V255" s="13">
        <f>IF(Q255="MP",H255,0)</f>
        <v>0</v>
      </c>
      <c r="W255" s="13">
        <f>IF(Q255="MP",I255-P255,0)</f>
        <v>0</v>
      </c>
      <c r="X255" s="13">
        <f>IF(Q255="OM",H255,0)</f>
        <v>0</v>
      </c>
      <c r="Y255" s="13">
        <v>784</v>
      </c>
      <c r="AI255">
        <f>SUM(Z256:Z290)</f>
        <v>0</v>
      </c>
      <c r="AJ255">
        <f>SUM(AA256:AA290)</f>
        <v>0</v>
      </c>
      <c r="AK255">
        <f>SUM(AB256:AB290)</f>
        <v>0</v>
      </c>
    </row>
    <row r="256" spans="1:43">
      <c r="A256" s="2" t="s">
        <v>442</v>
      </c>
      <c r="C256" s="1" t="s">
        <v>443</v>
      </c>
      <c r="D256" t="s">
        <v>444</v>
      </c>
      <c r="E256" t="s">
        <v>50</v>
      </c>
      <c r="F256">
        <v>40.97</v>
      </c>
      <c r="G256">
        <v>0</v>
      </c>
      <c r="H256">
        <f>F256*AE256</f>
        <v>0</v>
      </c>
      <c r="I256">
        <f>J256-H256</f>
        <v>0</v>
      </c>
      <c r="J256">
        <f>F256*G256</f>
        <v>0</v>
      </c>
      <c r="K256">
        <v>0</v>
      </c>
      <c r="L256">
        <f>F256*K256</f>
        <v>0</v>
      </c>
      <c r="M256" t="s">
        <v>51</v>
      </c>
      <c r="N256">
        <v>1</v>
      </c>
      <c r="O256">
        <f>IF(N256=5,I256,0)</f>
        <v>0</v>
      </c>
      <c r="Z256">
        <f>IF(AD256=0,J256,0)</f>
        <v>0</v>
      </c>
      <c r="AA256">
        <f>IF(AD256=15,J256,0)</f>
        <v>0</v>
      </c>
      <c r="AB256">
        <f>IF(AD256=21,J256,0)</f>
        <v>0</v>
      </c>
      <c r="AD256">
        <v>12</v>
      </c>
      <c r="AE256">
        <f>G256*AG256</f>
        <v>0</v>
      </c>
      <c r="AF256">
        <f>G256*(1-AG256)</f>
        <v>0</v>
      </c>
      <c r="AG256">
        <v>0</v>
      </c>
      <c r="AM256">
        <f>F256*AE256</f>
        <v>0</v>
      </c>
      <c r="AN256">
        <f>F256*AF256</f>
        <v>0</v>
      </c>
      <c r="AO256" t="s">
        <v>445</v>
      </c>
      <c r="AP256" t="s">
        <v>341</v>
      </c>
      <c r="AQ256" s="13" t="s">
        <v>54</v>
      </c>
    </row>
    <row r="257" spans="4:6">
      <c r="D257" s="14" t="s">
        <v>446</v>
      </c>
      <c r="E257" s="14"/>
      <c r="F257" s="14">
        <v>6.98</v>
      </c>
    </row>
    <row r="258" spans="4:6">
      <c r="D258" s="14" t="s">
        <v>447</v>
      </c>
      <c r="E258" s="14"/>
      <c r="F258" s="14">
        <v>9.7680000000000007</v>
      </c>
    </row>
    <row r="259" spans="4:6">
      <c r="D259" s="14" t="s">
        <v>448</v>
      </c>
      <c r="E259" s="14"/>
      <c r="F259" s="14">
        <v>2.8628</v>
      </c>
    </row>
    <row r="260" spans="4:6">
      <c r="D260" s="14" t="s">
        <v>449</v>
      </c>
      <c r="E260" s="14"/>
      <c r="F260" s="14">
        <v>6.2640000000000002</v>
      </c>
    </row>
    <row r="261" spans="4:6">
      <c r="D261" s="14" t="s">
        <v>450</v>
      </c>
      <c r="E261" s="14"/>
      <c r="F261" s="14">
        <v>6.2</v>
      </c>
    </row>
    <row r="262" spans="4:6">
      <c r="D262" s="14" t="s">
        <v>451</v>
      </c>
      <c r="E262" s="14"/>
      <c r="F262" s="14">
        <v>12.24</v>
      </c>
    </row>
    <row r="263" spans="4:6">
      <c r="D263" s="14" t="s">
        <v>452</v>
      </c>
      <c r="E263" s="14"/>
      <c r="F263" s="14">
        <v>6.09</v>
      </c>
    </row>
    <row r="264" spans="4:6">
      <c r="D264" s="14" t="s">
        <v>453</v>
      </c>
      <c r="E264" s="14"/>
      <c r="F264" s="14">
        <v>0</v>
      </c>
    </row>
    <row r="265" spans="4:6">
      <c r="D265" s="14" t="s">
        <v>454</v>
      </c>
      <c r="E265" s="14"/>
      <c r="F265" s="14">
        <v>6.57</v>
      </c>
    </row>
    <row r="266" spans="4:6">
      <c r="D266" s="14" t="s">
        <v>455</v>
      </c>
      <c r="E266" s="14"/>
      <c r="F266" s="14">
        <v>13.858000000000001</v>
      </c>
    </row>
    <row r="267" spans="4:6">
      <c r="D267" s="14" t="s">
        <v>456</v>
      </c>
      <c r="E267" s="14"/>
      <c r="F267" s="14">
        <v>5.23</v>
      </c>
    </row>
    <row r="268" spans="4:6">
      <c r="D268" s="14" t="s">
        <v>457</v>
      </c>
      <c r="E268" s="14"/>
      <c r="F268" s="14">
        <v>5.5056000000000003</v>
      </c>
    </row>
    <row r="269" spans="4:6">
      <c r="D269" s="14" t="s">
        <v>458</v>
      </c>
      <c r="E269" s="14"/>
      <c r="F269" s="14">
        <v>5.43</v>
      </c>
    </row>
    <row r="270" spans="4:6">
      <c r="D270" s="14" t="s">
        <v>459</v>
      </c>
      <c r="E270" s="14"/>
      <c r="F270" s="14">
        <v>12.8804</v>
      </c>
    </row>
    <row r="271" spans="4:6">
      <c r="D271" s="14" t="s">
        <v>460</v>
      </c>
      <c r="E271" s="14"/>
      <c r="F271" s="14">
        <v>3.79</v>
      </c>
    </row>
    <row r="272" spans="4:6">
      <c r="D272" s="14" t="s">
        <v>461</v>
      </c>
      <c r="E272" s="14"/>
      <c r="F272" s="14">
        <v>4.7220000000000004</v>
      </c>
    </row>
    <row r="273" spans="1:43">
      <c r="D273" s="14" t="s">
        <v>462</v>
      </c>
      <c r="E273" s="14"/>
      <c r="F273" s="14">
        <v>6.26</v>
      </c>
    </row>
    <row r="274" spans="1:43">
      <c r="D274" s="14" t="s">
        <v>463</v>
      </c>
      <c r="E274" s="14"/>
      <c r="F274" s="14">
        <v>13.26</v>
      </c>
    </row>
    <row r="275" spans="1:43">
      <c r="D275" s="14" t="s">
        <v>464</v>
      </c>
      <c r="E275" s="14"/>
      <c r="F275" s="14">
        <v>5.74</v>
      </c>
    </row>
    <row r="276" spans="1:43">
      <c r="D276" s="14" t="s">
        <v>465</v>
      </c>
      <c r="E276" s="14"/>
      <c r="F276" s="14">
        <v>6.06</v>
      </c>
    </row>
    <row r="277" spans="1:43">
      <c r="D277" s="14" t="s">
        <v>466</v>
      </c>
      <c r="E277" s="14"/>
      <c r="F277" s="14">
        <v>5.25</v>
      </c>
    </row>
    <row r="278" spans="1:43">
      <c r="D278" s="14" t="s">
        <v>467</v>
      </c>
      <c r="E278" s="14"/>
      <c r="F278" s="14">
        <v>23.92</v>
      </c>
    </row>
    <row r="279" spans="1:43" ht="12.75" customHeight="1">
      <c r="C279" s="17" t="s">
        <v>63</v>
      </c>
      <c r="D279" s="66" t="s">
        <v>468</v>
      </c>
      <c r="E279" s="66"/>
      <c r="F279" s="66"/>
      <c r="G279" s="66"/>
      <c r="H279" s="66"/>
      <c r="I279" s="66"/>
      <c r="J279" s="66"/>
      <c r="K279" s="66"/>
      <c r="L279" s="66"/>
      <c r="M279" s="66"/>
    </row>
    <row r="280" spans="1:43">
      <c r="A280" s="2" t="s">
        <v>469</v>
      </c>
      <c r="C280" s="1" t="s">
        <v>470</v>
      </c>
      <c r="D280" t="s">
        <v>471</v>
      </c>
      <c r="E280" t="s">
        <v>50</v>
      </c>
      <c r="F280">
        <v>40.97</v>
      </c>
      <c r="G280">
        <v>0</v>
      </c>
      <c r="H280">
        <f>F280*AE280</f>
        <v>0</v>
      </c>
      <c r="I280">
        <f>J280-H280</f>
        <v>0</v>
      </c>
      <c r="J280">
        <f>F280*G280</f>
        <v>0</v>
      </c>
      <c r="K280">
        <v>0</v>
      </c>
      <c r="L280">
        <f>F280*K280</f>
        <v>0</v>
      </c>
      <c r="M280" t="s">
        <v>51</v>
      </c>
      <c r="N280">
        <v>1</v>
      </c>
      <c r="O280">
        <f>IF(N280=5,I280,0)</f>
        <v>0</v>
      </c>
      <c r="Z280">
        <f>IF(AD280=0,J280,0)</f>
        <v>0</v>
      </c>
      <c r="AA280">
        <f>IF(AD280=15,J280,0)</f>
        <v>0</v>
      </c>
      <c r="AB280">
        <f>IF(AD280=21,J280,0)</f>
        <v>0</v>
      </c>
      <c r="AD280">
        <v>12</v>
      </c>
      <c r="AE280">
        <f>G280*AG280</f>
        <v>0</v>
      </c>
      <c r="AF280">
        <f>G280*(1-AG280)</f>
        <v>0</v>
      </c>
      <c r="AG280">
        <v>0</v>
      </c>
      <c r="AM280">
        <f>F280*AE280</f>
        <v>0</v>
      </c>
      <c r="AN280">
        <f>F280*AF280</f>
        <v>0</v>
      </c>
      <c r="AO280" t="s">
        <v>445</v>
      </c>
      <c r="AP280" t="s">
        <v>341</v>
      </c>
      <c r="AQ280" s="13" t="s">
        <v>54</v>
      </c>
    </row>
    <row r="281" spans="1:43" ht="12.75" customHeight="1">
      <c r="C281" s="17" t="s">
        <v>63</v>
      </c>
      <c r="D281" s="66" t="s">
        <v>472</v>
      </c>
      <c r="E281" s="66"/>
      <c r="F281" s="66"/>
      <c r="G281" s="66"/>
      <c r="H281" s="66"/>
      <c r="I281" s="66"/>
      <c r="J281" s="66"/>
      <c r="K281" s="66"/>
      <c r="L281" s="66"/>
      <c r="M281" s="66"/>
    </row>
    <row r="282" spans="1:43">
      <c r="A282" s="2" t="s">
        <v>473</v>
      </c>
      <c r="C282" s="1" t="s">
        <v>474</v>
      </c>
      <c r="D282" t="s">
        <v>475</v>
      </c>
      <c r="E282" t="s">
        <v>50</v>
      </c>
      <c r="F282">
        <v>10.99</v>
      </c>
      <c r="G282">
        <v>0</v>
      </c>
      <c r="H282">
        <f>F282*AE282</f>
        <v>0</v>
      </c>
      <c r="I282">
        <f>J282-H282</f>
        <v>0</v>
      </c>
      <c r="J282">
        <f>F282*G282</f>
        <v>0</v>
      </c>
      <c r="K282">
        <v>3.5E-4</v>
      </c>
      <c r="L282">
        <f>F282*K282</f>
        <v>3.8465000000000001E-3</v>
      </c>
      <c r="M282" t="s">
        <v>51</v>
      </c>
      <c r="N282">
        <v>1</v>
      </c>
      <c r="O282">
        <f>IF(N282=5,I282,0)</f>
        <v>0</v>
      </c>
      <c r="Z282">
        <f>IF(AD282=0,J282,0)</f>
        <v>0</v>
      </c>
      <c r="AA282">
        <f>IF(AD282=15,J282,0)</f>
        <v>0</v>
      </c>
      <c r="AB282">
        <f>IF(AD282=21,J282,0)</f>
        <v>0</v>
      </c>
      <c r="AD282">
        <v>12</v>
      </c>
      <c r="AE282">
        <f>G282*AG282</f>
        <v>0</v>
      </c>
      <c r="AF282">
        <f>G282*(1-AG282)</f>
        <v>0</v>
      </c>
      <c r="AG282">
        <v>0.624</v>
      </c>
      <c r="AM282">
        <f>F282*AE282</f>
        <v>0</v>
      </c>
      <c r="AN282">
        <f>F282*AF282</f>
        <v>0</v>
      </c>
      <c r="AO282" t="s">
        <v>445</v>
      </c>
      <c r="AP282" t="s">
        <v>341</v>
      </c>
      <c r="AQ282" s="13" t="s">
        <v>54</v>
      </c>
    </row>
    <row r="283" spans="1:43">
      <c r="D283" s="14" t="s">
        <v>90</v>
      </c>
      <c r="E283" s="14"/>
      <c r="F283" s="14">
        <v>6.98</v>
      </c>
    </row>
    <row r="284" spans="1:43">
      <c r="D284" s="14" t="s">
        <v>476</v>
      </c>
      <c r="E284" s="14"/>
      <c r="F284" s="14">
        <v>12.52</v>
      </c>
    </row>
    <row r="285" spans="1:43">
      <c r="D285" s="14" t="s">
        <v>477</v>
      </c>
      <c r="E285" s="14"/>
      <c r="F285" s="14">
        <v>10.66</v>
      </c>
    </row>
    <row r="286" spans="1:43">
      <c r="D286" s="14" t="s">
        <v>478</v>
      </c>
      <c r="E286" s="14"/>
      <c r="F286" s="14">
        <v>10.050000000000001</v>
      </c>
    </row>
    <row r="287" spans="1:43">
      <c r="D287" s="14" t="s">
        <v>479</v>
      </c>
      <c r="E287" s="14"/>
      <c r="F287" s="14">
        <v>10.99</v>
      </c>
    </row>
    <row r="288" spans="1:43">
      <c r="A288" s="2" t="s">
        <v>480</v>
      </c>
      <c r="C288" s="1" t="s">
        <v>481</v>
      </c>
      <c r="D288" t="s">
        <v>482</v>
      </c>
      <c r="E288" t="s">
        <v>50</v>
      </c>
      <c r="F288">
        <v>40.97</v>
      </c>
      <c r="G288">
        <v>0</v>
      </c>
      <c r="H288">
        <f>F288*AE288</f>
        <v>0</v>
      </c>
      <c r="I288">
        <f>J288-H288</f>
        <v>0</v>
      </c>
      <c r="J288">
        <f>F288*G288</f>
        <v>0</v>
      </c>
      <c r="K288">
        <v>4.0000000000000002E-4</v>
      </c>
      <c r="L288">
        <f>F288*K288</f>
        <v>1.6388E-2</v>
      </c>
      <c r="M288" t="s">
        <v>51</v>
      </c>
      <c r="N288">
        <v>1</v>
      </c>
      <c r="O288">
        <f>IF(N288=5,I288,0)</f>
        <v>0</v>
      </c>
      <c r="Z288">
        <f>IF(AD288=0,J288,0)</f>
        <v>0</v>
      </c>
      <c r="AA288">
        <f>IF(AD288=15,J288,0)</f>
        <v>0</v>
      </c>
      <c r="AB288">
        <f>IF(AD288=21,J288,0)</f>
        <v>0</v>
      </c>
      <c r="AD288">
        <v>12</v>
      </c>
      <c r="AE288">
        <f>G288*AG288</f>
        <v>0</v>
      </c>
      <c r="AF288">
        <f>G288*(1-AG288)</f>
        <v>0</v>
      </c>
      <c r="AG288">
        <v>0.62193475815523058</v>
      </c>
      <c r="AM288">
        <f>F288*AE288</f>
        <v>0</v>
      </c>
      <c r="AN288">
        <f>F288*AF288</f>
        <v>0</v>
      </c>
      <c r="AO288" t="s">
        <v>445</v>
      </c>
      <c r="AP288" t="s">
        <v>341</v>
      </c>
      <c r="AQ288" s="13" t="s">
        <v>54</v>
      </c>
    </row>
    <row r="289" spans="1:43" ht="12.75" customHeight="1">
      <c r="C289" s="17" t="s">
        <v>63</v>
      </c>
      <c r="D289" s="66" t="s">
        <v>483</v>
      </c>
      <c r="E289" s="66"/>
      <c r="F289" s="66"/>
      <c r="G289" s="66"/>
      <c r="H289" s="66"/>
      <c r="I289" s="66"/>
      <c r="J289" s="66"/>
      <c r="K289" s="66"/>
      <c r="L289" s="66"/>
      <c r="M289" s="66"/>
    </row>
    <row r="290" spans="1:43">
      <c r="A290" s="2" t="s">
        <v>484</v>
      </c>
      <c r="C290" s="1" t="s">
        <v>485</v>
      </c>
      <c r="D290" t="s">
        <v>486</v>
      </c>
      <c r="E290" t="s">
        <v>50</v>
      </c>
      <c r="F290">
        <v>40.97</v>
      </c>
      <c r="G290">
        <v>0</v>
      </c>
      <c r="H290">
        <f>F290*AE290</f>
        <v>0</v>
      </c>
      <c r="I290">
        <f>J290-H290</f>
        <v>0</v>
      </c>
      <c r="J290">
        <f>F290*G290</f>
        <v>0</v>
      </c>
      <c r="K290">
        <v>2.7E-4</v>
      </c>
      <c r="L290">
        <f>F290*K290</f>
        <v>1.10619E-2</v>
      </c>
      <c r="M290" t="s">
        <v>51</v>
      </c>
      <c r="N290">
        <v>1</v>
      </c>
      <c r="O290">
        <f>IF(N290=5,I290,0)</f>
        <v>0</v>
      </c>
      <c r="Z290">
        <f>IF(AD290=0,J290,0)</f>
        <v>0</v>
      </c>
      <c r="AA290">
        <f>IF(AD290=15,J290,0)</f>
        <v>0</v>
      </c>
      <c r="AB290">
        <f>IF(AD290=21,J290,0)</f>
        <v>0</v>
      </c>
      <c r="AD290">
        <v>12</v>
      </c>
      <c r="AE290">
        <f>G290*AG290</f>
        <v>0</v>
      </c>
      <c r="AF290">
        <f>G290*(1-AG290)</f>
        <v>0</v>
      </c>
      <c r="AG290">
        <v>0.18165291567612921</v>
      </c>
      <c r="AM290">
        <f>F290*AE290</f>
        <v>0</v>
      </c>
      <c r="AN290">
        <f>F290*AF290</f>
        <v>0</v>
      </c>
      <c r="AO290" t="s">
        <v>445</v>
      </c>
      <c r="AP290" t="s">
        <v>341</v>
      </c>
      <c r="AQ290" s="13" t="s">
        <v>54</v>
      </c>
    </row>
    <row r="291" spans="1:43" ht="12.75" customHeight="1">
      <c r="C291" s="17" t="s">
        <v>63</v>
      </c>
      <c r="D291" s="66" t="s">
        <v>487</v>
      </c>
      <c r="E291" s="66"/>
      <c r="F291" s="66"/>
      <c r="G291" s="66"/>
      <c r="H291" s="66"/>
      <c r="I291" s="66"/>
      <c r="J291" s="66"/>
      <c r="K291" s="66"/>
      <c r="L291" s="66"/>
      <c r="M291" s="66"/>
    </row>
    <row r="292" spans="1:43">
      <c r="A292" s="18"/>
      <c r="B292" s="19"/>
      <c r="C292" s="19" t="s">
        <v>488</v>
      </c>
      <c r="D292" s="13" t="s">
        <v>489</v>
      </c>
      <c r="E292" s="13"/>
      <c r="F292" s="13"/>
      <c r="G292" s="13"/>
      <c r="H292" s="13">
        <f>SUM(H293:H312)</f>
        <v>0</v>
      </c>
      <c r="I292" s="13">
        <f>SUM(I293:I312)</f>
        <v>0</v>
      </c>
      <c r="J292" s="13">
        <f>H292+I292</f>
        <v>0</v>
      </c>
      <c r="K292" s="13"/>
      <c r="L292" s="13">
        <f>SUM(L293:L312)</f>
        <v>1.2609222000000002</v>
      </c>
      <c r="M292" s="13"/>
      <c r="P292" s="13">
        <f>IF(Q292="PR",J292,SUM(O293:O312))</f>
        <v>0</v>
      </c>
      <c r="Q292" s="13" t="s">
        <v>46</v>
      </c>
      <c r="R292" s="13">
        <f>IF(Q292="HS",H292,0)</f>
        <v>0</v>
      </c>
      <c r="S292" s="13">
        <f>IF(Q292="HS",I292-P292,0)</f>
        <v>0</v>
      </c>
      <c r="T292" s="13">
        <f>IF(Q292="PS",H292,0)</f>
        <v>0</v>
      </c>
      <c r="U292" s="13">
        <f>IF(Q292="PS",I292-P292,0)</f>
        <v>0</v>
      </c>
      <c r="V292" s="13">
        <f>IF(Q292="MP",H292,0)</f>
        <v>0</v>
      </c>
      <c r="W292" s="13">
        <f>IF(Q292="MP",I292-P292,0)</f>
        <v>0</v>
      </c>
      <c r="X292" s="13">
        <f>IF(Q292="OM",H292,0)</f>
        <v>0</v>
      </c>
      <c r="Y292" s="13">
        <v>96</v>
      </c>
      <c r="AI292">
        <f>SUM(Z293:Z312)</f>
        <v>0</v>
      </c>
      <c r="AJ292">
        <f>SUM(AA293:AA312)</f>
        <v>0</v>
      </c>
      <c r="AK292">
        <f>SUM(AB293:AB312)</f>
        <v>0</v>
      </c>
    </row>
    <row r="293" spans="1:43">
      <c r="A293" s="2" t="s">
        <v>490</v>
      </c>
      <c r="C293" s="1" t="s">
        <v>491</v>
      </c>
      <c r="D293" t="s">
        <v>492</v>
      </c>
      <c r="E293" t="s">
        <v>493</v>
      </c>
      <c r="F293">
        <v>0.40179999999999999</v>
      </c>
      <c r="G293">
        <v>0</v>
      </c>
      <c r="H293">
        <f>F293*AE293</f>
        <v>0</v>
      </c>
      <c r="I293">
        <f>J293-H293</f>
        <v>0</v>
      </c>
      <c r="J293">
        <f>F293*G293</f>
        <v>0</v>
      </c>
      <c r="K293">
        <v>2.2000000000000002</v>
      </c>
      <c r="L293">
        <f>F293*K293</f>
        <v>0.88396000000000008</v>
      </c>
      <c r="M293" t="s">
        <v>51</v>
      </c>
      <c r="N293">
        <v>1</v>
      </c>
      <c r="O293">
        <f>IF(N293=5,I293,0)</f>
        <v>0</v>
      </c>
      <c r="Z293">
        <f>IF(AD293=0,J293,0)</f>
        <v>0</v>
      </c>
      <c r="AA293">
        <f>IF(AD293=15,J293,0)</f>
        <v>0</v>
      </c>
      <c r="AB293">
        <f>IF(AD293=21,J293,0)</f>
        <v>0</v>
      </c>
      <c r="AD293">
        <v>12</v>
      </c>
      <c r="AE293">
        <f>G293*AG293</f>
        <v>0</v>
      </c>
      <c r="AF293">
        <f>G293*(1-AG293)</f>
        <v>0</v>
      </c>
      <c r="AG293">
        <v>0</v>
      </c>
      <c r="AM293">
        <f>F293*AE293</f>
        <v>0</v>
      </c>
      <c r="AN293">
        <f>F293*AF293</f>
        <v>0</v>
      </c>
      <c r="AO293" t="s">
        <v>494</v>
      </c>
      <c r="AP293" t="s">
        <v>495</v>
      </c>
      <c r="AQ293" s="13" t="s">
        <v>54</v>
      </c>
    </row>
    <row r="294" spans="1:43">
      <c r="D294" s="14" t="s">
        <v>496</v>
      </c>
      <c r="E294" s="14"/>
      <c r="F294" s="14">
        <v>0.32900000000000001</v>
      </c>
    </row>
    <row r="295" spans="1:43">
      <c r="D295" s="14" t="s">
        <v>497</v>
      </c>
      <c r="E295" s="14"/>
      <c r="F295" s="14">
        <v>0.42630000000000001</v>
      </c>
    </row>
    <row r="296" spans="1:43">
      <c r="D296" s="14" t="s">
        <v>498</v>
      </c>
      <c r="E296" s="14"/>
      <c r="F296" s="14">
        <v>0.36609999999999998</v>
      </c>
    </row>
    <row r="297" spans="1:43">
      <c r="D297" s="14" t="s">
        <v>499</v>
      </c>
      <c r="E297" s="14"/>
      <c r="F297" s="14">
        <v>0.26529999999999998</v>
      </c>
    </row>
    <row r="298" spans="1:43">
      <c r="D298" s="14" t="s">
        <v>500</v>
      </c>
      <c r="E298" s="14"/>
      <c r="F298" s="14">
        <v>0.40179999999999999</v>
      </c>
    </row>
    <row r="299" spans="1:43" ht="38.25" customHeight="1">
      <c r="C299" s="17" t="s">
        <v>63</v>
      </c>
      <c r="D299" s="66" t="s">
        <v>501</v>
      </c>
      <c r="E299" s="66"/>
      <c r="F299" s="66"/>
      <c r="G299" s="66"/>
      <c r="H299" s="66"/>
      <c r="I299" s="66"/>
      <c r="J299" s="66"/>
      <c r="K299" s="66"/>
      <c r="L299" s="66"/>
      <c r="M299" s="66"/>
    </row>
    <row r="300" spans="1:43">
      <c r="A300" s="2" t="s">
        <v>502</v>
      </c>
      <c r="C300" s="1" t="s">
        <v>503</v>
      </c>
      <c r="D300" t="s">
        <v>504</v>
      </c>
      <c r="E300" t="s">
        <v>493</v>
      </c>
      <c r="F300">
        <v>0.40179999999999999</v>
      </c>
      <c r="G300">
        <v>0</v>
      </c>
      <c r="H300">
        <f>F300*AE300</f>
        <v>0</v>
      </c>
      <c r="I300">
        <f>J300-H300</f>
        <v>0</v>
      </c>
      <c r="J300">
        <f>F300*G300</f>
        <v>0</v>
      </c>
      <c r="K300">
        <v>0</v>
      </c>
      <c r="L300">
        <f>F300*K300</f>
        <v>0</v>
      </c>
      <c r="M300" t="s">
        <v>51</v>
      </c>
      <c r="N300">
        <v>1</v>
      </c>
      <c r="O300">
        <f>IF(N300=5,I300,0)</f>
        <v>0</v>
      </c>
      <c r="Z300">
        <f>IF(AD300=0,J300,0)</f>
        <v>0</v>
      </c>
      <c r="AA300">
        <f>IF(AD300=15,J300,0)</f>
        <v>0</v>
      </c>
      <c r="AB300">
        <f>IF(AD300=21,J300,0)</f>
        <v>0</v>
      </c>
      <c r="AD300">
        <v>12</v>
      </c>
      <c r="AE300">
        <f>G300*AG300</f>
        <v>0</v>
      </c>
      <c r="AF300">
        <f>G300*(1-AG300)</f>
        <v>0</v>
      </c>
      <c r="AG300">
        <v>0</v>
      </c>
      <c r="AM300">
        <f>F300*AE300</f>
        <v>0</v>
      </c>
      <c r="AN300">
        <f>F300*AF300</f>
        <v>0</v>
      </c>
      <c r="AO300" t="s">
        <v>494</v>
      </c>
      <c r="AP300" t="s">
        <v>495</v>
      </c>
      <c r="AQ300" s="13" t="s">
        <v>54</v>
      </c>
    </row>
    <row r="301" spans="1:43" ht="25.5" customHeight="1">
      <c r="C301" s="17" t="s">
        <v>63</v>
      </c>
      <c r="D301" s="66" t="s">
        <v>505</v>
      </c>
      <c r="E301" s="66"/>
      <c r="F301" s="66"/>
      <c r="G301" s="66"/>
      <c r="H301" s="66"/>
      <c r="I301" s="66"/>
      <c r="J301" s="66"/>
      <c r="K301" s="66"/>
      <c r="L301" s="66"/>
      <c r="M301" s="66"/>
    </row>
    <row r="302" spans="1:43">
      <c r="A302" s="2" t="s">
        <v>506</v>
      </c>
      <c r="C302" s="1" t="s">
        <v>507</v>
      </c>
      <c r="D302" t="s">
        <v>508</v>
      </c>
      <c r="E302" t="s">
        <v>50</v>
      </c>
      <c r="F302">
        <v>5.74</v>
      </c>
      <c r="G302">
        <v>0</v>
      </c>
      <c r="H302">
        <f>F302*AE302</f>
        <v>0</v>
      </c>
      <c r="I302">
        <f>J302-H302</f>
        <v>0</v>
      </c>
      <c r="J302">
        <f>F302*G302</f>
        <v>0</v>
      </c>
      <c r="K302">
        <v>1.26E-2</v>
      </c>
      <c r="L302">
        <f>F302*K302</f>
        <v>7.2323999999999999E-2</v>
      </c>
      <c r="M302" t="s">
        <v>51</v>
      </c>
      <c r="N302">
        <v>1</v>
      </c>
      <c r="O302">
        <f>IF(N302=5,I302,0)</f>
        <v>0</v>
      </c>
      <c r="Z302">
        <f>IF(AD302=0,J302,0)</f>
        <v>0</v>
      </c>
      <c r="AA302">
        <f>IF(AD302=15,J302,0)</f>
        <v>0</v>
      </c>
      <c r="AB302">
        <f>IF(AD302=21,J302,0)</f>
        <v>0</v>
      </c>
      <c r="AD302">
        <v>12</v>
      </c>
      <c r="AE302">
        <f>G302*AG302</f>
        <v>0</v>
      </c>
      <c r="AF302">
        <f>G302*(1-AG302)</f>
        <v>0</v>
      </c>
      <c r="AG302">
        <v>0</v>
      </c>
      <c r="AM302">
        <f>F302*AE302</f>
        <v>0</v>
      </c>
      <c r="AN302">
        <f>F302*AF302</f>
        <v>0</v>
      </c>
      <c r="AO302" t="s">
        <v>494</v>
      </c>
      <c r="AP302" t="s">
        <v>495</v>
      </c>
      <c r="AQ302" s="13" t="s">
        <v>54</v>
      </c>
    </row>
    <row r="303" spans="1:43" ht="25.5" customHeight="1">
      <c r="C303" s="17" t="s">
        <v>63</v>
      </c>
      <c r="D303" s="66" t="s">
        <v>509</v>
      </c>
      <c r="E303" s="66"/>
      <c r="F303" s="66"/>
      <c r="G303" s="66"/>
      <c r="H303" s="66"/>
      <c r="I303" s="66"/>
      <c r="J303" s="66"/>
      <c r="K303" s="66"/>
      <c r="L303" s="66"/>
      <c r="M303" s="66"/>
    </row>
    <row r="304" spans="1:43">
      <c r="A304" s="2" t="s">
        <v>510</v>
      </c>
      <c r="C304" s="1" t="s">
        <v>511</v>
      </c>
      <c r="D304" t="s">
        <v>512</v>
      </c>
      <c r="E304" t="s">
        <v>50</v>
      </c>
      <c r="F304">
        <v>5.74</v>
      </c>
      <c r="G304">
        <v>0</v>
      </c>
      <c r="H304">
        <f>F304*AE304</f>
        <v>0</v>
      </c>
      <c r="I304">
        <f>J304-H304</f>
        <v>0</v>
      </c>
      <c r="J304">
        <f>F304*G304</f>
        <v>0</v>
      </c>
      <c r="K304">
        <v>0.02</v>
      </c>
      <c r="L304">
        <f>F304*K304</f>
        <v>0.11480000000000001</v>
      </c>
      <c r="M304" t="s">
        <v>51</v>
      </c>
      <c r="N304">
        <v>1</v>
      </c>
      <c r="O304">
        <f>IF(N304=5,I304,0)</f>
        <v>0</v>
      </c>
      <c r="Z304">
        <f>IF(AD304=0,J304,0)</f>
        <v>0</v>
      </c>
      <c r="AA304">
        <f>IF(AD304=15,J304,0)</f>
        <v>0</v>
      </c>
      <c r="AB304">
        <f>IF(AD304=21,J304,0)</f>
        <v>0</v>
      </c>
      <c r="AD304">
        <v>12</v>
      </c>
      <c r="AE304">
        <f>G304*AG304</f>
        <v>0</v>
      </c>
      <c r="AF304">
        <f>G304*(1-AG304)</f>
        <v>0</v>
      </c>
      <c r="AG304">
        <v>0</v>
      </c>
      <c r="AM304">
        <f>F304*AE304</f>
        <v>0</v>
      </c>
      <c r="AN304">
        <f>F304*AF304</f>
        <v>0</v>
      </c>
      <c r="AO304" t="s">
        <v>494</v>
      </c>
      <c r="AP304" t="s">
        <v>495</v>
      </c>
      <c r="AQ304" s="13" t="s">
        <v>54</v>
      </c>
    </row>
    <row r="305" spans="1:43" ht="12.75" customHeight="1">
      <c r="C305" s="17" t="s">
        <v>63</v>
      </c>
      <c r="D305" s="66" t="s">
        <v>513</v>
      </c>
      <c r="E305" s="66"/>
      <c r="F305" s="66"/>
      <c r="G305" s="66"/>
      <c r="H305" s="66"/>
      <c r="I305" s="66"/>
      <c r="J305" s="66"/>
      <c r="K305" s="66"/>
      <c r="L305" s="66"/>
      <c r="M305" s="66"/>
    </row>
    <row r="306" spans="1:43">
      <c r="A306" s="2" t="s">
        <v>514</v>
      </c>
      <c r="C306" s="1" t="s">
        <v>515</v>
      </c>
      <c r="D306" t="s">
        <v>516</v>
      </c>
      <c r="E306" t="s">
        <v>50</v>
      </c>
      <c r="F306">
        <v>2.46</v>
      </c>
      <c r="G306">
        <v>0</v>
      </c>
      <c r="H306">
        <f>F306*AE306</f>
        <v>0</v>
      </c>
      <c r="I306">
        <f>J306-H306</f>
        <v>0</v>
      </c>
      <c r="J306">
        <f>F306*G306</f>
        <v>0</v>
      </c>
      <c r="K306">
        <v>7.7170000000000002E-2</v>
      </c>
      <c r="L306">
        <f>F306*K306</f>
        <v>0.18983820000000001</v>
      </c>
      <c r="M306" t="s">
        <v>51</v>
      </c>
      <c r="N306">
        <v>1</v>
      </c>
      <c r="O306">
        <f>IF(N306=5,I306,0)</f>
        <v>0</v>
      </c>
      <c r="Z306">
        <f>IF(AD306=0,J306,0)</f>
        <v>0</v>
      </c>
      <c r="AA306">
        <f>IF(AD306=15,J306,0)</f>
        <v>0</v>
      </c>
      <c r="AB306">
        <f>IF(AD306=21,J306,0)</f>
        <v>0</v>
      </c>
      <c r="AD306">
        <v>12</v>
      </c>
      <c r="AE306">
        <f>G306*AG306</f>
        <v>0</v>
      </c>
      <c r="AF306">
        <f>G306*(1-AG306)</f>
        <v>0</v>
      </c>
      <c r="AG306">
        <v>7.3406517862897161E-2</v>
      </c>
      <c r="AM306">
        <f>F306*AE306</f>
        <v>0</v>
      </c>
      <c r="AN306">
        <f>F306*AF306</f>
        <v>0</v>
      </c>
      <c r="AO306" t="s">
        <v>494</v>
      </c>
      <c r="AP306" t="s">
        <v>495</v>
      </c>
      <c r="AQ306" s="13" t="s">
        <v>54</v>
      </c>
    </row>
    <row r="307" spans="1:43">
      <c r="D307" s="14" t="s">
        <v>517</v>
      </c>
      <c r="E307" s="14"/>
      <c r="F307" s="14">
        <v>2.46</v>
      </c>
    </row>
    <row r="308" spans="1:43">
      <c r="D308" s="14" t="s">
        <v>517</v>
      </c>
      <c r="E308" s="14"/>
      <c r="F308" s="14">
        <v>2.46</v>
      </c>
    </row>
    <row r="309" spans="1:43">
      <c r="D309" s="14" t="s">
        <v>518</v>
      </c>
      <c r="E309" s="14"/>
      <c r="F309" s="14">
        <v>1.845</v>
      </c>
    </row>
    <row r="310" spans="1:43">
      <c r="D310" s="14" t="s">
        <v>517</v>
      </c>
      <c r="E310" s="14"/>
      <c r="F310" s="14">
        <v>2.46</v>
      </c>
    </row>
    <row r="311" spans="1:43" ht="25.5" customHeight="1">
      <c r="C311" s="17" t="s">
        <v>63</v>
      </c>
      <c r="D311" s="66" t="s">
        <v>519</v>
      </c>
      <c r="E311" s="66"/>
      <c r="F311" s="66"/>
      <c r="G311" s="66"/>
      <c r="H311" s="66"/>
      <c r="I311" s="66"/>
      <c r="J311" s="66"/>
      <c r="K311" s="66"/>
      <c r="L311" s="66"/>
      <c r="M311" s="66"/>
    </row>
    <row r="312" spans="1:43">
      <c r="A312" s="2" t="s">
        <v>520</v>
      </c>
      <c r="C312" s="1" t="s">
        <v>521</v>
      </c>
      <c r="D312" t="s">
        <v>522</v>
      </c>
      <c r="E312" t="s">
        <v>102</v>
      </c>
      <c r="F312">
        <v>1</v>
      </c>
      <c r="G312">
        <v>0</v>
      </c>
      <c r="H312">
        <f>F312*AE312</f>
        <v>0</v>
      </c>
      <c r="I312">
        <f>J312-H312</f>
        <v>0</v>
      </c>
      <c r="J312">
        <f>F312*G312</f>
        <v>0</v>
      </c>
      <c r="K312">
        <v>0</v>
      </c>
      <c r="L312">
        <f>F312*K312</f>
        <v>0</v>
      </c>
      <c r="M312" t="s">
        <v>51</v>
      </c>
      <c r="N312">
        <v>1</v>
      </c>
      <c r="O312">
        <f>IF(N312=5,I312,0)</f>
        <v>0</v>
      </c>
      <c r="Z312">
        <f>IF(AD312=0,J312,0)</f>
        <v>0</v>
      </c>
      <c r="AA312">
        <f>IF(AD312=15,J312,0)</f>
        <v>0</v>
      </c>
      <c r="AB312">
        <f>IF(AD312=21,J312,0)</f>
        <v>0</v>
      </c>
      <c r="AD312">
        <v>12</v>
      </c>
      <c r="AE312">
        <f>G312*AG312</f>
        <v>0</v>
      </c>
      <c r="AF312">
        <f>G312*(1-AG312)</f>
        <v>0</v>
      </c>
      <c r="AG312">
        <v>0</v>
      </c>
      <c r="AM312">
        <f>F312*AE312</f>
        <v>0</v>
      </c>
      <c r="AN312">
        <f>F312*AF312</f>
        <v>0</v>
      </c>
      <c r="AO312" t="s">
        <v>494</v>
      </c>
      <c r="AP312" t="s">
        <v>495</v>
      </c>
      <c r="AQ312" s="13" t="s">
        <v>54</v>
      </c>
    </row>
    <row r="313" spans="1:43" ht="12.75" customHeight="1">
      <c r="C313" s="17" t="s">
        <v>63</v>
      </c>
      <c r="D313" s="66" t="s">
        <v>523</v>
      </c>
      <c r="E313" s="66"/>
      <c r="F313" s="66"/>
      <c r="G313" s="66"/>
      <c r="H313" s="66"/>
      <c r="I313" s="66"/>
      <c r="J313" s="66"/>
      <c r="K313" s="66"/>
      <c r="L313" s="66"/>
      <c r="M313" s="66"/>
    </row>
    <row r="314" spans="1:43">
      <c r="A314" s="18"/>
      <c r="B314" s="19"/>
      <c r="C314" s="19" t="s">
        <v>524</v>
      </c>
      <c r="D314" s="13" t="s">
        <v>525</v>
      </c>
      <c r="E314" s="13"/>
      <c r="F314" s="13"/>
      <c r="G314" s="13"/>
      <c r="H314" s="13">
        <f>SUM(H315:H315)</f>
        <v>0</v>
      </c>
      <c r="I314" s="13">
        <f>SUM(I315:I315)</f>
        <v>0</v>
      </c>
      <c r="J314" s="13">
        <f>H314+I314</f>
        <v>0</v>
      </c>
      <c r="K314" s="13"/>
      <c r="L314" s="13">
        <f>SUM(L315:L315)</f>
        <v>0</v>
      </c>
      <c r="M314" s="13"/>
      <c r="P314" s="13">
        <f>IF(Q314="PR",J314,SUM(O315:O315))</f>
        <v>0</v>
      </c>
      <c r="Q314" s="13"/>
      <c r="R314" s="13">
        <f>IF(Q314="HS",H314,0)</f>
        <v>0</v>
      </c>
      <c r="S314" s="13">
        <f>IF(Q314="HS",I314-P314,0)</f>
        <v>0</v>
      </c>
      <c r="T314" s="13">
        <f>IF(Q314="PS",H314,0)</f>
        <v>0</v>
      </c>
      <c r="U314" s="13">
        <f>IF(Q314="PS",I314-P314,0)</f>
        <v>0</v>
      </c>
      <c r="V314" s="13">
        <f>IF(Q314="MP",H314,0)</f>
        <v>0</v>
      </c>
      <c r="W314" s="13">
        <f>IF(Q314="MP",I314-P314,0)</f>
        <v>0</v>
      </c>
      <c r="X314" s="13">
        <f>IF(Q314="OM",H314,0)</f>
        <v>0</v>
      </c>
      <c r="Y314" s="13" t="s">
        <v>524</v>
      </c>
      <c r="AI314">
        <f>SUM(Z315:Z315)</f>
        <v>0</v>
      </c>
      <c r="AJ314">
        <f>SUM(AA315:AA315)</f>
        <v>0</v>
      </c>
      <c r="AK314">
        <f>SUM(AB315:AB315)</f>
        <v>0</v>
      </c>
    </row>
    <row r="315" spans="1:43">
      <c r="A315" s="2" t="s">
        <v>526</v>
      </c>
      <c r="C315" s="1" t="s">
        <v>527</v>
      </c>
      <c r="D315" t="s">
        <v>528</v>
      </c>
      <c r="E315" t="s">
        <v>83</v>
      </c>
      <c r="F315">
        <v>0.79790000000000005</v>
      </c>
      <c r="G315">
        <v>0</v>
      </c>
      <c r="H315">
        <f>F315*AE315</f>
        <v>0</v>
      </c>
      <c r="I315">
        <f>J315-H315</f>
        <v>0</v>
      </c>
      <c r="J315">
        <f>F315*G315</f>
        <v>0</v>
      </c>
      <c r="K315">
        <v>0</v>
      </c>
      <c r="L315">
        <f>F315*K315</f>
        <v>0</v>
      </c>
      <c r="M315" t="s">
        <v>51</v>
      </c>
      <c r="N315">
        <v>5</v>
      </c>
      <c r="O315">
        <f>IF(N315=5,I315,0)</f>
        <v>0</v>
      </c>
      <c r="Z315">
        <f>IF(AD315=0,J315,0)</f>
        <v>0</v>
      </c>
      <c r="AA315">
        <f>IF(AD315=15,J315,0)</f>
        <v>0</v>
      </c>
      <c r="AB315">
        <f>IF(AD315=21,J315,0)</f>
        <v>0</v>
      </c>
      <c r="AD315">
        <v>12</v>
      </c>
      <c r="AE315">
        <f>G315*AG315</f>
        <v>0</v>
      </c>
      <c r="AF315">
        <f>G315*(1-AG315)</f>
        <v>0</v>
      </c>
      <c r="AG315">
        <v>0</v>
      </c>
      <c r="AM315">
        <f>F315*AE315</f>
        <v>0</v>
      </c>
      <c r="AN315">
        <f>F315*AF315</f>
        <v>0</v>
      </c>
      <c r="AO315" t="s">
        <v>529</v>
      </c>
      <c r="AP315" t="s">
        <v>495</v>
      </c>
      <c r="AQ315" s="13" t="s">
        <v>54</v>
      </c>
    </row>
    <row r="316" spans="1:43">
      <c r="D316" s="14" t="s">
        <v>530</v>
      </c>
      <c r="E316" s="14"/>
      <c r="F316" s="14">
        <v>1.0446</v>
      </c>
    </row>
    <row r="317" spans="1:43">
      <c r="D317" s="14" t="s">
        <v>531</v>
      </c>
      <c r="E317" s="14"/>
      <c r="F317" s="14">
        <v>0.56059999999999999</v>
      </c>
    </row>
    <row r="318" spans="1:43">
      <c r="D318" s="14" t="s">
        <v>532</v>
      </c>
      <c r="E318" s="14"/>
      <c r="F318" s="14">
        <v>1.1132</v>
      </c>
    </row>
    <row r="319" spans="1:43">
      <c r="D319" s="14" t="s">
        <v>533</v>
      </c>
      <c r="E319" s="14"/>
      <c r="F319" s="14">
        <v>0.85219999999999996</v>
      </c>
    </row>
    <row r="320" spans="1:43">
      <c r="D320" s="14" t="s">
        <v>534</v>
      </c>
      <c r="E320" s="14"/>
      <c r="F320" s="14">
        <v>0.7409</v>
      </c>
    </row>
    <row r="321" spans="1:43">
      <c r="D321" s="14" t="s">
        <v>535</v>
      </c>
      <c r="E321" s="14"/>
      <c r="F321" s="14">
        <v>0.62450000000000006</v>
      </c>
    </row>
    <row r="322" spans="1:43">
      <c r="D322" s="14" t="s">
        <v>536</v>
      </c>
      <c r="E322" s="14"/>
      <c r="F322" s="14">
        <v>0.79790000000000005</v>
      </c>
    </row>
    <row r="323" spans="1:43">
      <c r="A323" s="18"/>
      <c r="B323" s="19"/>
      <c r="C323" s="19" t="s">
        <v>537</v>
      </c>
      <c r="D323" s="13" t="s">
        <v>538</v>
      </c>
      <c r="E323" s="13"/>
      <c r="F323" s="13"/>
      <c r="G323" s="13"/>
      <c r="H323" s="13">
        <f>SUM(H324:H349)</f>
        <v>0</v>
      </c>
      <c r="I323" s="13">
        <f>SUM(I324:I349)</f>
        <v>0</v>
      </c>
      <c r="J323" s="13">
        <f>H323+I323</f>
        <v>0</v>
      </c>
      <c r="K323" s="13"/>
      <c r="L323" s="13">
        <f>SUM(L324:L349)</f>
        <v>3.3899999999999998E-3</v>
      </c>
      <c r="M323" s="13"/>
      <c r="P323" s="13">
        <f>IF(Q323="PR",J323,SUM(O324:O349))</f>
        <v>0</v>
      </c>
      <c r="Q323" s="13" t="s">
        <v>539</v>
      </c>
      <c r="R323" s="13">
        <f>IF(Q323="HS",H323,0)</f>
        <v>0</v>
      </c>
      <c r="S323" s="13">
        <f>IF(Q323="HS",I323-P323,0)</f>
        <v>0</v>
      </c>
      <c r="T323" s="13">
        <f>IF(Q323="PS",H323,0)</f>
        <v>0</v>
      </c>
      <c r="U323" s="13">
        <f>IF(Q323="PS",I323-P323,0)</f>
        <v>0</v>
      </c>
      <c r="V323" s="13">
        <f>IF(Q323="MP",H323,0)</f>
        <v>0</v>
      </c>
      <c r="W323" s="13">
        <f>IF(Q323="MP",I323-P323,0)</f>
        <v>0</v>
      </c>
      <c r="X323" s="13">
        <f>IF(Q323="OM",H323,0)</f>
        <v>0</v>
      </c>
      <c r="Y323" s="13" t="s">
        <v>537</v>
      </c>
      <c r="AI323">
        <f>SUM(Z324:Z349)</f>
        <v>0</v>
      </c>
      <c r="AJ323">
        <f>SUM(AA324:AA349)</f>
        <v>0</v>
      </c>
      <c r="AK323">
        <f>SUM(AB324:AB349)</f>
        <v>0</v>
      </c>
    </row>
    <row r="324" spans="1:43">
      <c r="A324" s="2" t="s">
        <v>540</v>
      </c>
      <c r="C324" s="1" t="s">
        <v>541</v>
      </c>
      <c r="D324" t="s">
        <v>542</v>
      </c>
      <c r="E324" t="s">
        <v>102</v>
      </c>
      <c r="F324">
        <v>1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1.0000000000000001E-5</v>
      </c>
      <c r="L324">
        <f>F324*K324</f>
        <v>1.0000000000000001E-5</v>
      </c>
      <c r="M324" t="s">
        <v>51</v>
      </c>
      <c r="N324">
        <v>1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1</v>
      </c>
      <c r="AM324">
        <f>F324*AE324</f>
        <v>0</v>
      </c>
      <c r="AN324">
        <f>F324*AF324</f>
        <v>0</v>
      </c>
      <c r="AO324" t="s">
        <v>543</v>
      </c>
      <c r="AP324" t="s">
        <v>495</v>
      </c>
      <c r="AQ324" s="13" t="s">
        <v>54</v>
      </c>
    </row>
    <row r="325" spans="1:43" ht="38.25" customHeight="1">
      <c r="C325" s="17" t="s">
        <v>63</v>
      </c>
      <c r="D325" s="66" t="s">
        <v>544</v>
      </c>
      <c r="E325" s="66"/>
      <c r="F325" s="66"/>
      <c r="G325" s="66"/>
      <c r="H325" s="66"/>
      <c r="I325" s="66"/>
      <c r="J325" s="66"/>
      <c r="K325" s="66"/>
      <c r="L325" s="66"/>
      <c r="M325" s="66"/>
    </row>
    <row r="326" spans="1:43">
      <c r="A326" s="2" t="s">
        <v>545</v>
      </c>
      <c r="C326" s="1" t="s">
        <v>546</v>
      </c>
      <c r="D326" t="s">
        <v>547</v>
      </c>
      <c r="E326" t="s">
        <v>102</v>
      </c>
      <c r="F326">
        <v>1</v>
      </c>
      <c r="G326">
        <v>0</v>
      </c>
      <c r="H326">
        <f>F326*AE326</f>
        <v>0</v>
      </c>
      <c r="I326">
        <f>J326-H326</f>
        <v>0</v>
      </c>
      <c r="J326">
        <f>F326*G326</f>
        <v>0</v>
      </c>
      <c r="K326">
        <v>4.0000000000000003E-5</v>
      </c>
      <c r="L326">
        <f>F326*K326</f>
        <v>4.0000000000000003E-5</v>
      </c>
      <c r="M326" t="s">
        <v>51</v>
      </c>
      <c r="N326">
        <v>1</v>
      </c>
      <c r="O326">
        <f>IF(N326=5,I326,0)</f>
        <v>0</v>
      </c>
      <c r="Z326">
        <f>IF(AD326=0,J326,0)</f>
        <v>0</v>
      </c>
      <c r="AA326">
        <f>IF(AD326=15,J326,0)</f>
        <v>0</v>
      </c>
      <c r="AB326">
        <f>IF(AD326=21,J326,0)</f>
        <v>0</v>
      </c>
      <c r="AD326">
        <v>12</v>
      </c>
      <c r="AE326">
        <f>G326*AG326</f>
        <v>0</v>
      </c>
      <c r="AF326">
        <f>G326*(1-AG326)</f>
        <v>0</v>
      </c>
      <c r="AG326">
        <v>1</v>
      </c>
      <c r="AM326">
        <f>F326*AE326</f>
        <v>0</v>
      </c>
      <c r="AN326">
        <f>F326*AF326</f>
        <v>0</v>
      </c>
      <c r="AO326" t="s">
        <v>543</v>
      </c>
      <c r="AP326" t="s">
        <v>495</v>
      </c>
      <c r="AQ326" s="13" t="s">
        <v>54</v>
      </c>
    </row>
    <row r="327" spans="1:43">
      <c r="A327" s="2" t="s">
        <v>548</v>
      </c>
      <c r="C327" s="1" t="s">
        <v>549</v>
      </c>
      <c r="D327" t="s">
        <v>550</v>
      </c>
      <c r="E327" t="s">
        <v>102</v>
      </c>
      <c r="F327">
        <v>2</v>
      </c>
      <c r="G327">
        <v>0</v>
      </c>
      <c r="H327">
        <f>F327*AE327</f>
        <v>0</v>
      </c>
      <c r="I327">
        <f>J327-H327</f>
        <v>0</v>
      </c>
      <c r="J327">
        <f>F327*G327</f>
        <v>0</v>
      </c>
      <c r="K327">
        <v>0</v>
      </c>
      <c r="L327">
        <f>F327*K327</f>
        <v>0</v>
      </c>
      <c r="M327" t="s">
        <v>51</v>
      </c>
      <c r="N327">
        <v>1</v>
      </c>
      <c r="O327">
        <f>IF(N327=5,I327,0)</f>
        <v>0</v>
      </c>
      <c r="Z327">
        <f>IF(AD327=0,J327,0)</f>
        <v>0</v>
      </c>
      <c r="AA327">
        <f>IF(AD327=15,J327,0)</f>
        <v>0</v>
      </c>
      <c r="AB327">
        <f>IF(AD327=21,J327,0)</f>
        <v>0</v>
      </c>
      <c r="AD327">
        <v>12</v>
      </c>
      <c r="AE327">
        <f>G327*AG327</f>
        <v>0</v>
      </c>
      <c r="AF327">
        <f>G327*(1-AG327)</f>
        <v>0</v>
      </c>
      <c r="AG327">
        <v>0</v>
      </c>
      <c r="AM327">
        <f>F327*AE327</f>
        <v>0</v>
      </c>
      <c r="AN327">
        <f>F327*AF327</f>
        <v>0</v>
      </c>
      <c r="AO327" t="s">
        <v>543</v>
      </c>
      <c r="AP327" t="s">
        <v>495</v>
      </c>
      <c r="AQ327" s="13" t="s">
        <v>54</v>
      </c>
    </row>
    <row r="328" spans="1:43">
      <c r="A328" s="2" t="s">
        <v>551</v>
      </c>
      <c r="C328" s="1" t="s">
        <v>552</v>
      </c>
      <c r="D328" t="s">
        <v>553</v>
      </c>
      <c r="E328" t="s">
        <v>102</v>
      </c>
      <c r="F328">
        <v>2</v>
      </c>
      <c r="G328">
        <v>0</v>
      </c>
      <c r="H328">
        <f>F328*AE328</f>
        <v>0</v>
      </c>
      <c r="I328">
        <f>J328-H328</f>
        <v>0</v>
      </c>
      <c r="J328">
        <f>F328*G328</f>
        <v>0</v>
      </c>
      <c r="K328">
        <v>1.0000000000000001E-5</v>
      </c>
      <c r="L328">
        <f>F328*K328</f>
        <v>2.0000000000000002E-5</v>
      </c>
      <c r="M328" t="s">
        <v>51</v>
      </c>
      <c r="N328">
        <v>1</v>
      </c>
      <c r="O328">
        <f>IF(N328=5,I328,0)</f>
        <v>0</v>
      </c>
      <c r="Z328">
        <f>IF(AD328=0,J328,0)</f>
        <v>0</v>
      </c>
      <c r="AA328">
        <f>IF(AD328=15,J328,0)</f>
        <v>0</v>
      </c>
      <c r="AB328">
        <f>IF(AD328=21,J328,0)</f>
        <v>0</v>
      </c>
      <c r="AD328">
        <v>12</v>
      </c>
      <c r="AE328">
        <f>G328*AG328</f>
        <v>0</v>
      </c>
      <c r="AF328">
        <f>G328*(1-AG328)</f>
        <v>0</v>
      </c>
      <c r="AG328">
        <v>1</v>
      </c>
      <c r="AM328">
        <f>F328*AE328</f>
        <v>0</v>
      </c>
      <c r="AN328">
        <f>F328*AF328</f>
        <v>0</v>
      </c>
      <c r="AO328" t="s">
        <v>543</v>
      </c>
      <c r="AP328" t="s">
        <v>495</v>
      </c>
      <c r="AQ328" s="13" t="s">
        <v>54</v>
      </c>
    </row>
    <row r="329" spans="1:43" ht="25.5" customHeight="1">
      <c r="C329" s="17" t="s">
        <v>63</v>
      </c>
      <c r="D329" s="66" t="s">
        <v>554</v>
      </c>
      <c r="E329" s="66"/>
      <c r="F329" s="66"/>
      <c r="G329" s="66"/>
      <c r="H329" s="66"/>
      <c r="I329" s="66"/>
      <c r="J329" s="66"/>
      <c r="K329" s="66"/>
      <c r="L329" s="66"/>
      <c r="M329" s="66"/>
    </row>
    <row r="330" spans="1:43">
      <c r="A330" s="2" t="s">
        <v>555</v>
      </c>
      <c r="C330" s="1" t="s">
        <v>556</v>
      </c>
      <c r="D330" t="s">
        <v>557</v>
      </c>
      <c r="E330" t="s">
        <v>102</v>
      </c>
      <c r="F330">
        <v>2</v>
      </c>
      <c r="G330">
        <v>0</v>
      </c>
      <c r="H330">
        <f>F330*AE330</f>
        <v>0</v>
      </c>
      <c r="I330">
        <f>J330-H330</f>
        <v>0</v>
      </c>
      <c r="J330">
        <f>F330*G330</f>
        <v>0</v>
      </c>
      <c r="K330">
        <v>0</v>
      </c>
      <c r="L330">
        <f>F330*K330</f>
        <v>0</v>
      </c>
      <c r="M330" t="s">
        <v>51</v>
      </c>
      <c r="N330">
        <v>1</v>
      </c>
      <c r="O330">
        <f>IF(N330=5,I330,0)</f>
        <v>0</v>
      </c>
      <c r="Z330">
        <f>IF(AD330=0,J330,0)</f>
        <v>0</v>
      </c>
      <c r="AA330">
        <f>IF(AD330=15,J330,0)</f>
        <v>0</v>
      </c>
      <c r="AB330">
        <f>IF(AD330=21,J330,0)</f>
        <v>0</v>
      </c>
      <c r="AD330">
        <v>12</v>
      </c>
      <c r="AE330">
        <f>G330*AG330</f>
        <v>0</v>
      </c>
      <c r="AF330">
        <f>G330*(1-AG330)</f>
        <v>0</v>
      </c>
      <c r="AG330">
        <v>0</v>
      </c>
      <c r="AM330">
        <f>F330*AE330</f>
        <v>0</v>
      </c>
      <c r="AN330">
        <f>F330*AF330</f>
        <v>0</v>
      </c>
      <c r="AO330" t="s">
        <v>543</v>
      </c>
      <c r="AP330" t="s">
        <v>495</v>
      </c>
      <c r="AQ330" s="13" t="s">
        <v>54</v>
      </c>
    </row>
    <row r="331" spans="1:43">
      <c r="A331" s="2" t="s">
        <v>558</v>
      </c>
      <c r="C331" s="1" t="s">
        <v>559</v>
      </c>
      <c r="D331" t="s">
        <v>560</v>
      </c>
      <c r="E331" t="s">
        <v>102</v>
      </c>
      <c r="F331">
        <v>2</v>
      </c>
      <c r="G331">
        <v>0</v>
      </c>
      <c r="H331">
        <f>F331*AE331</f>
        <v>0</v>
      </c>
      <c r="I331">
        <f>J331-H331</f>
        <v>0</v>
      </c>
      <c r="J331">
        <f>F331*G331</f>
        <v>0</v>
      </c>
      <c r="K331">
        <v>1.0000000000000001E-5</v>
      </c>
      <c r="L331">
        <f>F331*K331</f>
        <v>2.0000000000000002E-5</v>
      </c>
      <c r="M331" t="s">
        <v>51</v>
      </c>
      <c r="N331">
        <v>1</v>
      </c>
      <c r="O331">
        <f>IF(N331=5,I331,0)</f>
        <v>0</v>
      </c>
      <c r="Z331">
        <f>IF(AD331=0,J331,0)</f>
        <v>0</v>
      </c>
      <c r="AA331">
        <f>IF(AD331=15,J331,0)</f>
        <v>0</v>
      </c>
      <c r="AB331">
        <f>IF(AD331=21,J331,0)</f>
        <v>0</v>
      </c>
      <c r="AD331">
        <v>12</v>
      </c>
      <c r="AE331">
        <f>G331*AG331</f>
        <v>0</v>
      </c>
      <c r="AF331">
        <f>G331*(1-AG331)</f>
        <v>0</v>
      </c>
      <c r="AG331">
        <v>1</v>
      </c>
      <c r="AM331">
        <f>F331*AE331</f>
        <v>0</v>
      </c>
      <c r="AN331">
        <f>F331*AF331</f>
        <v>0</v>
      </c>
      <c r="AO331" t="s">
        <v>543</v>
      </c>
      <c r="AP331" t="s">
        <v>495</v>
      </c>
      <c r="AQ331" s="13" t="s">
        <v>54</v>
      </c>
    </row>
    <row r="332" spans="1:43" ht="25.5" customHeight="1">
      <c r="C332" s="17" t="s">
        <v>63</v>
      </c>
      <c r="D332" s="66" t="s">
        <v>561</v>
      </c>
      <c r="E332" s="66"/>
      <c r="F332" s="66"/>
      <c r="G332" s="66"/>
      <c r="H332" s="66"/>
      <c r="I332" s="66"/>
      <c r="J332" s="66"/>
      <c r="K332" s="66"/>
      <c r="L332" s="66"/>
      <c r="M332" s="66"/>
    </row>
    <row r="333" spans="1:43">
      <c r="A333" s="2" t="s">
        <v>562</v>
      </c>
      <c r="C333" s="1" t="s">
        <v>563</v>
      </c>
      <c r="D333" t="s">
        <v>564</v>
      </c>
      <c r="E333" t="s">
        <v>102</v>
      </c>
      <c r="F333">
        <v>1</v>
      </c>
      <c r="G333">
        <v>0</v>
      </c>
      <c r="H333">
        <f>F333*AE333</f>
        <v>0</v>
      </c>
      <c r="I333">
        <f>J333-H333</f>
        <v>0</v>
      </c>
      <c r="J333">
        <f>F333*G333</f>
        <v>0</v>
      </c>
      <c r="K333">
        <v>5.0000000000000002E-5</v>
      </c>
      <c r="L333">
        <f>F333*K333</f>
        <v>5.0000000000000002E-5</v>
      </c>
      <c r="M333" t="s">
        <v>51</v>
      </c>
      <c r="N333">
        <v>1</v>
      </c>
      <c r="O333">
        <f>IF(N333=5,I333,0)</f>
        <v>0</v>
      </c>
      <c r="Z333">
        <f>IF(AD333=0,J333,0)</f>
        <v>0</v>
      </c>
      <c r="AA333">
        <f>IF(AD333=15,J333,0)</f>
        <v>0</v>
      </c>
      <c r="AB333">
        <f>IF(AD333=21,J333,0)</f>
        <v>0</v>
      </c>
      <c r="AD333">
        <v>12</v>
      </c>
      <c r="AE333">
        <f>G333*AG333</f>
        <v>0</v>
      </c>
      <c r="AF333">
        <f>G333*(1-AG333)</f>
        <v>0</v>
      </c>
      <c r="AG333">
        <v>1</v>
      </c>
      <c r="AM333">
        <f>F333*AE333</f>
        <v>0</v>
      </c>
      <c r="AN333">
        <f>F333*AF333</f>
        <v>0</v>
      </c>
      <c r="AO333" t="s">
        <v>543</v>
      </c>
      <c r="AP333" t="s">
        <v>495</v>
      </c>
      <c r="AQ333" s="13" t="s">
        <v>54</v>
      </c>
    </row>
    <row r="334" spans="1:43" ht="12.75" customHeight="1">
      <c r="C334" s="17" t="s">
        <v>63</v>
      </c>
      <c r="D334" s="66" t="s">
        <v>565</v>
      </c>
      <c r="E334" s="66"/>
      <c r="F334" s="66"/>
      <c r="G334" s="66"/>
      <c r="H334" s="66"/>
      <c r="I334" s="66"/>
      <c r="J334" s="66"/>
      <c r="K334" s="66"/>
      <c r="L334" s="66"/>
      <c r="M334" s="66"/>
    </row>
    <row r="335" spans="1:43">
      <c r="A335" s="2" t="s">
        <v>566</v>
      </c>
      <c r="C335" s="1" t="s">
        <v>567</v>
      </c>
      <c r="D335" t="s">
        <v>568</v>
      </c>
      <c r="E335" t="s">
        <v>102</v>
      </c>
      <c r="F335">
        <v>1</v>
      </c>
      <c r="G335">
        <v>0</v>
      </c>
      <c r="H335">
        <f>F335*AE335</f>
        <v>0</v>
      </c>
      <c r="I335">
        <f>J335-H335</f>
        <v>0</v>
      </c>
      <c r="J335">
        <f>F335*G335</f>
        <v>0</v>
      </c>
      <c r="K335">
        <v>0</v>
      </c>
      <c r="L335">
        <f>F335*K335</f>
        <v>0</v>
      </c>
      <c r="M335" t="s">
        <v>51</v>
      </c>
      <c r="N335">
        <v>1</v>
      </c>
      <c r="O335">
        <f>IF(N335=5,I335,0)</f>
        <v>0</v>
      </c>
      <c r="Z335">
        <f>IF(AD335=0,J335,0)</f>
        <v>0</v>
      </c>
      <c r="AA335">
        <f>IF(AD335=15,J335,0)</f>
        <v>0</v>
      </c>
      <c r="AB335">
        <f>IF(AD335=21,J335,0)</f>
        <v>0</v>
      </c>
      <c r="AD335">
        <v>12</v>
      </c>
      <c r="AE335">
        <f>G335*AG335</f>
        <v>0</v>
      </c>
      <c r="AF335">
        <f>G335*(1-AG335)</f>
        <v>0</v>
      </c>
      <c r="AG335">
        <v>1</v>
      </c>
      <c r="AM335">
        <f>F335*AE335</f>
        <v>0</v>
      </c>
      <c r="AN335">
        <f>F335*AF335</f>
        <v>0</v>
      </c>
      <c r="AO335" t="s">
        <v>543</v>
      </c>
      <c r="AP335" t="s">
        <v>495</v>
      </c>
      <c r="AQ335" s="13" t="s">
        <v>54</v>
      </c>
    </row>
    <row r="336" spans="1:43" ht="12.75" customHeight="1">
      <c r="C336" s="17" t="s">
        <v>63</v>
      </c>
      <c r="D336" s="66" t="s">
        <v>569</v>
      </c>
      <c r="E336" s="66"/>
      <c r="F336" s="66"/>
      <c r="G336" s="66"/>
      <c r="H336" s="66"/>
      <c r="I336" s="66"/>
      <c r="J336" s="66"/>
      <c r="K336" s="66"/>
      <c r="L336" s="66"/>
      <c r="M336" s="66"/>
    </row>
    <row r="337" spans="1:43">
      <c r="A337" s="2" t="s">
        <v>570</v>
      </c>
      <c r="C337" s="1" t="s">
        <v>571</v>
      </c>
      <c r="D337" t="s">
        <v>572</v>
      </c>
      <c r="E337" t="s">
        <v>68</v>
      </c>
      <c r="F337">
        <v>12.3</v>
      </c>
      <c r="G337">
        <v>0</v>
      </c>
      <c r="H337">
        <f>F337*AE337</f>
        <v>0</v>
      </c>
      <c r="I337">
        <f>J337-H337</f>
        <v>0</v>
      </c>
      <c r="J337">
        <f>F337*G337</f>
        <v>0</v>
      </c>
      <c r="K337">
        <v>0</v>
      </c>
      <c r="L337">
        <f>F337*K337</f>
        <v>0</v>
      </c>
      <c r="M337" t="s">
        <v>51</v>
      </c>
      <c r="N337">
        <v>1</v>
      </c>
      <c r="O337">
        <f>IF(N337=5,I337,0)</f>
        <v>0</v>
      </c>
      <c r="Z337">
        <f>IF(AD337=0,J337,0)</f>
        <v>0</v>
      </c>
      <c r="AA337">
        <f>IF(AD337=15,J337,0)</f>
        <v>0</v>
      </c>
      <c r="AB337">
        <f>IF(AD337=21,J337,0)</f>
        <v>0</v>
      </c>
      <c r="AD337">
        <v>12</v>
      </c>
      <c r="AE337">
        <f>G337*AG337</f>
        <v>0</v>
      </c>
      <c r="AF337">
        <f>G337*(1-AG337)</f>
        <v>0</v>
      </c>
      <c r="AG337">
        <v>0</v>
      </c>
      <c r="AM337">
        <f>F337*AE337</f>
        <v>0</v>
      </c>
      <c r="AN337">
        <f>F337*AF337</f>
        <v>0</v>
      </c>
      <c r="AO337" t="s">
        <v>543</v>
      </c>
      <c r="AP337" t="s">
        <v>495</v>
      </c>
      <c r="AQ337" s="13" t="s">
        <v>54</v>
      </c>
    </row>
    <row r="338" spans="1:43">
      <c r="A338" s="2" t="s">
        <v>573</v>
      </c>
      <c r="C338" s="1" t="s">
        <v>574</v>
      </c>
      <c r="D338" t="s">
        <v>575</v>
      </c>
      <c r="E338" t="s">
        <v>68</v>
      </c>
      <c r="F338">
        <v>15</v>
      </c>
      <c r="G338">
        <v>0</v>
      </c>
      <c r="H338">
        <f>F338*AE338</f>
        <v>0</v>
      </c>
      <c r="I338">
        <f>J338-H338</f>
        <v>0</v>
      </c>
      <c r="J338">
        <f>F338*G338</f>
        <v>0</v>
      </c>
      <c r="K338">
        <v>1.4999999999999999E-4</v>
      </c>
      <c r="L338">
        <f>F338*K338</f>
        <v>2.2499999999999998E-3</v>
      </c>
      <c r="M338" t="s">
        <v>51</v>
      </c>
      <c r="N338">
        <v>1</v>
      </c>
      <c r="O338">
        <f>IF(N338=5,I338,0)</f>
        <v>0</v>
      </c>
      <c r="Z338">
        <f>IF(AD338=0,J338,0)</f>
        <v>0</v>
      </c>
      <c r="AA338">
        <f>IF(AD338=15,J338,0)</f>
        <v>0</v>
      </c>
      <c r="AB338">
        <f>IF(AD338=21,J338,0)</f>
        <v>0</v>
      </c>
      <c r="AD338">
        <v>12</v>
      </c>
      <c r="AE338">
        <f>G338*AG338</f>
        <v>0</v>
      </c>
      <c r="AF338">
        <f>G338*(1-AG338)</f>
        <v>0</v>
      </c>
      <c r="AG338">
        <v>1</v>
      </c>
      <c r="AM338">
        <f>F338*AE338</f>
        <v>0</v>
      </c>
      <c r="AN338">
        <f>F338*AF338</f>
        <v>0</v>
      </c>
      <c r="AO338" t="s">
        <v>543</v>
      </c>
      <c r="AP338" t="s">
        <v>495</v>
      </c>
      <c r="AQ338" s="13" t="s">
        <v>54</v>
      </c>
    </row>
    <row r="339" spans="1:43" ht="25.5" customHeight="1">
      <c r="C339" s="17" t="s">
        <v>63</v>
      </c>
      <c r="D339" s="66" t="s">
        <v>576</v>
      </c>
      <c r="E339" s="66"/>
      <c r="F339" s="66"/>
      <c r="G339" s="66"/>
      <c r="H339" s="66"/>
      <c r="I339" s="66"/>
      <c r="J339" s="66"/>
      <c r="K339" s="66"/>
      <c r="L339" s="66"/>
      <c r="M339" s="66"/>
    </row>
    <row r="340" spans="1:43">
      <c r="A340" s="2" t="s">
        <v>577</v>
      </c>
      <c r="C340" s="1" t="s">
        <v>578</v>
      </c>
      <c r="D340" t="s">
        <v>579</v>
      </c>
      <c r="E340" t="s">
        <v>68</v>
      </c>
      <c r="F340">
        <v>3</v>
      </c>
      <c r="G340">
        <v>0</v>
      </c>
      <c r="H340">
        <f>F340*AE340</f>
        <v>0</v>
      </c>
      <c r="I340">
        <f>J340-H340</f>
        <v>0</v>
      </c>
      <c r="J340">
        <f>F340*G340</f>
        <v>0</v>
      </c>
      <c r="K340">
        <v>0</v>
      </c>
      <c r="L340">
        <f>F340*K340</f>
        <v>0</v>
      </c>
      <c r="M340" t="s">
        <v>51</v>
      </c>
      <c r="N340">
        <v>1</v>
      </c>
      <c r="O340">
        <f>IF(N340=5,I340,0)</f>
        <v>0</v>
      </c>
      <c r="Z340">
        <f>IF(AD340=0,J340,0)</f>
        <v>0</v>
      </c>
      <c r="AA340">
        <f>IF(AD340=15,J340,0)</f>
        <v>0</v>
      </c>
      <c r="AB340">
        <f>IF(AD340=21,J340,0)</f>
        <v>0</v>
      </c>
      <c r="AD340">
        <v>12</v>
      </c>
      <c r="AE340">
        <f>G340*AG340</f>
        <v>0</v>
      </c>
      <c r="AF340">
        <f>G340*(1-AG340)</f>
        <v>0</v>
      </c>
      <c r="AG340">
        <v>0</v>
      </c>
      <c r="AM340">
        <f>F340*AE340</f>
        <v>0</v>
      </c>
      <c r="AN340">
        <f>F340*AF340</f>
        <v>0</v>
      </c>
      <c r="AO340" t="s">
        <v>543</v>
      </c>
      <c r="AP340" t="s">
        <v>495</v>
      </c>
      <c r="AQ340" s="13" t="s">
        <v>54</v>
      </c>
    </row>
    <row r="341" spans="1:43">
      <c r="D341" s="14" t="s">
        <v>580</v>
      </c>
      <c r="E341" s="14"/>
      <c r="F341" s="14">
        <v>3</v>
      </c>
    </row>
    <row r="342" spans="1:43">
      <c r="D342" s="14" t="s">
        <v>581</v>
      </c>
      <c r="E342" s="14"/>
      <c r="F342" s="14">
        <v>4.2</v>
      </c>
    </row>
    <row r="343" spans="1:43">
      <c r="D343" s="14" t="s">
        <v>580</v>
      </c>
      <c r="E343" s="14"/>
      <c r="F343" s="14">
        <v>3</v>
      </c>
    </row>
    <row r="344" spans="1:43">
      <c r="A344" s="2" t="s">
        <v>582</v>
      </c>
      <c r="C344" s="1" t="s">
        <v>583</v>
      </c>
      <c r="D344" t="s">
        <v>584</v>
      </c>
      <c r="E344" t="s">
        <v>68</v>
      </c>
      <c r="F344">
        <v>5</v>
      </c>
      <c r="G344">
        <v>0</v>
      </c>
      <c r="H344">
        <f>F344*AE344</f>
        <v>0</v>
      </c>
      <c r="I344">
        <f>J344-H344</f>
        <v>0</v>
      </c>
      <c r="J344">
        <f>F344*G344</f>
        <v>0</v>
      </c>
      <c r="K344">
        <v>2.0000000000000001E-4</v>
      </c>
      <c r="L344">
        <f>F344*K344</f>
        <v>1E-3</v>
      </c>
      <c r="M344" t="s">
        <v>51</v>
      </c>
      <c r="N344">
        <v>1</v>
      </c>
      <c r="O344">
        <f>IF(N344=5,I344,0)</f>
        <v>0</v>
      </c>
      <c r="Z344">
        <f>IF(AD344=0,J344,0)</f>
        <v>0</v>
      </c>
      <c r="AA344">
        <f>IF(AD344=15,J344,0)</f>
        <v>0</v>
      </c>
      <c r="AB344">
        <f>IF(AD344=21,J344,0)</f>
        <v>0</v>
      </c>
      <c r="AD344">
        <v>12</v>
      </c>
      <c r="AE344">
        <f>G344*AG344</f>
        <v>0</v>
      </c>
      <c r="AF344">
        <f>G344*(1-AG344)</f>
        <v>0</v>
      </c>
      <c r="AG344">
        <v>1</v>
      </c>
      <c r="AM344">
        <f>F344*AE344</f>
        <v>0</v>
      </c>
      <c r="AN344">
        <f>F344*AF344</f>
        <v>0</v>
      </c>
      <c r="AO344" t="s">
        <v>543</v>
      </c>
      <c r="AP344" t="s">
        <v>495</v>
      </c>
      <c r="AQ344" s="13" t="s">
        <v>54</v>
      </c>
    </row>
    <row r="345" spans="1:43" ht="25.5" customHeight="1">
      <c r="C345" s="17" t="s">
        <v>63</v>
      </c>
      <c r="D345" s="66" t="s">
        <v>576</v>
      </c>
      <c r="E345" s="66"/>
      <c r="F345" s="66"/>
      <c r="G345" s="66"/>
      <c r="H345" s="66"/>
      <c r="I345" s="66"/>
      <c r="J345" s="66"/>
      <c r="K345" s="66"/>
      <c r="L345" s="66"/>
      <c r="M345" s="66"/>
    </row>
    <row r="346" spans="1:43">
      <c r="A346" s="2" t="s">
        <v>488</v>
      </c>
      <c r="C346" s="1" t="s">
        <v>585</v>
      </c>
      <c r="D346" t="s">
        <v>586</v>
      </c>
      <c r="E346" t="s">
        <v>102</v>
      </c>
      <c r="F346">
        <v>1</v>
      </c>
      <c r="G346">
        <v>0</v>
      </c>
      <c r="H346">
        <f>F346*AE346</f>
        <v>0</v>
      </c>
      <c r="I346">
        <f>J346-H346</f>
        <v>0</v>
      </c>
      <c r="J346">
        <f>F346*G346</f>
        <v>0</v>
      </c>
      <c r="K346">
        <v>0</v>
      </c>
      <c r="L346">
        <f>F346*K346</f>
        <v>0</v>
      </c>
      <c r="M346" t="s">
        <v>51</v>
      </c>
      <c r="N346">
        <v>1</v>
      </c>
      <c r="O346">
        <f>IF(N346=5,I346,0)</f>
        <v>0</v>
      </c>
      <c r="Z346">
        <f>IF(AD346=0,J346,0)</f>
        <v>0</v>
      </c>
      <c r="AA346">
        <f>IF(AD346=15,J346,0)</f>
        <v>0</v>
      </c>
      <c r="AB346">
        <f>IF(AD346=21,J346,0)</f>
        <v>0</v>
      </c>
      <c r="AD346">
        <v>12</v>
      </c>
      <c r="AE346">
        <f>G346*AG346</f>
        <v>0</v>
      </c>
      <c r="AF346">
        <f>G346*(1-AG346)</f>
        <v>0</v>
      </c>
      <c r="AG346">
        <v>0</v>
      </c>
      <c r="AM346">
        <f>F346*AE346</f>
        <v>0</v>
      </c>
      <c r="AN346">
        <f>F346*AF346</f>
        <v>0</v>
      </c>
      <c r="AO346" t="s">
        <v>543</v>
      </c>
      <c r="AP346" t="s">
        <v>495</v>
      </c>
      <c r="AQ346" s="13" t="s">
        <v>54</v>
      </c>
    </row>
    <row r="347" spans="1:43">
      <c r="A347" s="2" t="s">
        <v>587</v>
      </c>
      <c r="C347" s="1" t="s">
        <v>588</v>
      </c>
      <c r="D347" t="s">
        <v>589</v>
      </c>
      <c r="E347" t="s">
        <v>102</v>
      </c>
      <c r="F347">
        <v>1</v>
      </c>
      <c r="G347">
        <v>0</v>
      </c>
      <c r="H347">
        <f>F347*AE347</f>
        <v>0</v>
      </c>
      <c r="I347">
        <f>J347-H347</f>
        <v>0</v>
      </c>
      <c r="J347">
        <f>F347*G347</f>
        <v>0</v>
      </c>
      <c r="K347">
        <v>0</v>
      </c>
      <c r="L347">
        <f>F347*K347</f>
        <v>0</v>
      </c>
      <c r="M347" t="s">
        <v>51</v>
      </c>
      <c r="N347">
        <v>1</v>
      </c>
      <c r="O347">
        <f>IF(N347=5,I347,0)</f>
        <v>0</v>
      </c>
      <c r="Z347">
        <f>IF(AD347=0,J347,0)</f>
        <v>0</v>
      </c>
      <c r="AA347">
        <f>IF(AD347=15,J347,0)</f>
        <v>0</v>
      </c>
      <c r="AB347">
        <f>IF(AD347=21,J347,0)</f>
        <v>0</v>
      </c>
      <c r="AD347">
        <v>12</v>
      </c>
      <c r="AE347">
        <f>G347*AG347</f>
        <v>0</v>
      </c>
      <c r="AF347">
        <f>G347*(1-AG347)</f>
        <v>0</v>
      </c>
      <c r="AG347">
        <v>0.4791238877481177</v>
      </c>
      <c r="AM347">
        <f>F347*AE347</f>
        <v>0</v>
      </c>
      <c r="AN347">
        <f>F347*AF347</f>
        <v>0</v>
      </c>
      <c r="AO347" t="s">
        <v>543</v>
      </c>
      <c r="AP347" t="s">
        <v>495</v>
      </c>
      <c r="AQ347" s="13" t="s">
        <v>54</v>
      </c>
    </row>
    <row r="348" spans="1:43">
      <c r="A348" s="2" t="s">
        <v>590</v>
      </c>
      <c r="C348" s="1" t="s">
        <v>591</v>
      </c>
      <c r="D348" t="s">
        <v>592</v>
      </c>
      <c r="E348" t="s">
        <v>102</v>
      </c>
      <c r="F348">
        <v>1</v>
      </c>
      <c r="G348">
        <v>0</v>
      </c>
      <c r="H348">
        <f>F348*AE348</f>
        <v>0</v>
      </c>
      <c r="I348">
        <f>J348-H348</f>
        <v>0</v>
      </c>
      <c r="J348">
        <f>F348*G348</f>
        <v>0</v>
      </c>
      <c r="K348">
        <v>0</v>
      </c>
      <c r="L348">
        <f>F348*K348</f>
        <v>0</v>
      </c>
      <c r="M348" t="s">
        <v>51</v>
      </c>
      <c r="N348">
        <v>1</v>
      </c>
      <c r="O348">
        <f>IF(N348=5,I348,0)</f>
        <v>0</v>
      </c>
      <c r="Z348">
        <f>IF(AD348=0,J348,0)</f>
        <v>0</v>
      </c>
      <c r="AA348">
        <f>IF(AD348=15,J348,0)</f>
        <v>0</v>
      </c>
      <c r="AB348">
        <f>IF(AD348=21,J348,0)</f>
        <v>0</v>
      </c>
      <c r="AD348">
        <v>12</v>
      </c>
      <c r="AE348">
        <f>G348*AG348</f>
        <v>0</v>
      </c>
      <c r="AF348">
        <f>G348*(1-AG348)</f>
        <v>0</v>
      </c>
      <c r="AG348">
        <v>0</v>
      </c>
      <c r="AM348">
        <f>F348*AE348</f>
        <v>0</v>
      </c>
      <c r="AN348">
        <f>F348*AF348</f>
        <v>0</v>
      </c>
      <c r="AO348" t="s">
        <v>543</v>
      </c>
      <c r="AP348" t="s">
        <v>495</v>
      </c>
      <c r="AQ348" s="13" t="s">
        <v>54</v>
      </c>
    </row>
    <row r="349" spans="1:43">
      <c r="A349" s="2" t="s">
        <v>593</v>
      </c>
      <c r="C349" s="1" t="s">
        <v>594</v>
      </c>
      <c r="D349" t="s">
        <v>595</v>
      </c>
      <c r="E349" t="s">
        <v>102</v>
      </c>
      <c r="F349">
        <v>1</v>
      </c>
      <c r="G349">
        <v>0</v>
      </c>
      <c r="H349">
        <f>F349*AE349</f>
        <v>0</v>
      </c>
      <c r="I349">
        <f>J349-H349</f>
        <v>0</v>
      </c>
      <c r="J349">
        <f>F349*G349</f>
        <v>0</v>
      </c>
      <c r="K349">
        <v>0</v>
      </c>
      <c r="L349">
        <f>F349*K349</f>
        <v>0</v>
      </c>
      <c r="M349" t="s">
        <v>51</v>
      </c>
      <c r="N349">
        <v>1</v>
      </c>
      <c r="O349">
        <f>IF(N349=5,I349,0)</f>
        <v>0</v>
      </c>
      <c r="Z349">
        <f>IF(AD349=0,J349,0)</f>
        <v>0</v>
      </c>
      <c r="AA349">
        <f>IF(AD349=15,J349,0)</f>
        <v>0</v>
      </c>
      <c r="AB349">
        <f>IF(AD349=21,J349,0)</f>
        <v>0</v>
      </c>
      <c r="AD349">
        <v>12</v>
      </c>
      <c r="AE349">
        <f>G349*AG349</f>
        <v>0</v>
      </c>
      <c r="AF349">
        <f>G349*(1-AG349)</f>
        <v>0</v>
      </c>
      <c r="AG349">
        <v>0.47969299648225128</v>
      </c>
      <c r="AM349">
        <f>F349*AE349</f>
        <v>0</v>
      </c>
      <c r="AN349">
        <f>F349*AF349</f>
        <v>0</v>
      </c>
      <c r="AO349" t="s">
        <v>543</v>
      </c>
      <c r="AP349" t="s">
        <v>495</v>
      </c>
      <c r="AQ349" s="13" t="s">
        <v>54</v>
      </c>
    </row>
    <row r="350" spans="1:43">
      <c r="A350" s="18"/>
      <c r="B350" s="19"/>
      <c r="C350" s="19" t="s">
        <v>596</v>
      </c>
      <c r="D350" s="13" t="s">
        <v>597</v>
      </c>
      <c r="E350" s="13"/>
      <c r="F350" s="13"/>
      <c r="G350" s="13"/>
      <c r="H350" s="13">
        <f>SUM(H351:H367)</f>
        <v>0</v>
      </c>
      <c r="I350" s="13">
        <f>SUM(I351:I367)</f>
        <v>0</v>
      </c>
      <c r="J350" s="13">
        <f>H350+I350</f>
        <v>0</v>
      </c>
      <c r="K350" s="13"/>
      <c r="L350" s="13">
        <f>SUM(L351:L367)</f>
        <v>0</v>
      </c>
      <c r="M350" s="13"/>
      <c r="P350" s="13">
        <f>IF(Q350="PR",J350,SUM(O351:O367))</f>
        <v>0</v>
      </c>
      <c r="Q350" s="13"/>
      <c r="R350" s="13">
        <f>IF(Q350="HS",H350,0)</f>
        <v>0</v>
      </c>
      <c r="S350" s="13">
        <f>IF(Q350="HS",I350-P350,0)</f>
        <v>0</v>
      </c>
      <c r="T350" s="13">
        <f>IF(Q350="PS",H350,0)</f>
        <v>0</v>
      </c>
      <c r="U350" s="13">
        <f>IF(Q350="PS",I350-P350,0)</f>
        <v>0</v>
      </c>
      <c r="V350" s="13">
        <f>IF(Q350="MP",H350,0)</f>
        <v>0</v>
      </c>
      <c r="W350" s="13">
        <f>IF(Q350="MP",I350-P350,0)</f>
        <v>0</v>
      </c>
      <c r="X350" s="13">
        <f>IF(Q350="OM",H350,0)</f>
        <v>0</v>
      </c>
      <c r="Y350" s="13" t="s">
        <v>596</v>
      </c>
      <c r="AI350">
        <f>SUM(Z351:Z367)</f>
        <v>0</v>
      </c>
      <c r="AJ350">
        <f>SUM(AA351:AA367)</f>
        <v>0</v>
      </c>
      <c r="AK350">
        <f>SUM(AB351:AB367)</f>
        <v>0</v>
      </c>
    </row>
    <row r="351" spans="1:43">
      <c r="A351" s="2" t="s">
        <v>598</v>
      </c>
      <c r="C351" s="1" t="s">
        <v>599</v>
      </c>
      <c r="D351" t="s">
        <v>600</v>
      </c>
      <c r="E351" t="s">
        <v>83</v>
      </c>
      <c r="F351">
        <v>1.6978</v>
      </c>
      <c r="G351">
        <v>0</v>
      </c>
      <c r="H351">
        <f>F351*AE351</f>
        <v>0</v>
      </c>
      <c r="I351">
        <f>J351-H351</f>
        <v>0</v>
      </c>
      <c r="J351">
        <f>F351*G351</f>
        <v>0</v>
      </c>
      <c r="K351">
        <v>0</v>
      </c>
      <c r="L351">
        <f>F351*K351</f>
        <v>0</v>
      </c>
      <c r="M351" t="s">
        <v>51</v>
      </c>
      <c r="N351">
        <v>5</v>
      </c>
      <c r="O351">
        <f>IF(N351=5,I351,0)</f>
        <v>0</v>
      </c>
      <c r="Z351">
        <f>IF(AD351=0,J351,0)</f>
        <v>0</v>
      </c>
      <c r="AA351">
        <f>IF(AD351=15,J351,0)</f>
        <v>0</v>
      </c>
      <c r="AB351">
        <f>IF(AD351=21,J351,0)</f>
        <v>0</v>
      </c>
      <c r="AD351">
        <v>12</v>
      </c>
      <c r="AE351">
        <f>G351*AG351</f>
        <v>0</v>
      </c>
      <c r="AF351">
        <f>G351*(1-AG351)</f>
        <v>0</v>
      </c>
      <c r="AG351">
        <v>0</v>
      </c>
      <c r="AM351">
        <f>F351*AE351</f>
        <v>0</v>
      </c>
      <c r="AN351">
        <f>F351*AF351</f>
        <v>0</v>
      </c>
      <c r="AO351" t="s">
        <v>601</v>
      </c>
      <c r="AP351" t="s">
        <v>495</v>
      </c>
      <c r="AQ351" s="13" t="s">
        <v>54</v>
      </c>
    </row>
    <row r="352" spans="1:43">
      <c r="D352" s="14" t="s">
        <v>602</v>
      </c>
      <c r="E352" s="14"/>
      <c r="F352" s="14">
        <v>0.95140000000000002</v>
      </c>
    </row>
    <row r="353" spans="1:43">
      <c r="D353" s="14" t="s">
        <v>603</v>
      </c>
      <c r="E353" s="14"/>
      <c r="F353" s="14">
        <v>0.43690000000000001</v>
      </c>
    </row>
    <row r="354" spans="1:43">
      <c r="D354" s="14" t="s">
        <v>604</v>
      </c>
      <c r="E354" s="14"/>
      <c r="F354" s="14">
        <v>5.1200000000000002E-2</v>
      </c>
    </row>
    <row r="355" spans="1:43">
      <c r="D355" s="14" t="s">
        <v>605</v>
      </c>
      <c r="E355" s="14"/>
      <c r="F355" s="14">
        <v>9.3299999999999994E-2</v>
      </c>
    </row>
    <row r="356" spans="1:43">
      <c r="D356" s="14" t="s">
        <v>606</v>
      </c>
      <c r="E356" s="14"/>
      <c r="F356" s="14">
        <v>1.3262</v>
      </c>
    </row>
    <row r="357" spans="1:43">
      <c r="D357" s="14" t="s">
        <v>603</v>
      </c>
      <c r="E357" s="14"/>
      <c r="F357" s="14">
        <v>0.43690000000000001</v>
      </c>
    </row>
    <row r="358" spans="1:43">
      <c r="D358" s="14" t="s">
        <v>607</v>
      </c>
      <c r="E358" s="14"/>
      <c r="F358" s="14">
        <v>1.1657999999999999</v>
      </c>
    </row>
    <row r="359" spans="1:43">
      <c r="D359" s="14" t="s">
        <v>603</v>
      </c>
      <c r="E359" s="14"/>
      <c r="F359" s="14">
        <v>0.43690000000000001</v>
      </c>
    </row>
    <row r="360" spans="1:43">
      <c r="D360" s="14" t="s">
        <v>608</v>
      </c>
      <c r="E360" s="14"/>
      <c r="F360" s="14">
        <v>0.84960000000000002</v>
      </c>
    </row>
    <row r="361" spans="1:43">
      <c r="D361" s="14" t="s">
        <v>603</v>
      </c>
      <c r="E361" s="14"/>
      <c r="F361" s="14">
        <v>0.43690000000000001</v>
      </c>
    </row>
    <row r="362" spans="1:43">
      <c r="D362" s="14" t="s">
        <v>609</v>
      </c>
      <c r="E362" s="14"/>
      <c r="F362" s="14">
        <v>1.2608999999999999</v>
      </c>
    </row>
    <row r="363" spans="1:43">
      <c r="D363" s="14" t="s">
        <v>603</v>
      </c>
      <c r="E363" s="14"/>
      <c r="F363" s="14">
        <v>0.43690000000000001</v>
      </c>
    </row>
    <row r="364" spans="1:43" ht="12.75" customHeight="1">
      <c r="C364" s="17" t="s">
        <v>63</v>
      </c>
      <c r="D364" s="66" t="s">
        <v>610</v>
      </c>
      <c r="E364" s="66"/>
      <c r="F364" s="66"/>
      <c r="G364" s="66"/>
      <c r="H364" s="66"/>
      <c r="I364" s="66"/>
      <c r="J364" s="66"/>
      <c r="K364" s="66"/>
      <c r="L364" s="66"/>
      <c r="M364" s="66"/>
    </row>
    <row r="365" spans="1:43">
      <c r="A365" s="2" t="s">
        <v>611</v>
      </c>
      <c r="C365" s="1" t="s">
        <v>612</v>
      </c>
      <c r="D365" t="s">
        <v>613</v>
      </c>
      <c r="E365" t="s">
        <v>83</v>
      </c>
      <c r="F365">
        <v>1.6978</v>
      </c>
      <c r="G365">
        <v>0</v>
      </c>
      <c r="H365">
        <f>F365*AE365</f>
        <v>0</v>
      </c>
      <c r="I365">
        <f>J365-H365</f>
        <v>0</v>
      </c>
      <c r="J365">
        <f>F365*G365</f>
        <v>0</v>
      </c>
      <c r="K365">
        <v>0</v>
      </c>
      <c r="L365">
        <f>F365*K365</f>
        <v>0</v>
      </c>
      <c r="M365" t="s">
        <v>51</v>
      </c>
      <c r="N365">
        <v>5</v>
      </c>
      <c r="O365">
        <f>IF(N365=5,I365,0)</f>
        <v>0</v>
      </c>
      <c r="Z365">
        <f>IF(AD365=0,J365,0)</f>
        <v>0</v>
      </c>
      <c r="AA365">
        <f>IF(AD365=15,J365,0)</f>
        <v>0</v>
      </c>
      <c r="AB365">
        <f>IF(AD365=21,J365,0)</f>
        <v>0</v>
      </c>
      <c r="AD365">
        <v>12</v>
      </c>
      <c r="AE365">
        <f>G365*AG365</f>
        <v>0</v>
      </c>
      <c r="AF365">
        <f>G365*(1-AG365)</f>
        <v>0</v>
      </c>
      <c r="AG365">
        <v>0</v>
      </c>
      <c r="AM365">
        <f>F365*AE365</f>
        <v>0</v>
      </c>
      <c r="AN365">
        <f>F365*AF365</f>
        <v>0</v>
      </c>
      <c r="AO365" t="s">
        <v>601</v>
      </c>
      <c r="AP365" t="s">
        <v>495</v>
      </c>
      <c r="AQ365" s="13" t="s">
        <v>54</v>
      </c>
    </row>
    <row r="366" spans="1:43" ht="12.75" customHeight="1">
      <c r="C366" s="17" t="s">
        <v>63</v>
      </c>
      <c r="D366" s="66" t="s">
        <v>614</v>
      </c>
      <c r="E366" s="66"/>
      <c r="F366" s="66"/>
      <c r="G366" s="66"/>
      <c r="H366" s="66"/>
      <c r="I366" s="66"/>
      <c r="J366" s="66"/>
      <c r="K366" s="66"/>
      <c r="L366" s="66"/>
      <c r="M366" s="66"/>
    </row>
    <row r="367" spans="1:43">
      <c r="A367" s="2" t="s">
        <v>615</v>
      </c>
      <c r="C367" s="1" t="s">
        <v>616</v>
      </c>
      <c r="D367" t="s">
        <v>617</v>
      </c>
      <c r="E367" t="s">
        <v>83</v>
      </c>
      <c r="F367">
        <v>1.6978</v>
      </c>
      <c r="G367">
        <v>0</v>
      </c>
      <c r="H367">
        <f>F367*AE367</f>
        <v>0</v>
      </c>
      <c r="I367">
        <f>J367-H367</f>
        <v>0</v>
      </c>
      <c r="J367">
        <f>F367*G367</f>
        <v>0</v>
      </c>
      <c r="K367">
        <v>0</v>
      </c>
      <c r="L367">
        <f>F367*K367</f>
        <v>0</v>
      </c>
      <c r="M367" t="s">
        <v>51</v>
      </c>
      <c r="N367">
        <v>5</v>
      </c>
      <c r="O367">
        <f>IF(N367=5,I367,0)</f>
        <v>0</v>
      </c>
      <c r="Z367">
        <f>IF(AD367=0,J367,0)</f>
        <v>0</v>
      </c>
      <c r="AA367">
        <f>IF(AD367=15,J367,0)</f>
        <v>0</v>
      </c>
      <c r="AB367">
        <f>IF(AD367=21,J367,0)</f>
        <v>0</v>
      </c>
      <c r="AD367">
        <v>12</v>
      </c>
      <c r="AE367">
        <f>G367*AG367</f>
        <v>0</v>
      </c>
      <c r="AF367">
        <f>G367*(1-AG367)</f>
        <v>0</v>
      </c>
      <c r="AG367">
        <v>0</v>
      </c>
      <c r="AM367">
        <f>F367*AE367</f>
        <v>0</v>
      </c>
      <c r="AN367">
        <f>F367*AF367</f>
        <v>0</v>
      </c>
      <c r="AO367" t="s">
        <v>601</v>
      </c>
      <c r="AP367" t="s">
        <v>495</v>
      </c>
      <c r="AQ367" s="13" t="s">
        <v>54</v>
      </c>
    </row>
    <row r="368" spans="1:43">
      <c r="A368" s="20"/>
      <c r="B368" s="21"/>
      <c r="C368" s="21"/>
      <c r="D368" s="22"/>
      <c r="E368" s="22"/>
      <c r="F368" s="22"/>
      <c r="G368" s="22"/>
      <c r="H368" s="67" t="s">
        <v>618</v>
      </c>
      <c r="I368" s="67"/>
      <c r="J368" s="22">
        <f>J8+J46+J48+J58+J70+J97+J104+J172+J255+J292+J314+J323+J350</f>
        <v>0</v>
      </c>
      <c r="K368" s="22"/>
      <c r="L368" s="22"/>
      <c r="M368" s="22"/>
    </row>
    <row r="369" spans="1:13">
      <c r="A369" s="23" t="s">
        <v>619</v>
      </c>
    </row>
    <row r="370" spans="1:13" ht="0" hidden="1" customHeight="1">
      <c r="A370" s="68"/>
      <c r="B370" s="44"/>
      <c r="C370" s="44"/>
      <c r="D370" s="69"/>
      <c r="E370" s="69"/>
      <c r="F370" s="69"/>
      <c r="G370" s="69"/>
      <c r="H370" s="69"/>
      <c r="I370" s="69"/>
      <c r="J370" s="69"/>
      <c r="K370" s="69"/>
      <c r="L370" s="69"/>
      <c r="M370" s="69"/>
    </row>
  </sheetData>
  <sheetProtection formatCells="0" formatColumns="0" formatRows="0" insertColumns="0" insertRows="0" insertHyperlinks="0" deleteColumns="0" deleteRows="0" sort="0" autoFilter="0" pivotTables="0"/>
  <mergeCells count="84">
    <mergeCell ref="D366:M366"/>
    <mergeCell ref="H368:I368"/>
    <mergeCell ref="A370:M370"/>
    <mergeCell ref="D334:M334"/>
    <mergeCell ref="D336:M336"/>
    <mergeCell ref="D339:M339"/>
    <mergeCell ref="D345:M345"/>
    <mergeCell ref="D364:M364"/>
    <mergeCell ref="D311:M311"/>
    <mergeCell ref="D313:M313"/>
    <mergeCell ref="D325:M325"/>
    <mergeCell ref="D329:M329"/>
    <mergeCell ref="D332:M332"/>
    <mergeCell ref="D291:M291"/>
    <mergeCell ref="D299:M299"/>
    <mergeCell ref="D301:M301"/>
    <mergeCell ref="D303:M303"/>
    <mergeCell ref="D305:M305"/>
    <mergeCell ref="D224:M224"/>
    <mergeCell ref="D254:M254"/>
    <mergeCell ref="D279:M279"/>
    <mergeCell ref="D281:M281"/>
    <mergeCell ref="D289:M289"/>
    <mergeCell ref="D189:M189"/>
    <mergeCell ref="D198:M198"/>
    <mergeCell ref="D200:M200"/>
    <mergeCell ref="D209:M209"/>
    <mergeCell ref="D211:M211"/>
    <mergeCell ref="D157:M157"/>
    <mergeCell ref="D159:M159"/>
    <mergeCell ref="D162:M162"/>
    <mergeCell ref="D171:M171"/>
    <mergeCell ref="D187:M187"/>
    <mergeCell ref="D126:M126"/>
    <mergeCell ref="D128:M128"/>
    <mergeCell ref="D137:M137"/>
    <mergeCell ref="D153:M153"/>
    <mergeCell ref="D155:M155"/>
    <mergeCell ref="D101:M101"/>
    <mergeCell ref="D103:M103"/>
    <mergeCell ref="D108:M108"/>
    <mergeCell ref="D115:M115"/>
    <mergeCell ref="D117:M117"/>
    <mergeCell ref="D81:M81"/>
    <mergeCell ref="D83:M83"/>
    <mergeCell ref="D85:M85"/>
    <mergeCell ref="D87:M87"/>
    <mergeCell ref="D96:M96"/>
    <mergeCell ref="D43:M43"/>
    <mergeCell ref="D45:M45"/>
    <mergeCell ref="D65:M65"/>
    <mergeCell ref="D73:M73"/>
    <mergeCell ref="D79:M79"/>
    <mergeCell ref="D18:M18"/>
    <mergeCell ref="D26:M26"/>
    <mergeCell ref="D29:M29"/>
    <mergeCell ref="D38:M38"/>
    <mergeCell ref="D41:M41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42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"/>
    </row>
    <row r="2" spans="1:25" ht="25.5" customHeight="1">
      <c r="A2" s="29" t="s">
        <v>1</v>
      </c>
      <c r="B2" s="31"/>
      <c r="C2" s="5" t="s">
        <v>2</v>
      </c>
      <c r="D2" s="5"/>
      <c r="E2" s="46" t="s">
        <v>3</v>
      </c>
      <c r="F2" s="46"/>
      <c r="G2" s="103"/>
      <c r="H2" s="103"/>
      <c r="I2" s="102"/>
      <c r="J2" s="101"/>
      <c r="K2" s="101"/>
      <c r="L2" s="101"/>
      <c r="M2" s="1"/>
    </row>
    <row r="3" spans="1:25" ht="25.5" customHeight="1">
      <c r="A3" s="30" t="s">
        <v>7</v>
      </c>
      <c r="C3" s="6" t="s">
        <v>8</v>
      </c>
      <c r="D3" s="6"/>
      <c r="E3" s="48" t="s">
        <v>9</v>
      </c>
      <c r="F3" s="48"/>
      <c r="G3" s="104"/>
      <c r="H3" s="104"/>
      <c r="I3" s="102"/>
      <c r="J3" s="101"/>
      <c r="K3" s="101"/>
      <c r="L3" s="101"/>
      <c r="M3" s="1"/>
    </row>
    <row r="4" spans="1:25" ht="25.5" customHeight="1">
      <c r="A4" s="30" t="s">
        <v>12</v>
      </c>
      <c r="C4" s="6" t="s">
        <v>13</v>
      </c>
      <c r="D4" s="6"/>
      <c r="E4" s="48" t="s">
        <v>14</v>
      </c>
      <c r="F4" s="48"/>
      <c r="G4" s="104"/>
      <c r="H4" s="104"/>
      <c r="I4" s="102"/>
      <c r="J4" s="101"/>
      <c r="K4" s="101"/>
      <c r="L4" s="101"/>
      <c r="M4" s="1"/>
    </row>
    <row r="5" spans="1:25" ht="25.5" customHeight="1" thickBot="1">
      <c r="A5" s="99" t="s">
        <v>16</v>
      </c>
      <c r="B5" s="100"/>
      <c r="C5" s="106"/>
      <c r="D5" s="7"/>
      <c r="E5" s="50" t="s">
        <v>17</v>
      </c>
      <c r="F5" s="50"/>
      <c r="G5" s="105"/>
      <c r="H5" s="105"/>
      <c r="I5" s="102"/>
      <c r="J5" s="101"/>
      <c r="K5" s="101"/>
      <c r="L5" s="10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620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SUM(H8:H38)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6.06</v>
      </c>
      <c r="G8" s="10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60</v>
      </c>
    </row>
    <row r="14" spans="1:25">
      <c r="E14" t="s">
        <v>61</v>
      </c>
    </row>
    <row r="15" spans="1:25">
      <c r="E15" t="s">
        <v>62</v>
      </c>
    </row>
    <row r="16" spans="1:25" ht="12.75" customHeight="1">
      <c r="B16" s="15" t="s">
        <v>63</v>
      </c>
      <c r="C16" s="66" t="s">
        <v>64</v>
      </c>
      <c r="D16" s="71"/>
      <c r="E16" s="71"/>
      <c r="F16" s="71"/>
      <c r="G16" s="71"/>
      <c r="H16" s="16"/>
    </row>
    <row r="17" spans="1:25">
      <c r="A17" s="2" t="s">
        <v>65</v>
      </c>
      <c r="B17" s="1" t="s">
        <v>66</v>
      </c>
      <c r="C17" s="25" t="s">
        <v>67</v>
      </c>
      <c r="D17" t="s">
        <v>68</v>
      </c>
      <c r="E17" t="s">
        <v>69</v>
      </c>
      <c r="F17">
        <v>9.3800000000000008</v>
      </c>
      <c r="G17" s="107">
        <f>'Stavební rozpočet'!G19</f>
        <v>0</v>
      </c>
      <c r="H17">
        <f>W17*F17+X17*F17</f>
        <v>0</v>
      </c>
      <c r="W17">
        <f>G17*Y17</f>
        <v>0</v>
      </c>
      <c r="X17">
        <f>G17*(1-Y17)</f>
        <v>0</v>
      </c>
      <c r="Y17">
        <v>0.12809798270893369</v>
      </c>
    </row>
    <row r="18" spans="1:25">
      <c r="E18" t="s">
        <v>70</v>
      </c>
    </row>
    <row r="19" spans="1:25">
      <c r="E19" t="s">
        <v>71</v>
      </c>
    </row>
    <row r="20" spans="1:25">
      <c r="E20" t="s">
        <v>72</v>
      </c>
    </row>
    <row r="21" spans="1:25">
      <c r="E21" t="s">
        <v>73</v>
      </c>
    </row>
    <row r="22" spans="1:25">
      <c r="E22" t="s">
        <v>72</v>
      </c>
    </row>
    <row r="23" spans="1:25" ht="12.75" customHeight="1">
      <c r="B23" s="15" t="s">
        <v>63</v>
      </c>
      <c r="C23" s="66" t="s">
        <v>74</v>
      </c>
      <c r="D23" s="71"/>
      <c r="E23" s="71"/>
      <c r="F23" s="71"/>
      <c r="G23" s="71"/>
      <c r="H23" s="16"/>
    </row>
    <row r="24" spans="1:25">
      <c r="A24" s="2" t="s">
        <v>75</v>
      </c>
      <c r="B24" s="1" t="s">
        <v>76</v>
      </c>
      <c r="C24" s="25" t="s">
        <v>77</v>
      </c>
      <c r="D24" t="s">
        <v>50</v>
      </c>
      <c r="E24" t="s">
        <v>78</v>
      </c>
      <c r="F24">
        <v>6.06</v>
      </c>
      <c r="G24" s="107">
        <f>'Stavební rozpočet'!G27</f>
        <v>0</v>
      </c>
      <c r="H24">
        <f>W24*F24+X24*F24</f>
        <v>0</v>
      </c>
      <c r="W24">
        <f>G24*Y24</f>
        <v>0</v>
      </c>
      <c r="X24">
        <f>G24*(1-Y24)</f>
        <v>0</v>
      </c>
      <c r="Y24">
        <v>0.11891428571428569</v>
      </c>
    </row>
    <row r="25" spans="1:25" ht="12.75" customHeight="1">
      <c r="B25" s="15" t="s">
        <v>63</v>
      </c>
      <c r="C25" s="66" t="s">
        <v>79</v>
      </c>
      <c r="D25" s="71"/>
      <c r="E25" s="71"/>
      <c r="F25" s="71"/>
      <c r="G25" s="71"/>
      <c r="H25" s="16"/>
    </row>
    <row r="26" spans="1:25">
      <c r="A26" s="2" t="s">
        <v>80</v>
      </c>
      <c r="B26" s="1" t="s">
        <v>81</v>
      </c>
      <c r="C26" s="25" t="s">
        <v>82</v>
      </c>
      <c r="D26" t="s">
        <v>83</v>
      </c>
      <c r="E26" t="s">
        <v>84</v>
      </c>
      <c r="F26">
        <v>7.4999999999999997E-2</v>
      </c>
      <c r="G26" s="107">
        <f>'Stavební rozpočet'!G30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1</v>
      </c>
    </row>
    <row r="27" spans="1:25">
      <c r="E27" t="s">
        <v>85</v>
      </c>
    </row>
    <row r="28" spans="1:25">
      <c r="E28" t="s">
        <v>84</v>
      </c>
    </row>
    <row r="29" spans="1:25">
      <c r="E29" t="s">
        <v>84</v>
      </c>
    </row>
    <row r="30" spans="1:25">
      <c r="E30" t="s">
        <v>84</v>
      </c>
    </row>
    <row r="31" spans="1:25">
      <c r="E31" t="s">
        <v>84</v>
      </c>
    </row>
    <row r="32" spans="1:25">
      <c r="E32" t="s">
        <v>84</v>
      </c>
    </row>
    <row r="33" spans="1:25" ht="12.75" customHeight="1">
      <c r="B33" s="15" t="s">
        <v>63</v>
      </c>
      <c r="C33" s="66" t="s">
        <v>86</v>
      </c>
      <c r="D33" s="71"/>
      <c r="E33" s="71"/>
      <c r="F33" s="71"/>
      <c r="G33" s="71"/>
      <c r="H33" s="16"/>
    </row>
    <row r="34" spans="1:25">
      <c r="A34" s="2" t="s">
        <v>87</v>
      </c>
      <c r="B34" s="1" t="s">
        <v>88</v>
      </c>
      <c r="C34" s="25" t="s">
        <v>89</v>
      </c>
      <c r="D34" t="s">
        <v>50</v>
      </c>
      <c r="E34" t="s">
        <v>90</v>
      </c>
      <c r="F34">
        <v>5.74</v>
      </c>
      <c r="G34" s="107">
        <f>'Stavební rozpočet'!G39</f>
        <v>0</v>
      </c>
      <c r="H34">
        <f>W34*F34+X34*F34</f>
        <v>0</v>
      </c>
      <c r="W34">
        <f>G34*Y34</f>
        <v>0</v>
      </c>
      <c r="X34">
        <f>G34*(1-Y34)</f>
        <v>0</v>
      </c>
      <c r="Y34">
        <v>0.26393229166666671</v>
      </c>
    </row>
    <row r="35" spans="1:25" ht="12.75" customHeight="1">
      <c r="B35" s="15" t="s">
        <v>63</v>
      </c>
      <c r="C35" s="66" t="s">
        <v>91</v>
      </c>
      <c r="D35" s="71"/>
      <c r="E35" s="71"/>
      <c r="F35" s="71"/>
      <c r="G35" s="71"/>
      <c r="H35" s="16"/>
    </row>
    <row r="36" spans="1:25">
      <c r="A36" s="2" t="s">
        <v>92</v>
      </c>
      <c r="B36" s="1" t="s">
        <v>93</v>
      </c>
      <c r="C36" s="25" t="s">
        <v>94</v>
      </c>
      <c r="D36" t="s">
        <v>50</v>
      </c>
      <c r="F36">
        <v>5.74</v>
      </c>
      <c r="G36" s="107">
        <f>'Stavební rozpočet'!G42</f>
        <v>0</v>
      </c>
      <c r="H36">
        <f>W36*F36+X36*F36</f>
        <v>0</v>
      </c>
      <c r="W36">
        <f>G36*Y36</f>
        <v>0</v>
      </c>
      <c r="X36">
        <f>G36*(1-Y36)</f>
        <v>0</v>
      </c>
      <c r="Y36">
        <v>0.1741541038525963</v>
      </c>
    </row>
    <row r="37" spans="1:25" ht="12.75" customHeight="1">
      <c r="B37" s="15" t="s">
        <v>63</v>
      </c>
      <c r="C37" s="66" t="s">
        <v>95</v>
      </c>
      <c r="D37" s="71"/>
      <c r="E37" s="71"/>
      <c r="F37" s="71"/>
      <c r="G37" s="71"/>
      <c r="H37" s="16"/>
    </row>
    <row r="38" spans="1:25">
      <c r="A38" s="2" t="s">
        <v>96</v>
      </c>
      <c r="B38" s="1" t="s">
        <v>81</v>
      </c>
      <c r="C38" s="25" t="s">
        <v>82</v>
      </c>
      <c r="D38" t="s">
        <v>83</v>
      </c>
      <c r="F38">
        <v>0.05</v>
      </c>
      <c r="G38" s="107">
        <f>'Stavební rozpočet'!G44</f>
        <v>0</v>
      </c>
      <c r="H38">
        <f>W38*F38+X38*F38</f>
        <v>0</v>
      </c>
      <c r="W38">
        <f>G38*Y38</f>
        <v>0</v>
      </c>
      <c r="X38">
        <f>G38*(1-Y38)</f>
        <v>0</v>
      </c>
      <c r="Y38">
        <v>1</v>
      </c>
    </row>
    <row r="39" spans="1:25" ht="12.75" customHeight="1">
      <c r="B39" s="15" t="s">
        <v>63</v>
      </c>
      <c r="C39" s="66" t="s">
        <v>86</v>
      </c>
      <c r="D39" s="71"/>
      <c r="E39" s="71"/>
      <c r="F39" s="71"/>
      <c r="G39" s="71"/>
      <c r="H39" s="16"/>
    </row>
    <row r="40" spans="1:25">
      <c r="A40" s="18"/>
      <c r="B40" s="19" t="s">
        <v>97</v>
      </c>
      <c r="C40" s="13" t="s">
        <v>98</v>
      </c>
      <c r="D40" s="13"/>
      <c r="E40" s="13"/>
      <c r="F40" s="13"/>
      <c r="G40" s="13"/>
      <c r="H40" s="13">
        <f>SUM(H41:H41)</f>
        <v>0</v>
      </c>
    </row>
    <row r="41" spans="1:25">
      <c r="A41" s="2" t="s">
        <v>99</v>
      </c>
      <c r="B41" s="1" t="s">
        <v>100</v>
      </c>
      <c r="C41" s="25" t="s">
        <v>101</v>
      </c>
      <c r="D41" t="s">
        <v>102</v>
      </c>
      <c r="F41">
        <v>1</v>
      </c>
      <c r="G41" s="10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0.64451468048359239</v>
      </c>
    </row>
    <row r="42" spans="1:25">
      <c r="A42" s="18"/>
      <c r="B42" s="19" t="s">
        <v>104</v>
      </c>
      <c r="C42" s="13" t="s">
        <v>105</v>
      </c>
      <c r="D42" s="13"/>
      <c r="E42" s="13"/>
      <c r="F42" s="13"/>
      <c r="G42" s="13"/>
      <c r="H42" s="13">
        <f>SUM(H43:H50)</f>
        <v>0</v>
      </c>
    </row>
    <row r="43" spans="1:25">
      <c r="A43" s="2" t="s">
        <v>107</v>
      </c>
      <c r="B43" s="1" t="s">
        <v>108</v>
      </c>
      <c r="C43" s="25" t="s">
        <v>109</v>
      </c>
      <c r="D43" t="s">
        <v>102</v>
      </c>
      <c r="F43">
        <v>1</v>
      </c>
      <c r="G43" s="107">
        <f>'Stavební rozpočet'!G49</f>
        <v>0</v>
      </c>
      <c r="H43">
        <f>W43*F43+X43*F43</f>
        <v>0</v>
      </c>
      <c r="W43">
        <f>G43*Y43</f>
        <v>0</v>
      </c>
      <c r="X43">
        <f>G43*(1-Y43)</f>
        <v>0</v>
      </c>
      <c r="Y43">
        <v>0.96824343015214376</v>
      </c>
    </row>
    <row r="44" spans="1:25">
      <c r="A44" s="2" t="s">
        <v>112</v>
      </c>
      <c r="B44" s="1" t="s">
        <v>113</v>
      </c>
      <c r="C44" s="25" t="s">
        <v>114</v>
      </c>
      <c r="D44" t="s">
        <v>68</v>
      </c>
      <c r="E44" t="s">
        <v>115</v>
      </c>
      <c r="F44">
        <v>4.3</v>
      </c>
      <c r="G44" s="107">
        <f>'Stavební rozpočet'!G50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0.34058689878076098</v>
      </c>
    </row>
    <row r="45" spans="1:25">
      <c r="E45" t="s">
        <v>115</v>
      </c>
    </row>
    <row r="46" spans="1:25">
      <c r="E46" t="s">
        <v>115</v>
      </c>
    </row>
    <row r="47" spans="1:25">
      <c r="A47" s="2" t="s">
        <v>116</v>
      </c>
      <c r="B47" s="1" t="s">
        <v>117</v>
      </c>
      <c r="C47" s="25" t="s">
        <v>118</v>
      </c>
      <c r="D47" t="s">
        <v>68</v>
      </c>
      <c r="F47">
        <v>0.75</v>
      </c>
      <c r="G47" s="107">
        <f>'Stavební rozpočet'!G54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0.31743667679837889</v>
      </c>
    </row>
    <row r="48" spans="1:25">
      <c r="A48" s="2" t="s">
        <v>119</v>
      </c>
      <c r="B48" s="1" t="s">
        <v>120</v>
      </c>
      <c r="C48" s="25" t="s">
        <v>121</v>
      </c>
      <c r="D48" t="s">
        <v>102</v>
      </c>
      <c r="F48">
        <v>2</v>
      </c>
      <c r="G48" s="107">
        <f>'Stavební rozpočet'!G55</f>
        <v>0</v>
      </c>
      <c r="H48">
        <f>W48*F48+X48*F48</f>
        <v>0</v>
      </c>
      <c r="W48">
        <f>G48*Y48</f>
        <v>0</v>
      </c>
      <c r="X48">
        <f>G48*(1-Y48)</f>
        <v>0</v>
      </c>
      <c r="Y48">
        <v>0</v>
      </c>
    </row>
    <row r="49" spans="1:25">
      <c r="A49" s="2" t="s">
        <v>122</v>
      </c>
      <c r="B49" s="1" t="s">
        <v>123</v>
      </c>
      <c r="C49" s="25" t="s">
        <v>124</v>
      </c>
      <c r="D49" t="s">
        <v>68</v>
      </c>
      <c r="F49">
        <v>5.05</v>
      </c>
      <c r="G49" s="10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2.9225352112676059E-2</v>
      </c>
    </row>
    <row r="50" spans="1:25">
      <c r="A50" s="2" t="s">
        <v>125</v>
      </c>
      <c r="B50" s="1" t="s">
        <v>126</v>
      </c>
      <c r="C50" s="25" t="s">
        <v>127</v>
      </c>
      <c r="D50" t="s">
        <v>83</v>
      </c>
      <c r="F50">
        <v>4.4000000000000003E-3</v>
      </c>
      <c r="G50" s="107">
        <f>'Stavební rozpočet'!G57</f>
        <v>0</v>
      </c>
      <c r="H50">
        <f>W50*F50+X50*F50</f>
        <v>0</v>
      </c>
      <c r="W50">
        <f>G50*Y50</f>
        <v>0</v>
      </c>
      <c r="X50">
        <f>G50*(1-Y50)</f>
        <v>0</v>
      </c>
      <c r="Y50">
        <v>0</v>
      </c>
    </row>
    <row r="51" spans="1:25">
      <c r="A51" s="18"/>
      <c r="B51" s="19" t="s">
        <v>128</v>
      </c>
      <c r="C51" s="13" t="s">
        <v>129</v>
      </c>
      <c r="D51" s="13"/>
      <c r="E51" s="13"/>
      <c r="F51" s="13"/>
      <c r="G51" s="13"/>
      <c r="H51" s="13">
        <f>SUM(H52:H61)</f>
        <v>0</v>
      </c>
    </row>
    <row r="52" spans="1:25">
      <c r="A52" s="2" t="s">
        <v>130</v>
      </c>
      <c r="B52" s="1" t="s">
        <v>131</v>
      </c>
      <c r="C52" s="25" t="s">
        <v>132</v>
      </c>
      <c r="D52" t="s">
        <v>68</v>
      </c>
      <c r="E52" t="s">
        <v>134</v>
      </c>
      <c r="F52">
        <v>5.9</v>
      </c>
      <c r="G52" s="107">
        <f>'Stavební rozpočet'!G59</f>
        <v>0</v>
      </c>
      <c r="H52">
        <f>W52*F52+X52*F52</f>
        <v>0</v>
      </c>
      <c r="W52">
        <f>G52*Y52</f>
        <v>0</v>
      </c>
      <c r="X52">
        <f>G52*(1-Y52)</f>
        <v>0</v>
      </c>
      <c r="Y52">
        <v>0.24177377892030841</v>
      </c>
    </row>
    <row r="53" spans="1:25">
      <c r="E53" t="s">
        <v>135</v>
      </c>
    </row>
    <row r="54" spans="1:25">
      <c r="E54" t="s">
        <v>136</v>
      </c>
    </row>
    <row r="55" spans="1:25">
      <c r="E55" t="s">
        <v>135</v>
      </c>
    </row>
    <row r="56" spans="1:25">
      <c r="A56" s="2" t="s">
        <v>137</v>
      </c>
      <c r="B56" s="1" t="s">
        <v>138</v>
      </c>
      <c r="C56" s="25" t="s">
        <v>139</v>
      </c>
      <c r="D56" t="s">
        <v>68</v>
      </c>
      <c r="F56">
        <v>5.9</v>
      </c>
      <c r="G56" s="107">
        <f>'Stavební rozpočet'!G64</f>
        <v>0</v>
      </c>
      <c r="H56">
        <f>W56*F56+X56*F56</f>
        <v>0</v>
      </c>
      <c r="W56">
        <f>G56*Y56</f>
        <v>0</v>
      </c>
      <c r="X56">
        <f>G56*(1-Y56)</f>
        <v>0</v>
      </c>
      <c r="Y56">
        <v>0.17068343229712421</v>
      </c>
    </row>
    <row r="57" spans="1:25" ht="12.75" customHeight="1">
      <c r="B57" s="15" t="s">
        <v>63</v>
      </c>
      <c r="C57" s="66" t="s">
        <v>140</v>
      </c>
      <c r="D57" s="71"/>
      <c r="E57" s="71"/>
      <c r="F57" s="71"/>
      <c r="G57" s="71"/>
      <c r="H57" s="16"/>
    </row>
    <row r="58" spans="1:25">
      <c r="A58" s="2" t="s">
        <v>141</v>
      </c>
      <c r="B58" s="1" t="s">
        <v>142</v>
      </c>
      <c r="C58" s="25" t="s">
        <v>143</v>
      </c>
      <c r="D58" t="s">
        <v>102</v>
      </c>
      <c r="F58">
        <v>5</v>
      </c>
      <c r="G58" s="107">
        <f>'Stavební rozpočet'!G66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0.37733720879788302</v>
      </c>
    </row>
    <row r="59" spans="1:25">
      <c r="A59" s="2" t="s">
        <v>144</v>
      </c>
      <c r="B59" s="1" t="s">
        <v>145</v>
      </c>
      <c r="C59" s="25" t="s">
        <v>146</v>
      </c>
      <c r="D59" t="s">
        <v>102</v>
      </c>
      <c r="F59">
        <v>2</v>
      </c>
      <c r="G59" s="10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0.71827496149467618</v>
      </c>
    </row>
    <row r="60" spans="1:25">
      <c r="A60" s="2" t="s">
        <v>147</v>
      </c>
      <c r="B60" s="1" t="s">
        <v>148</v>
      </c>
      <c r="C60" s="25" t="s">
        <v>149</v>
      </c>
      <c r="D60" t="s">
        <v>68</v>
      </c>
      <c r="F60">
        <v>5.9</v>
      </c>
      <c r="G60" s="107">
        <f>'Stavební rozpočet'!G68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1.5294117647058819E-2</v>
      </c>
    </row>
    <row r="61" spans="1:25">
      <c r="A61" s="2" t="s">
        <v>150</v>
      </c>
      <c r="B61" s="1" t="s">
        <v>151</v>
      </c>
      <c r="C61" s="25" t="s">
        <v>152</v>
      </c>
      <c r="D61" t="s">
        <v>83</v>
      </c>
      <c r="F61">
        <v>2.4899999999999999E-2</v>
      </c>
      <c r="G61" s="107">
        <f>'Stavební rozpočet'!G69</f>
        <v>0</v>
      </c>
      <c r="H61">
        <f>W61*F61+X61*F61</f>
        <v>0</v>
      </c>
      <c r="W61">
        <f>G61*Y61</f>
        <v>0</v>
      </c>
      <c r="X61">
        <f>G61*(1-Y61)</f>
        <v>0</v>
      </c>
      <c r="Y61">
        <v>0</v>
      </c>
    </row>
    <row r="62" spans="1:25">
      <c r="A62" s="18"/>
      <c r="B62" s="19" t="s">
        <v>153</v>
      </c>
      <c r="C62" s="13" t="s">
        <v>154</v>
      </c>
      <c r="D62" s="13"/>
      <c r="E62" s="13"/>
      <c r="F62" s="13"/>
      <c r="G62" s="13"/>
      <c r="H62" s="13">
        <f>SUM(H63:H87)</f>
        <v>0</v>
      </c>
    </row>
    <row r="63" spans="1:25">
      <c r="A63" s="2" t="s">
        <v>155</v>
      </c>
      <c r="B63" s="1" t="s">
        <v>156</v>
      </c>
      <c r="C63" s="25" t="s">
        <v>157</v>
      </c>
      <c r="D63" t="s">
        <v>102</v>
      </c>
      <c r="F63">
        <v>1</v>
      </c>
      <c r="G63" s="10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0.86802803738317758</v>
      </c>
    </row>
    <row r="64" spans="1:25">
      <c r="A64" s="2" t="s">
        <v>159</v>
      </c>
      <c r="B64" s="1" t="s">
        <v>160</v>
      </c>
      <c r="C64" s="25" t="s">
        <v>161</v>
      </c>
      <c r="D64" t="s">
        <v>162</v>
      </c>
      <c r="F64">
        <v>1</v>
      </c>
      <c r="G64" s="107">
        <f>'Stavební rozpočet'!G72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0.78475862068965518</v>
      </c>
    </row>
    <row r="65" spans="1:25" ht="12.75" customHeight="1">
      <c r="B65" s="15" t="s">
        <v>63</v>
      </c>
      <c r="C65" s="66" t="s">
        <v>163</v>
      </c>
      <c r="D65" s="71"/>
      <c r="E65" s="71"/>
      <c r="F65" s="71"/>
      <c r="G65" s="71"/>
      <c r="H65" s="16"/>
    </row>
    <row r="66" spans="1:25">
      <c r="A66" s="2" t="s">
        <v>164</v>
      </c>
      <c r="B66" s="1" t="s">
        <v>165</v>
      </c>
      <c r="C66" s="25" t="s">
        <v>166</v>
      </c>
      <c r="D66" t="s">
        <v>102</v>
      </c>
      <c r="F66">
        <v>1</v>
      </c>
      <c r="G66" s="107">
        <f>'Stavební rozpočet'!G74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</v>
      </c>
    </row>
    <row r="67" spans="1:25">
      <c r="A67" s="2" t="s">
        <v>167</v>
      </c>
      <c r="B67" s="1" t="s">
        <v>168</v>
      </c>
      <c r="C67" s="25" t="s">
        <v>169</v>
      </c>
      <c r="D67" t="s">
        <v>102</v>
      </c>
      <c r="F67">
        <v>1</v>
      </c>
      <c r="G67" s="10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0</v>
      </c>
    </row>
    <row r="68" spans="1:25">
      <c r="A68" s="2" t="s">
        <v>170</v>
      </c>
      <c r="B68" s="1" t="s">
        <v>171</v>
      </c>
      <c r="C68" s="25" t="s">
        <v>172</v>
      </c>
      <c r="D68" t="s">
        <v>102</v>
      </c>
      <c r="F68">
        <v>1</v>
      </c>
      <c r="G68" s="107">
        <f>'Stavební rozpočet'!G76</f>
        <v>0</v>
      </c>
      <c r="H68">
        <f>W68*F68+X68*F68</f>
        <v>0</v>
      </c>
      <c r="W68">
        <f>G68*Y68</f>
        <v>0</v>
      </c>
      <c r="X68">
        <f>G68*(1-Y68)</f>
        <v>0</v>
      </c>
      <c r="Y68">
        <v>1.9678749233249169E-2</v>
      </c>
    </row>
    <row r="69" spans="1:25">
      <c r="A69" s="2" t="s">
        <v>173</v>
      </c>
      <c r="B69" s="1" t="s">
        <v>174</v>
      </c>
      <c r="C69" s="25" t="s">
        <v>175</v>
      </c>
      <c r="D69" t="s">
        <v>102</v>
      </c>
      <c r="F69">
        <v>1</v>
      </c>
      <c r="G69" s="10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0.1783447251742083</v>
      </c>
    </row>
    <row r="70" spans="1:25">
      <c r="A70" s="2" t="s">
        <v>176</v>
      </c>
      <c r="B70" s="1" t="s">
        <v>177</v>
      </c>
      <c r="C70" s="25" t="s">
        <v>178</v>
      </c>
      <c r="D70" t="s">
        <v>102</v>
      </c>
      <c r="F70">
        <v>1</v>
      </c>
      <c r="G70" s="107">
        <f>'Stavební rozpočet'!G78</f>
        <v>0</v>
      </c>
      <c r="H70">
        <f>W70*F70+X70*F70</f>
        <v>0</v>
      </c>
      <c r="W70">
        <f>G70*Y70</f>
        <v>0</v>
      </c>
      <c r="X70">
        <f>G70*(1-Y70)</f>
        <v>0</v>
      </c>
      <c r="Y70">
        <v>1</v>
      </c>
    </row>
    <row r="71" spans="1:25" ht="12.75" customHeight="1">
      <c r="B71" s="15" t="s">
        <v>63</v>
      </c>
      <c r="C71" s="66" t="s">
        <v>179</v>
      </c>
      <c r="D71" s="71"/>
      <c r="E71" s="71"/>
      <c r="F71" s="71"/>
      <c r="G71" s="71"/>
      <c r="H71" s="16"/>
    </row>
    <row r="72" spans="1:25">
      <c r="A72" s="2" t="s">
        <v>180</v>
      </c>
      <c r="B72" s="1" t="s">
        <v>181</v>
      </c>
      <c r="C72" s="25" t="s">
        <v>182</v>
      </c>
      <c r="D72" t="s">
        <v>102</v>
      </c>
      <c r="F72">
        <v>1</v>
      </c>
      <c r="G72" s="107">
        <f>'Stavební rozpočet'!G80</f>
        <v>0</v>
      </c>
      <c r="H72">
        <f>W72*F72+X72*F72</f>
        <v>0</v>
      </c>
      <c r="W72">
        <f>G72*Y72</f>
        <v>0</v>
      </c>
      <c r="X72">
        <f>G72*(1-Y72)</f>
        <v>0</v>
      </c>
      <c r="Y72">
        <v>1</v>
      </c>
    </row>
    <row r="73" spans="1:25" ht="12.75" customHeight="1">
      <c r="B73" s="15" t="s">
        <v>63</v>
      </c>
      <c r="C73" s="66" t="s">
        <v>183</v>
      </c>
      <c r="D73" s="71"/>
      <c r="E73" s="71"/>
      <c r="F73" s="71"/>
      <c r="G73" s="71"/>
      <c r="H73" s="16"/>
    </row>
    <row r="74" spans="1:25">
      <c r="A74" s="2" t="s">
        <v>184</v>
      </c>
      <c r="B74" s="1" t="s">
        <v>185</v>
      </c>
      <c r="C74" s="25" t="s">
        <v>186</v>
      </c>
      <c r="D74" t="s">
        <v>102</v>
      </c>
      <c r="F74">
        <v>2</v>
      </c>
      <c r="G74" s="107">
        <f>'Stavební rozpočet'!G82</f>
        <v>0</v>
      </c>
      <c r="H74">
        <f>W74*F74+X74*F74</f>
        <v>0</v>
      </c>
      <c r="W74">
        <f>G74*Y74</f>
        <v>0</v>
      </c>
      <c r="X74">
        <f>G74*(1-Y74)</f>
        <v>0</v>
      </c>
      <c r="Y74">
        <v>1</v>
      </c>
    </row>
    <row r="75" spans="1:25" ht="12.75" customHeight="1">
      <c r="B75" s="15" t="s">
        <v>63</v>
      </c>
      <c r="C75" s="66" t="s">
        <v>187</v>
      </c>
      <c r="D75" s="71"/>
      <c r="E75" s="71"/>
      <c r="F75" s="71"/>
      <c r="G75" s="71"/>
      <c r="H75" s="16"/>
    </row>
    <row r="76" spans="1:25">
      <c r="A76" s="2" t="s">
        <v>188</v>
      </c>
      <c r="B76" s="1" t="s">
        <v>189</v>
      </c>
      <c r="C76" s="25" t="s">
        <v>190</v>
      </c>
      <c r="D76" t="s">
        <v>102</v>
      </c>
      <c r="F76">
        <v>3</v>
      </c>
      <c r="G76" s="107">
        <f>'Stavební rozpočet'!G84</f>
        <v>0</v>
      </c>
      <c r="H76">
        <f>W76*F76+X76*F76</f>
        <v>0</v>
      </c>
      <c r="W76">
        <f>G76*Y76</f>
        <v>0</v>
      </c>
      <c r="X76">
        <f>G76*(1-Y76)</f>
        <v>0</v>
      </c>
      <c r="Y76">
        <v>1</v>
      </c>
    </row>
    <row r="77" spans="1:25" ht="12.75" customHeight="1">
      <c r="B77" s="15" t="s">
        <v>63</v>
      </c>
      <c r="C77" s="66" t="s">
        <v>191</v>
      </c>
      <c r="D77" s="71"/>
      <c r="E77" s="71"/>
      <c r="F77" s="71"/>
      <c r="G77" s="71"/>
      <c r="H77" s="16"/>
    </row>
    <row r="78" spans="1:25">
      <c r="A78" s="2" t="s">
        <v>192</v>
      </c>
      <c r="B78" s="1" t="s">
        <v>193</v>
      </c>
      <c r="C78" s="25" t="s">
        <v>194</v>
      </c>
      <c r="D78" t="s">
        <v>102</v>
      </c>
      <c r="F78">
        <v>1</v>
      </c>
      <c r="G78" s="107">
        <f>'Stavební rozpočet'!G86</f>
        <v>0</v>
      </c>
      <c r="H78">
        <f>W78*F78+X78*F78</f>
        <v>0</v>
      </c>
      <c r="W78">
        <f>G78*Y78</f>
        <v>0</v>
      </c>
      <c r="X78">
        <f>G78*(1-Y78)</f>
        <v>0</v>
      </c>
      <c r="Y78">
        <v>1</v>
      </c>
    </row>
    <row r="79" spans="1:25" ht="12.75" customHeight="1">
      <c r="B79" s="15" t="s">
        <v>63</v>
      </c>
      <c r="C79" s="66" t="s">
        <v>195</v>
      </c>
      <c r="D79" s="71"/>
      <c r="E79" s="71"/>
      <c r="F79" s="71"/>
      <c r="G79" s="71"/>
      <c r="H79" s="16"/>
    </row>
    <row r="80" spans="1:25">
      <c r="A80" s="2" t="s">
        <v>196</v>
      </c>
      <c r="B80" s="1" t="s">
        <v>197</v>
      </c>
      <c r="C80" s="25" t="s">
        <v>198</v>
      </c>
      <c r="D80" t="s">
        <v>102</v>
      </c>
      <c r="F80">
        <v>1</v>
      </c>
      <c r="G80" s="107">
        <f>'Stavební rozpočet'!G88</f>
        <v>0</v>
      </c>
      <c r="H80">
        <f t="shared" ref="H80:H87" si="0">W80*F80+X80*F80</f>
        <v>0</v>
      </c>
      <c r="W80">
        <f t="shared" ref="W80:W87" si="1">G80*Y80</f>
        <v>0</v>
      </c>
      <c r="X80">
        <f t="shared" ref="X80:X87" si="2">G80*(1-Y80)</f>
        <v>0</v>
      </c>
      <c r="Y80">
        <v>1</v>
      </c>
    </row>
    <row r="81" spans="1:25">
      <c r="A81" s="2" t="s">
        <v>199</v>
      </c>
      <c r="B81" s="1" t="s">
        <v>200</v>
      </c>
      <c r="C81" s="25" t="s">
        <v>201</v>
      </c>
      <c r="D81" t="s">
        <v>162</v>
      </c>
      <c r="F81">
        <v>1</v>
      </c>
      <c r="G81" s="107">
        <f>'Stavební rozpočet'!G89</f>
        <v>0</v>
      </c>
      <c r="H81">
        <f t="shared" si="0"/>
        <v>0</v>
      </c>
      <c r="W81">
        <f t="shared" si="1"/>
        <v>0</v>
      </c>
      <c r="X81">
        <f t="shared" si="2"/>
        <v>0</v>
      </c>
      <c r="Y81">
        <v>0.88471458773784362</v>
      </c>
    </row>
    <row r="82" spans="1:25">
      <c r="A82" s="2" t="s">
        <v>202</v>
      </c>
      <c r="B82" s="1" t="s">
        <v>203</v>
      </c>
      <c r="C82" s="25" t="s">
        <v>204</v>
      </c>
      <c r="D82" t="s">
        <v>162</v>
      </c>
      <c r="F82">
        <v>2</v>
      </c>
      <c r="G82" s="107">
        <f>'Stavební rozpočet'!G90</f>
        <v>0</v>
      </c>
      <c r="H82">
        <f t="shared" si="0"/>
        <v>0</v>
      </c>
      <c r="W82">
        <f t="shared" si="1"/>
        <v>0</v>
      </c>
      <c r="X82">
        <f t="shared" si="2"/>
        <v>0</v>
      </c>
      <c r="Y82">
        <v>0.89831235431235434</v>
      </c>
    </row>
    <row r="83" spans="1:25">
      <c r="A83" s="2" t="s">
        <v>205</v>
      </c>
      <c r="B83" s="1" t="s">
        <v>206</v>
      </c>
      <c r="C83" s="25" t="s">
        <v>207</v>
      </c>
      <c r="D83" t="s">
        <v>83</v>
      </c>
      <c r="F83">
        <v>0.48430000000000001</v>
      </c>
      <c r="G83" s="107">
        <f>'Stavební rozpočet'!G91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0</v>
      </c>
    </row>
    <row r="84" spans="1:25">
      <c r="A84" s="2" t="s">
        <v>208</v>
      </c>
      <c r="B84" s="1" t="s">
        <v>209</v>
      </c>
      <c r="C84" s="25" t="s">
        <v>210</v>
      </c>
      <c r="D84" t="s">
        <v>162</v>
      </c>
      <c r="F84">
        <v>3</v>
      </c>
      <c r="G84" s="107">
        <f>'Stavební rozpočet'!G92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0.76627257799671589</v>
      </c>
    </row>
    <row r="85" spans="1:25">
      <c r="A85" s="2" t="s">
        <v>211</v>
      </c>
      <c r="B85" s="1" t="s">
        <v>212</v>
      </c>
      <c r="C85" s="25" t="s">
        <v>213</v>
      </c>
      <c r="D85" t="s">
        <v>102</v>
      </c>
      <c r="F85">
        <v>1</v>
      </c>
      <c r="G85" s="107">
        <f>'Stavební rozpočet'!G93</f>
        <v>0</v>
      </c>
      <c r="H85">
        <f t="shared" si="0"/>
        <v>0</v>
      </c>
      <c r="W85">
        <f t="shared" si="1"/>
        <v>0</v>
      </c>
      <c r="X85">
        <f t="shared" si="2"/>
        <v>0</v>
      </c>
      <c r="Y85">
        <v>0.89444997706602103</v>
      </c>
    </row>
    <row r="86" spans="1:25">
      <c r="A86" s="2" t="s">
        <v>214</v>
      </c>
      <c r="B86" s="1" t="s">
        <v>215</v>
      </c>
      <c r="C86" s="25" t="s">
        <v>216</v>
      </c>
      <c r="D86" t="s">
        <v>162</v>
      </c>
      <c r="F86">
        <v>1</v>
      </c>
      <c r="G86" s="107">
        <f>'Stavební rozpočet'!G94</f>
        <v>0</v>
      </c>
      <c r="H86">
        <f t="shared" si="0"/>
        <v>0</v>
      </c>
      <c r="W86">
        <f t="shared" si="1"/>
        <v>0</v>
      </c>
      <c r="X86">
        <f t="shared" si="2"/>
        <v>0</v>
      </c>
      <c r="Y86">
        <v>0.46077464788732392</v>
      </c>
    </row>
    <row r="87" spans="1:25">
      <c r="A87" s="2" t="s">
        <v>217</v>
      </c>
      <c r="B87" s="1" t="s">
        <v>218</v>
      </c>
      <c r="C87" s="25" t="s">
        <v>219</v>
      </c>
      <c r="D87" t="s">
        <v>102</v>
      </c>
      <c r="F87">
        <v>1</v>
      </c>
      <c r="G87" s="107">
        <v>0</v>
      </c>
      <c r="H87">
        <f t="shared" si="0"/>
        <v>0</v>
      </c>
      <c r="W87">
        <f t="shared" si="1"/>
        <v>0</v>
      </c>
      <c r="X87">
        <f t="shared" si="2"/>
        <v>0</v>
      </c>
      <c r="Y87">
        <v>0</v>
      </c>
    </row>
    <row r="88" spans="1:25" ht="12.75" customHeight="1">
      <c r="B88" s="15" t="s">
        <v>63</v>
      </c>
      <c r="C88" s="66" t="s">
        <v>220</v>
      </c>
      <c r="D88" s="71"/>
      <c r="E88" s="71"/>
      <c r="F88" s="71"/>
      <c r="G88" s="71"/>
      <c r="H88" s="16"/>
    </row>
    <row r="89" spans="1:25">
      <c r="A89" s="18"/>
      <c r="B89" s="19" t="s">
        <v>221</v>
      </c>
      <c r="C89" s="13" t="s">
        <v>222</v>
      </c>
      <c r="D89" s="13"/>
      <c r="E89" s="13"/>
      <c r="F89" s="13"/>
      <c r="G89" s="13"/>
      <c r="H89" s="13">
        <f>SUM(H90:H94)</f>
        <v>0</v>
      </c>
    </row>
    <row r="90" spans="1:25">
      <c r="A90" s="2" t="s">
        <v>223</v>
      </c>
      <c r="B90" s="1" t="s">
        <v>224</v>
      </c>
      <c r="C90" s="25" t="s">
        <v>225</v>
      </c>
      <c r="D90" t="s">
        <v>102</v>
      </c>
      <c r="F90">
        <v>1</v>
      </c>
      <c r="G90" s="107">
        <f>'Stavební rozpočet'!G98</f>
        <v>0</v>
      </c>
      <c r="H90">
        <f>W90*F90+X90*F90</f>
        <v>0</v>
      </c>
      <c r="W90">
        <f>G90*Y90</f>
        <v>0</v>
      </c>
      <c r="X90">
        <f>G90*(1-Y90)</f>
        <v>0</v>
      </c>
      <c r="Y90">
        <v>0</v>
      </c>
    </row>
    <row r="91" spans="1:25">
      <c r="A91" s="2" t="s">
        <v>228</v>
      </c>
      <c r="B91" s="1" t="s">
        <v>229</v>
      </c>
      <c r="C91" s="25" t="s">
        <v>230</v>
      </c>
      <c r="D91" t="s">
        <v>83</v>
      </c>
      <c r="F91">
        <v>1.9800000000000002E-2</v>
      </c>
      <c r="G91" s="107">
        <f>'Stavební rozpočet'!G99</f>
        <v>0</v>
      </c>
      <c r="H91">
        <f>W91*F91+X91*F91</f>
        <v>0</v>
      </c>
      <c r="W91">
        <f>G91*Y91</f>
        <v>0</v>
      </c>
      <c r="X91">
        <f>G91*(1-Y91)</f>
        <v>0</v>
      </c>
      <c r="Y91">
        <v>0</v>
      </c>
    </row>
    <row r="92" spans="1:25">
      <c r="A92" s="2" t="s">
        <v>231</v>
      </c>
      <c r="B92" s="1" t="s">
        <v>232</v>
      </c>
      <c r="C92" s="25" t="s">
        <v>233</v>
      </c>
      <c r="D92" t="s">
        <v>102</v>
      </c>
      <c r="F92">
        <v>1</v>
      </c>
      <c r="G92" s="107">
        <f>'Stavební rozpočet'!G100</f>
        <v>0</v>
      </c>
      <c r="H92">
        <f>W92*F92+X92*F92</f>
        <v>0</v>
      </c>
      <c r="W92">
        <f>G92*Y92</f>
        <v>0</v>
      </c>
      <c r="X92">
        <f>G92*(1-Y92)</f>
        <v>0</v>
      </c>
      <c r="Y92">
        <v>1</v>
      </c>
    </row>
    <row r="93" spans="1:25" ht="12.75" customHeight="1">
      <c r="B93" s="15" t="s">
        <v>63</v>
      </c>
      <c r="C93" s="66" t="s">
        <v>234</v>
      </c>
      <c r="D93" s="71"/>
      <c r="E93" s="71"/>
      <c r="F93" s="71"/>
      <c r="G93" s="71"/>
      <c r="H93" s="16"/>
    </row>
    <row r="94" spans="1:25">
      <c r="A94" s="2" t="s">
        <v>235</v>
      </c>
      <c r="B94" s="1" t="s">
        <v>236</v>
      </c>
      <c r="C94" s="25" t="s">
        <v>237</v>
      </c>
      <c r="D94" t="s">
        <v>102</v>
      </c>
      <c r="F94">
        <v>1</v>
      </c>
      <c r="G94" s="107">
        <f>'Stavební rozpočet'!G102</f>
        <v>0</v>
      </c>
      <c r="H94">
        <f>W94*F94+X94*F94</f>
        <v>0</v>
      </c>
      <c r="W94">
        <f>G94*Y94</f>
        <v>0</v>
      </c>
      <c r="X94">
        <f>G94*(1-Y94)</f>
        <v>0</v>
      </c>
      <c r="Y94">
        <v>1</v>
      </c>
    </row>
    <row r="95" spans="1:25" ht="12.75" customHeight="1">
      <c r="B95" s="15" t="s">
        <v>63</v>
      </c>
      <c r="C95" s="66" t="s">
        <v>238</v>
      </c>
      <c r="D95" s="71"/>
      <c r="E95" s="71"/>
      <c r="F95" s="71"/>
      <c r="G95" s="71"/>
      <c r="H95" s="16"/>
    </row>
    <row r="96" spans="1:25">
      <c r="A96" s="18"/>
      <c r="B96" s="19" t="s">
        <v>239</v>
      </c>
      <c r="C96" s="13" t="s">
        <v>240</v>
      </c>
      <c r="D96" s="13"/>
      <c r="E96" s="13"/>
      <c r="F96" s="13"/>
      <c r="G96" s="13"/>
      <c r="H96" s="13">
        <f>SUM(H97:H150)</f>
        <v>0</v>
      </c>
    </row>
    <row r="97" spans="1:25">
      <c r="A97" s="2" t="s">
        <v>241</v>
      </c>
      <c r="B97" s="1" t="s">
        <v>242</v>
      </c>
      <c r="C97" s="25" t="s">
        <v>243</v>
      </c>
      <c r="D97" t="s">
        <v>50</v>
      </c>
      <c r="E97" t="s">
        <v>90</v>
      </c>
      <c r="F97">
        <v>5.74</v>
      </c>
      <c r="G97" s="107">
        <f>'Stavební rozpočet'!G105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0</v>
      </c>
    </row>
    <row r="98" spans="1:25">
      <c r="A98" s="2" t="s">
        <v>246</v>
      </c>
      <c r="B98" s="1" t="s">
        <v>247</v>
      </c>
      <c r="C98" s="25" t="s">
        <v>248</v>
      </c>
      <c r="D98" t="s">
        <v>50</v>
      </c>
      <c r="F98">
        <v>5.74</v>
      </c>
      <c r="G98" s="107">
        <f>'Stavební rozpočet'!G107</f>
        <v>0</v>
      </c>
      <c r="H98">
        <f>W98*F98+X98*F98</f>
        <v>0</v>
      </c>
      <c r="W98">
        <f>G98*Y98</f>
        <v>0</v>
      </c>
      <c r="X98">
        <f>G98*(1-Y98)</f>
        <v>0</v>
      </c>
      <c r="Y98">
        <v>0</v>
      </c>
    </row>
    <row r="99" spans="1:25" ht="12.75" customHeight="1">
      <c r="B99" s="15" t="s">
        <v>63</v>
      </c>
      <c r="C99" s="66" t="s">
        <v>249</v>
      </c>
      <c r="D99" s="71"/>
      <c r="E99" s="71"/>
      <c r="F99" s="71"/>
      <c r="G99" s="71"/>
      <c r="H99" s="16"/>
    </row>
    <row r="100" spans="1:25">
      <c r="A100" s="2" t="s">
        <v>250</v>
      </c>
      <c r="B100" s="1" t="s">
        <v>251</v>
      </c>
      <c r="C100" s="25" t="s">
        <v>252</v>
      </c>
      <c r="D100" t="s">
        <v>253</v>
      </c>
      <c r="E100" t="s">
        <v>254</v>
      </c>
      <c r="F100">
        <v>258.3</v>
      </c>
      <c r="G100" s="107">
        <f>'Stavební rozpočet'!G109</f>
        <v>0</v>
      </c>
      <c r="H100">
        <f>W100*F100+X100*F100</f>
        <v>0</v>
      </c>
      <c r="W100">
        <f>G100*Y100</f>
        <v>0</v>
      </c>
      <c r="X100">
        <f>G100*(1-Y100)</f>
        <v>0</v>
      </c>
      <c r="Y100">
        <v>1</v>
      </c>
    </row>
    <row r="101" spans="1:25">
      <c r="E101" t="s">
        <v>255</v>
      </c>
    </row>
    <row r="102" spans="1:25">
      <c r="E102" t="s">
        <v>256</v>
      </c>
    </row>
    <row r="103" spans="1:25">
      <c r="E103" t="s">
        <v>257</v>
      </c>
    </row>
    <row r="104" spans="1:25">
      <c r="E104" t="s">
        <v>258</v>
      </c>
    </row>
    <row r="105" spans="1:25" ht="12.75" customHeight="1">
      <c r="B105" s="15" t="s">
        <v>63</v>
      </c>
      <c r="C105" s="66" t="s">
        <v>259</v>
      </c>
      <c r="D105" s="71"/>
      <c r="E105" s="71"/>
      <c r="F105" s="71"/>
      <c r="G105" s="71"/>
      <c r="H105" s="16"/>
    </row>
    <row r="106" spans="1:25">
      <c r="A106" s="2" t="s">
        <v>260</v>
      </c>
      <c r="B106" s="1" t="s">
        <v>261</v>
      </c>
      <c r="C106" s="25" t="s">
        <v>262</v>
      </c>
      <c r="D106" t="s">
        <v>50</v>
      </c>
      <c r="F106">
        <v>5.74</v>
      </c>
      <c r="G106" s="107">
        <f>'Stavební rozpočet'!G116</f>
        <v>0</v>
      </c>
      <c r="H106">
        <f>W106*F106+X106*F106</f>
        <v>0</v>
      </c>
      <c r="W106">
        <f>G106*Y106</f>
        <v>0</v>
      </c>
      <c r="X106">
        <f>G106*(1-Y106)</f>
        <v>0</v>
      </c>
      <c r="Y106">
        <v>0</v>
      </c>
    </row>
    <row r="107" spans="1:25" ht="12.75" customHeight="1">
      <c r="B107" s="15" t="s">
        <v>63</v>
      </c>
      <c r="C107" s="66" t="s">
        <v>263</v>
      </c>
      <c r="D107" s="71"/>
      <c r="E107" s="71"/>
      <c r="F107" s="71"/>
      <c r="G107" s="71"/>
      <c r="H107" s="16"/>
    </row>
    <row r="108" spans="1:25">
      <c r="A108" s="2" t="s">
        <v>264</v>
      </c>
      <c r="B108" s="1" t="s">
        <v>265</v>
      </c>
      <c r="C108" s="25" t="s">
        <v>266</v>
      </c>
      <c r="D108" t="s">
        <v>267</v>
      </c>
      <c r="E108" t="s">
        <v>268</v>
      </c>
      <c r="F108">
        <v>1.4350000000000001</v>
      </c>
      <c r="G108" s="107">
        <f>'Stavební rozpočet'!G118</f>
        <v>0</v>
      </c>
      <c r="H108">
        <f>W108*F108+X108*F108</f>
        <v>0</v>
      </c>
      <c r="W108">
        <f>G108*Y108</f>
        <v>0</v>
      </c>
      <c r="X108">
        <f>G108*(1-Y108)</f>
        <v>0</v>
      </c>
      <c r="Y108">
        <v>1</v>
      </c>
    </row>
    <row r="109" spans="1:25">
      <c r="E109" t="s">
        <v>269</v>
      </c>
    </row>
    <row r="110" spans="1:25">
      <c r="E110" t="s">
        <v>270</v>
      </c>
    </row>
    <row r="111" spans="1:25">
      <c r="E111" t="s">
        <v>271</v>
      </c>
    </row>
    <row r="112" spans="1:25">
      <c r="E112" t="s">
        <v>272</v>
      </c>
    </row>
    <row r="113" spans="1:25">
      <c r="E113" t="s">
        <v>273</v>
      </c>
    </row>
    <row r="114" spans="1:25">
      <c r="E114" t="s">
        <v>274</v>
      </c>
    </row>
    <row r="115" spans="1:25" ht="12.75" customHeight="1">
      <c r="B115" s="15" t="s">
        <v>63</v>
      </c>
      <c r="C115" s="66" t="s">
        <v>275</v>
      </c>
      <c r="D115" s="71"/>
      <c r="E115" s="71"/>
      <c r="F115" s="71"/>
      <c r="G115" s="71"/>
      <c r="H115" s="16"/>
    </row>
    <row r="116" spans="1:25">
      <c r="A116" s="2" t="s">
        <v>276</v>
      </c>
      <c r="B116" s="1" t="s">
        <v>277</v>
      </c>
      <c r="C116" s="25" t="s">
        <v>278</v>
      </c>
      <c r="D116" t="s">
        <v>50</v>
      </c>
      <c r="F116">
        <v>5.74</v>
      </c>
      <c r="G116" s="107">
        <f>'Stavební rozpočet'!G127</f>
        <v>0</v>
      </c>
      <c r="H116">
        <f>W116*F116+X116*F116</f>
        <v>0</v>
      </c>
      <c r="W116">
        <f>G116*Y116</f>
        <v>0</v>
      </c>
      <c r="X116">
        <f>G116*(1-Y116)</f>
        <v>0</v>
      </c>
      <c r="Y116">
        <v>0</v>
      </c>
    </row>
    <row r="117" spans="1:25" ht="12.75" customHeight="1">
      <c r="B117" s="15" t="s">
        <v>63</v>
      </c>
      <c r="C117" s="66" t="s">
        <v>263</v>
      </c>
      <c r="D117" s="71"/>
      <c r="E117" s="71"/>
      <c r="F117" s="71"/>
      <c r="G117" s="71"/>
      <c r="H117" s="16"/>
    </row>
    <row r="118" spans="1:25">
      <c r="A118" s="2" t="s">
        <v>279</v>
      </c>
      <c r="B118" s="1" t="s">
        <v>280</v>
      </c>
      <c r="C118" s="25" t="s">
        <v>281</v>
      </c>
      <c r="D118" t="s">
        <v>253</v>
      </c>
      <c r="E118" t="s">
        <v>282</v>
      </c>
      <c r="F118">
        <v>9.1839999999999993</v>
      </c>
      <c r="G118" s="107">
        <f>'Stavební rozpočet'!G129</f>
        <v>0</v>
      </c>
      <c r="H118">
        <f>W118*F118+X118*F118</f>
        <v>0</v>
      </c>
      <c r="W118">
        <f>G118*Y118</f>
        <v>0</v>
      </c>
      <c r="X118">
        <f>G118*(1-Y118)</f>
        <v>0</v>
      </c>
      <c r="Y118">
        <v>1</v>
      </c>
    </row>
    <row r="119" spans="1:25">
      <c r="E119" t="s">
        <v>283</v>
      </c>
    </row>
    <row r="120" spans="1:25">
      <c r="E120" t="s">
        <v>284</v>
      </c>
    </row>
    <row r="121" spans="1:25">
      <c r="E121" t="s">
        <v>285</v>
      </c>
    </row>
    <row r="122" spans="1:25">
      <c r="E122" t="s">
        <v>286</v>
      </c>
    </row>
    <row r="123" spans="1:25">
      <c r="E123" t="s">
        <v>287</v>
      </c>
    </row>
    <row r="124" spans="1:25">
      <c r="E124" t="s">
        <v>288</v>
      </c>
    </row>
    <row r="125" spans="1:25" ht="12.75" customHeight="1">
      <c r="B125" s="15" t="s">
        <v>63</v>
      </c>
      <c r="C125" s="66" t="s">
        <v>289</v>
      </c>
      <c r="D125" s="71"/>
      <c r="E125" s="71"/>
      <c r="F125" s="71"/>
      <c r="G125" s="71"/>
      <c r="H125" s="16"/>
    </row>
    <row r="126" spans="1:25">
      <c r="A126" s="2" t="s">
        <v>290</v>
      </c>
      <c r="B126" s="1" t="s">
        <v>291</v>
      </c>
      <c r="C126" s="25" t="s">
        <v>292</v>
      </c>
      <c r="D126" t="s">
        <v>68</v>
      </c>
      <c r="E126" t="s">
        <v>293</v>
      </c>
      <c r="F126">
        <v>21.58</v>
      </c>
      <c r="G126" s="107">
        <f>'Stavební rozpočet'!G138</f>
        <v>0</v>
      </c>
      <c r="H126">
        <f>W126*F126+X126*F126</f>
        <v>0</v>
      </c>
      <c r="W126">
        <f>G126*Y126</f>
        <v>0</v>
      </c>
      <c r="X126">
        <f>G126*(1-Y126)</f>
        <v>0</v>
      </c>
      <c r="Y126">
        <v>0</v>
      </c>
    </row>
    <row r="127" spans="1:25">
      <c r="E127" t="s">
        <v>294</v>
      </c>
    </row>
    <row r="128" spans="1:25">
      <c r="E128" t="s">
        <v>295</v>
      </c>
    </row>
    <row r="129" spans="1:25">
      <c r="E129" t="s">
        <v>296</v>
      </c>
    </row>
    <row r="130" spans="1:25">
      <c r="E130" t="s">
        <v>297</v>
      </c>
    </row>
    <row r="131" spans="1:25">
      <c r="E131" t="s">
        <v>298</v>
      </c>
    </row>
    <row r="132" spans="1:25">
      <c r="E132" t="s">
        <v>299</v>
      </c>
    </row>
    <row r="133" spans="1:25">
      <c r="E133" t="s">
        <v>300</v>
      </c>
    </row>
    <row r="134" spans="1:25">
      <c r="E134" t="s">
        <v>301</v>
      </c>
    </row>
    <row r="135" spans="1:25">
      <c r="E135" t="s">
        <v>300</v>
      </c>
    </row>
    <row r="136" spans="1:25">
      <c r="E136" t="s">
        <v>302</v>
      </c>
    </row>
    <row r="137" spans="1:25">
      <c r="E137" t="s">
        <v>300</v>
      </c>
    </row>
    <row r="138" spans="1:25">
      <c r="E138" t="s">
        <v>303</v>
      </c>
    </row>
    <row r="139" spans="1:25">
      <c r="E139" t="s">
        <v>304</v>
      </c>
    </row>
    <row r="140" spans="1:25" ht="12.75" customHeight="1">
      <c r="B140" s="15" t="s">
        <v>63</v>
      </c>
      <c r="C140" s="66" t="s">
        <v>263</v>
      </c>
      <c r="D140" s="71"/>
      <c r="E140" s="71"/>
      <c r="F140" s="71"/>
      <c r="G140" s="71"/>
      <c r="H140" s="16"/>
    </row>
    <row r="141" spans="1:25">
      <c r="A141" s="2" t="s">
        <v>305</v>
      </c>
      <c r="B141" s="1" t="s">
        <v>306</v>
      </c>
      <c r="C141" s="25" t="s">
        <v>307</v>
      </c>
      <c r="D141" t="s">
        <v>68</v>
      </c>
      <c r="F141">
        <v>22</v>
      </c>
      <c r="G141" s="107">
        <f>'Stavební rozpočet'!G154</f>
        <v>0</v>
      </c>
      <c r="H141">
        <f>W141*F141+X141*F141</f>
        <v>0</v>
      </c>
      <c r="W141">
        <f>G141*Y141</f>
        <v>0</v>
      </c>
      <c r="X141">
        <f>G141*(1-Y141)</f>
        <v>0</v>
      </c>
      <c r="Y141">
        <v>1</v>
      </c>
    </row>
    <row r="142" spans="1:25" ht="12.75" customHeight="1">
      <c r="B142" s="15" t="s">
        <v>63</v>
      </c>
      <c r="C142" s="66" t="s">
        <v>308</v>
      </c>
      <c r="D142" s="71"/>
      <c r="E142" s="71"/>
      <c r="F142" s="71"/>
      <c r="G142" s="71"/>
      <c r="H142" s="16"/>
    </row>
    <row r="143" spans="1:25">
      <c r="A143" s="2" t="s">
        <v>309</v>
      </c>
      <c r="B143" s="1" t="s">
        <v>310</v>
      </c>
      <c r="C143" s="25" t="s">
        <v>311</v>
      </c>
      <c r="D143" t="s">
        <v>50</v>
      </c>
      <c r="F143">
        <v>5.74</v>
      </c>
      <c r="G143" s="107">
        <f>'Stavební rozpočet'!G156</f>
        <v>0</v>
      </c>
      <c r="H143">
        <f>W143*F143+X143*F143</f>
        <v>0</v>
      </c>
      <c r="W143">
        <f>G143*Y143</f>
        <v>0</v>
      </c>
      <c r="X143">
        <f>G143*(1-Y143)</f>
        <v>0</v>
      </c>
      <c r="Y143">
        <v>0.47242647058823523</v>
      </c>
    </row>
    <row r="144" spans="1:25" ht="12.75" customHeight="1">
      <c r="B144" s="15" t="s">
        <v>63</v>
      </c>
      <c r="C144" s="66" t="s">
        <v>312</v>
      </c>
      <c r="D144" s="71"/>
      <c r="E144" s="71"/>
      <c r="F144" s="71"/>
      <c r="G144" s="71"/>
      <c r="H144" s="16"/>
    </row>
    <row r="145" spans="1:25">
      <c r="A145" s="2" t="s">
        <v>313</v>
      </c>
      <c r="B145" s="1" t="s">
        <v>314</v>
      </c>
      <c r="C145" s="25" t="s">
        <v>315</v>
      </c>
      <c r="D145" t="s">
        <v>50</v>
      </c>
      <c r="F145">
        <v>5.74</v>
      </c>
      <c r="G145" s="107">
        <f>'Stavební rozpočet'!G158</f>
        <v>0</v>
      </c>
      <c r="H145">
        <f>W145*F145+X145*F145</f>
        <v>0</v>
      </c>
      <c r="W145">
        <f>G145*Y145</f>
        <v>0</v>
      </c>
      <c r="X145">
        <f>G145*(1-Y145)</f>
        <v>0</v>
      </c>
      <c r="Y145">
        <v>0.56842105263157894</v>
      </c>
    </row>
    <row r="146" spans="1:25" ht="12.75" customHeight="1">
      <c r="B146" s="15" t="s">
        <v>63</v>
      </c>
      <c r="C146" s="66" t="s">
        <v>316</v>
      </c>
      <c r="D146" s="71"/>
      <c r="E146" s="71"/>
      <c r="F146" s="71"/>
      <c r="G146" s="71"/>
      <c r="H146" s="16"/>
    </row>
    <row r="147" spans="1:25">
      <c r="A147" s="2" t="s">
        <v>317</v>
      </c>
      <c r="B147" s="1" t="s">
        <v>318</v>
      </c>
      <c r="C147" s="25" t="s">
        <v>319</v>
      </c>
      <c r="D147" t="s">
        <v>83</v>
      </c>
      <c r="F147">
        <v>0.40939999999999999</v>
      </c>
      <c r="G147" s="107">
        <f>'Stavební rozpočet'!G160</f>
        <v>0</v>
      </c>
      <c r="H147">
        <f>W147*F147+X147*F147</f>
        <v>0</v>
      </c>
      <c r="W147">
        <f>G147*Y147</f>
        <v>0</v>
      </c>
      <c r="X147">
        <f>G147*(1-Y147)</f>
        <v>0</v>
      </c>
      <c r="Y147">
        <v>0</v>
      </c>
    </row>
    <row r="148" spans="1:25">
      <c r="A148" s="2" t="s">
        <v>320</v>
      </c>
      <c r="B148" s="1" t="s">
        <v>321</v>
      </c>
      <c r="C148" s="25" t="s">
        <v>322</v>
      </c>
      <c r="D148" t="s">
        <v>50</v>
      </c>
      <c r="F148">
        <v>5.74</v>
      </c>
      <c r="G148" s="107">
        <f>'Stavební rozpočet'!G161</f>
        <v>0</v>
      </c>
      <c r="H148">
        <f>W148*F148+X148*F148</f>
        <v>0</v>
      </c>
      <c r="W148">
        <f>G148*Y148</f>
        <v>0</v>
      </c>
      <c r="X148">
        <f>G148*(1-Y148)</f>
        <v>0</v>
      </c>
      <c r="Y148">
        <v>0</v>
      </c>
    </row>
    <row r="149" spans="1:25" ht="12.75" customHeight="1">
      <c r="B149" s="15" t="s">
        <v>63</v>
      </c>
      <c r="C149" s="66" t="s">
        <v>323</v>
      </c>
      <c r="D149" s="71"/>
      <c r="E149" s="71"/>
      <c r="F149" s="71"/>
      <c r="G149" s="71"/>
      <c r="H149" s="16"/>
    </row>
    <row r="150" spans="1:25">
      <c r="A150" s="2" t="s">
        <v>324</v>
      </c>
      <c r="B150" s="1" t="s">
        <v>325</v>
      </c>
      <c r="C150" s="25" t="s">
        <v>326</v>
      </c>
      <c r="D150" t="s">
        <v>50</v>
      </c>
      <c r="E150" t="s">
        <v>327</v>
      </c>
      <c r="F150">
        <v>6.8879999999999999</v>
      </c>
      <c r="G150" s="107">
        <f>'Stavební rozpočet'!G163</f>
        <v>0</v>
      </c>
      <c r="H150">
        <f>W150*F150+X150*F150</f>
        <v>0</v>
      </c>
      <c r="W150">
        <f>G150*Y150</f>
        <v>0</v>
      </c>
      <c r="X150">
        <f>G150*(1-Y150)</f>
        <v>0</v>
      </c>
      <c r="Y150">
        <v>1</v>
      </c>
    </row>
    <row r="151" spans="1:25">
      <c r="E151" t="s">
        <v>328</v>
      </c>
    </row>
    <row r="152" spans="1:25">
      <c r="E152" t="s">
        <v>329</v>
      </c>
    </row>
    <row r="153" spans="1:25">
      <c r="E153" t="s">
        <v>330</v>
      </c>
    </row>
    <row r="154" spans="1:25">
      <c r="E154" t="s">
        <v>331</v>
      </c>
    </row>
    <row r="155" spans="1:25">
      <c r="E155" t="s">
        <v>332</v>
      </c>
    </row>
    <row r="156" spans="1:25">
      <c r="E156" t="s">
        <v>333</v>
      </c>
    </row>
    <row r="157" spans="1:25" ht="12.75" customHeight="1">
      <c r="B157" s="15" t="s">
        <v>63</v>
      </c>
      <c r="C157" s="66" t="s">
        <v>334</v>
      </c>
      <c r="D157" s="71"/>
      <c r="E157" s="71"/>
      <c r="F157" s="71"/>
      <c r="G157" s="71"/>
      <c r="H157" s="16"/>
    </row>
    <row r="158" spans="1:25">
      <c r="A158" s="18"/>
      <c r="B158" s="19" t="s">
        <v>335</v>
      </c>
      <c r="C158" s="13" t="s">
        <v>336</v>
      </c>
      <c r="D158" s="13"/>
      <c r="E158" s="13"/>
      <c r="F158" s="13"/>
      <c r="G158" s="13"/>
      <c r="H158" s="13">
        <f>SUM(H159:H226)</f>
        <v>0</v>
      </c>
    </row>
    <row r="159" spans="1:25">
      <c r="A159" s="2" t="s">
        <v>337</v>
      </c>
      <c r="B159" s="1" t="s">
        <v>338</v>
      </c>
      <c r="C159" s="25" t="s">
        <v>339</v>
      </c>
      <c r="D159" t="s">
        <v>50</v>
      </c>
      <c r="E159" t="s">
        <v>342</v>
      </c>
      <c r="F159">
        <v>18.16</v>
      </c>
      <c r="G159" s="107">
        <f>'Stavební rozpočet'!G173</f>
        <v>0</v>
      </c>
      <c r="H159">
        <f>W159*F159+X159*F159</f>
        <v>0</v>
      </c>
      <c r="W159">
        <f>G159*Y159</f>
        <v>0</v>
      </c>
      <c r="X159">
        <f>G159*(1-Y159)</f>
        <v>0</v>
      </c>
      <c r="Y159">
        <v>0</v>
      </c>
    </row>
    <row r="160" spans="1:25">
      <c r="E160" t="s">
        <v>343</v>
      </c>
    </row>
    <row r="161" spans="1:25">
      <c r="E161" t="s">
        <v>344</v>
      </c>
    </row>
    <row r="162" spans="1:25">
      <c r="E162" t="s">
        <v>345</v>
      </c>
    </row>
    <row r="163" spans="1:25">
      <c r="E163" t="s">
        <v>346</v>
      </c>
    </row>
    <row r="164" spans="1:25">
      <c r="E164" t="s">
        <v>345</v>
      </c>
    </row>
    <row r="165" spans="1:25">
      <c r="E165" t="s">
        <v>347</v>
      </c>
    </row>
    <row r="166" spans="1:25">
      <c r="E166" t="s">
        <v>348</v>
      </c>
    </row>
    <row r="167" spans="1:25">
      <c r="E167" t="s">
        <v>349</v>
      </c>
    </row>
    <row r="168" spans="1:25">
      <c r="E168" t="s">
        <v>350</v>
      </c>
    </row>
    <row r="169" spans="1:25">
      <c r="E169" t="s">
        <v>351</v>
      </c>
    </row>
    <row r="170" spans="1:25">
      <c r="E170" t="s">
        <v>352</v>
      </c>
    </row>
    <row r="171" spans="1:25">
      <c r="E171" t="s">
        <v>353</v>
      </c>
    </row>
    <row r="172" spans="1:25" ht="12.75" customHeight="1">
      <c r="B172" s="15" t="s">
        <v>63</v>
      </c>
      <c r="C172" s="66" t="s">
        <v>354</v>
      </c>
      <c r="D172" s="71"/>
      <c r="E172" s="71"/>
      <c r="F172" s="71"/>
      <c r="G172" s="71"/>
      <c r="H172" s="16"/>
    </row>
    <row r="173" spans="1:25">
      <c r="A173" s="2" t="s">
        <v>355</v>
      </c>
      <c r="B173" s="1" t="s">
        <v>356</v>
      </c>
      <c r="C173" s="25" t="s">
        <v>357</v>
      </c>
      <c r="D173" t="s">
        <v>50</v>
      </c>
      <c r="F173">
        <v>18.16</v>
      </c>
      <c r="G173" s="107">
        <f>'Stavební rozpočet'!G188</f>
        <v>0</v>
      </c>
      <c r="H173">
        <f>W173*F173+X173*F173</f>
        <v>0</v>
      </c>
      <c r="W173">
        <f>G173*Y173</f>
        <v>0</v>
      </c>
      <c r="X173">
        <f>G173*(1-Y173)</f>
        <v>0</v>
      </c>
      <c r="Y173">
        <v>0</v>
      </c>
    </row>
    <row r="174" spans="1:25" ht="12.75" customHeight="1">
      <c r="B174" s="15" t="s">
        <v>63</v>
      </c>
      <c r="C174" s="66" t="s">
        <v>358</v>
      </c>
      <c r="D174" s="71"/>
      <c r="E174" s="71"/>
      <c r="F174" s="71"/>
      <c r="G174" s="71"/>
      <c r="H174" s="16"/>
    </row>
    <row r="175" spans="1:25">
      <c r="A175" s="2" t="s">
        <v>359</v>
      </c>
      <c r="B175" s="1" t="s">
        <v>265</v>
      </c>
      <c r="C175" s="25" t="s">
        <v>266</v>
      </c>
      <c r="D175" t="s">
        <v>267</v>
      </c>
      <c r="E175" t="s">
        <v>360</v>
      </c>
      <c r="F175">
        <v>4.54</v>
      </c>
      <c r="G175" s="107">
        <f>'Stavební rozpočet'!G190</f>
        <v>0</v>
      </c>
      <c r="H175">
        <f>W175*F175+X175*F175</f>
        <v>0</v>
      </c>
      <c r="W175">
        <f>G175*Y175</f>
        <v>0</v>
      </c>
      <c r="X175">
        <f>G175*(1-Y175)</f>
        <v>0</v>
      </c>
      <c r="Y175">
        <v>1</v>
      </c>
    </row>
    <row r="176" spans="1:25">
      <c r="E176" t="s">
        <v>361</v>
      </c>
    </row>
    <row r="177" spans="1:25">
      <c r="E177" t="s">
        <v>362</v>
      </c>
    </row>
    <row r="178" spans="1:25">
      <c r="E178" t="s">
        <v>363</v>
      </c>
    </row>
    <row r="179" spans="1:25">
      <c r="E179" t="s">
        <v>364</v>
      </c>
    </row>
    <row r="180" spans="1:25">
      <c r="E180" t="s">
        <v>365</v>
      </c>
    </row>
    <row r="181" spans="1:25">
      <c r="E181" t="s">
        <v>366</v>
      </c>
    </row>
    <row r="182" spans="1:25" ht="12.75" customHeight="1">
      <c r="B182" s="15" t="s">
        <v>63</v>
      </c>
      <c r="C182" s="66" t="s">
        <v>275</v>
      </c>
      <c r="D182" s="71"/>
      <c r="E182" s="71"/>
      <c r="F182" s="71"/>
      <c r="G182" s="71"/>
      <c r="H182" s="16"/>
    </row>
    <row r="183" spans="1:25">
      <c r="A183" s="2" t="s">
        <v>44</v>
      </c>
      <c r="B183" s="1" t="s">
        <v>367</v>
      </c>
      <c r="C183" s="25" t="s">
        <v>368</v>
      </c>
      <c r="D183" t="s">
        <v>50</v>
      </c>
      <c r="F183">
        <v>18.16</v>
      </c>
      <c r="G183" s="107">
        <f>'Stavební rozpočet'!G199</f>
        <v>0</v>
      </c>
      <c r="H183">
        <f>W183*F183+X183*F183</f>
        <v>0</v>
      </c>
      <c r="W183">
        <f>G183*Y183</f>
        <v>0</v>
      </c>
      <c r="X183">
        <f>G183*(1-Y183)</f>
        <v>0</v>
      </c>
      <c r="Y183">
        <v>0</v>
      </c>
    </row>
    <row r="184" spans="1:25" ht="12.75" customHeight="1">
      <c r="B184" s="15" t="s">
        <v>63</v>
      </c>
      <c r="C184" s="66" t="s">
        <v>358</v>
      </c>
      <c r="D184" s="71"/>
      <c r="E184" s="71"/>
      <c r="F184" s="71"/>
      <c r="G184" s="71"/>
      <c r="H184" s="16"/>
    </row>
    <row r="185" spans="1:25">
      <c r="A185" s="2" t="s">
        <v>369</v>
      </c>
      <c r="B185" s="1" t="s">
        <v>280</v>
      </c>
      <c r="C185" s="25" t="s">
        <v>281</v>
      </c>
      <c r="D185" t="s">
        <v>253</v>
      </c>
      <c r="E185" t="s">
        <v>370</v>
      </c>
      <c r="F185">
        <v>29.963999999999999</v>
      </c>
      <c r="G185" s="107">
        <f>'Stavební rozpočet'!G201</f>
        <v>0</v>
      </c>
      <c r="H185">
        <f>W185*F185+X185*F185</f>
        <v>0</v>
      </c>
      <c r="W185">
        <f>G185*Y185</f>
        <v>0</v>
      </c>
      <c r="X185">
        <f>G185*(1-Y185)</f>
        <v>0</v>
      </c>
      <c r="Y185">
        <v>1</v>
      </c>
    </row>
    <row r="186" spans="1:25">
      <c r="E186" t="s">
        <v>371</v>
      </c>
    </row>
    <row r="187" spans="1:25">
      <c r="E187" t="s">
        <v>372</v>
      </c>
    </row>
    <row r="188" spans="1:25">
      <c r="E188" t="s">
        <v>373</v>
      </c>
    </row>
    <row r="189" spans="1:25">
      <c r="E189" t="s">
        <v>374</v>
      </c>
    </row>
    <row r="190" spans="1:25">
      <c r="E190" t="s">
        <v>375</v>
      </c>
    </row>
    <row r="191" spans="1:25">
      <c r="E191" t="s">
        <v>376</v>
      </c>
    </row>
    <row r="192" spans="1:25" ht="12.75" customHeight="1">
      <c r="B192" s="15" t="s">
        <v>63</v>
      </c>
      <c r="C192" s="66" t="s">
        <v>289</v>
      </c>
      <c r="D192" s="71"/>
      <c r="E192" s="71"/>
      <c r="F192" s="71"/>
      <c r="G192" s="71"/>
      <c r="H192" s="16"/>
    </row>
    <row r="193" spans="1:25">
      <c r="A193" s="2" t="s">
        <v>377</v>
      </c>
      <c r="B193" s="1" t="s">
        <v>378</v>
      </c>
      <c r="C193" s="25" t="s">
        <v>379</v>
      </c>
      <c r="D193" t="s">
        <v>50</v>
      </c>
      <c r="F193">
        <v>18.16</v>
      </c>
      <c r="G193" s="107">
        <f>'Stavební rozpočet'!G210</f>
        <v>0</v>
      </c>
      <c r="H193">
        <f>W193*F193+X193*F193</f>
        <v>0</v>
      </c>
      <c r="W193">
        <f>G193*Y193</f>
        <v>0</v>
      </c>
      <c r="X193">
        <f>G193*(1-Y193)</f>
        <v>0</v>
      </c>
      <c r="Y193">
        <v>0.40208333333333329</v>
      </c>
    </row>
    <row r="194" spans="1:25" ht="12.75" customHeight="1">
      <c r="B194" s="15" t="s">
        <v>63</v>
      </c>
      <c r="C194" s="66" t="s">
        <v>380</v>
      </c>
      <c r="D194" s="71"/>
      <c r="E194" s="71"/>
      <c r="F194" s="71"/>
      <c r="G194" s="71"/>
      <c r="H194" s="16"/>
    </row>
    <row r="195" spans="1:25">
      <c r="A195" s="2" t="s">
        <v>97</v>
      </c>
      <c r="B195" s="1" t="s">
        <v>381</v>
      </c>
      <c r="C195" s="25" t="s">
        <v>382</v>
      </c>
      <c r="D195" t="s">
        <v>102</v>
      </c>
      <c r="F195">
        <v>30</v>
      </c>
      <c r="G195" s="107">
        <f>'Stavební rozpočet'!G212</f>
        <v>0</v>
      </c>
      <c r="H195">
        <f>W195*F195+X195*F195</f>
        <v>0</v>
      </c>
      <c r="W195">
        <f>G195*Y195</f>
        <v>0</v>
      </c>
      <c r="X195">
        <f>G195*(1-Y195)</f>
        <v>0</v>
      </c>
      <c r="Y195">
        <v>2.7118644067796609E-2</v>
      </c>
    </row>
    <row r="196" spans="1:25">
      <c r="A196" s="2" t="s">
        <v>383</v>
      </c>
      <c r="B196" s="1" t="s">
        <v>384</v>
      </c>
      <c r="C196" s="25" t="s">
        <v>385</v>
      </c>
      <c r="D196" t="s">
        <v>102</v>
      </c>
      <c r="F196">
        <v>6</v>
      </c>
      <c r="G196" s="107">
        <f>'Stavební rozpočet'!G213</f>
        <v>0</v>
      </c>
      <c r="H196">
        <f>W196*F196+X196*F196</f>
        <v>0</v>
      </c>
      <c r="W196">
        <f>G196*Y196</f>
        <v>0</v>
      </c>
      <c r="X196">
        <f>G196*(1-Y196)</f>
        <v>0</v>
      </c>
      <c r="Y196">
        <v>6.2462908011869427E-2</v>
      </c>
    </row>
    <row r="197" spans="1:25">
      <c r="A197" s="2" t="s">
        <v>386</v>
      </c>
      <c r="B197" s="1" t="s">
        <v>387</v>
      </c>
      <c r="C197" s="25" t="s">
        <v>388</v>
      </c>
      <c r="D197" t="s">
        <v>102</v>
      </c>
      <c r="F197">
        <v>1</v>
      </c>
      <c r="G197" s="107">
        <f>'Stavební rozpočet'!G214</f>
        <v>0</v>
      </c>
      <c r="H197">
        <f>W197*F197+X197*F197</f>
        <v>0</v>
      </c>
      <c r="W197">
        <f>G197*Y197</f>
        <v>0</v>
      </c>
      <c r="X197">
        <f>G197*(1-Y197)</f>
        <v>0</v>
      </c>
      <c r="Y197">
        <v>0</v>
      </c>
    </row>
    <row r="198" spans="1:25">
      <c r="A198" s="2" t="s">
        <v>389</v>
      </c>
      <c r="B198" s="1" t="s">
        <v>390</v>
      </c>
      <c r="C198" s="25" t="s">
        <v>391</v>
      </c>
      <c r="D198" t="s">
        <v>83</v>
      </c>
      <c r="F198">
        <v>0.61850000000000005</v>
      </c>
      <c r="G198" s="107">
        <f>'Stavební rozpočet'!G215</f>
        <v>0</v>
      </c>
      <c r="H198">
        <f>W198*F198+X198*F198</f>
        <v>0</v>
      </c>
      <c r="W198">
        <f>G198*Y198</f>
        <v>0</v>
      </c>
      <c r="X198">
        <f>G198*(1-Y198)</f>
        <v>0</v>
      </c>
      <c r="Y198">
        <v>0</v>
      </c>
    </row>
    <row r="199" spans="1:25">
      <c r="A199" s="2" t="s">
        <v>392</v>
      </c>
      <c r="B199" s="1" t="s">
        <v>393</v>
      </c>
      <c r="C199" s="25" t="s">
        <v>394</v>
      </c>
      <c r="D199" t="s">
        <v>50</v>
      </c>
      <c r="E199" t="s">
        <v>395</v>
      </c>
      <c r="F199">
        <v>15.436</v>
      </c>
      <c r="G199" s="107">
        <f>'Stavební rozpočet'!G216</f>
        <v>0</v>
      </c>
      <c r="H199">
        <f>W199*F199+X199*F199</f>
        <v>0</v>
      </c>
      <c r="W199">
        <f>G199*Y199</f>
        <v>0</v>
      </c>
      <c r="X199">
        <f>G199*(1-Y199)</f>
        <v>0</v>
      </c>
      <c r="Y199">
        <v>0.2113559322033898</v>
      </c>
    </row>
    <row r="200" spans="1:25">
      <c r="E200" t="s">
        <v>396</v>
      </c>
    </row>
    <row r="201" spans="1:25">
      <c r="E201" t="s">
        <v>397</v>
      </c>
    </row>
    <row r="202" spans="1:25">
      <c r="E202" t="s">
        <v>398</v>
      </c>
    </row>
    <row r="203" spans="1:25">
      <c r="E203" t="s">
        <v>399</v>
      </c>
    </row>
    <row r="204" spans="1:25">
      <c r="E204" t="s">
        <v>400</v>
      </c>
    </row>
    <row r="205" spans="1:25">
      <c r="E205" t="s">
        <v>401</v>
      </c>
    </row>
    <row r="206" spans="1:25" ht="12.75" customHeight="1">
      <c r="B206" s="15" t="s">
        <v>63</v>
      </c>
      <c r="C206" s="66" t="s">
        <v>402</v>
      </c>
      <c r="D206" s="71"/>
      <c r="E206" s="71"/>
      <c r="F206" s="71"/>
      <c r="G206" s="71"/>
      <c r="H206" s="16"/>
    </row>
    <row r="207" spans="1:25">
      <c r="A207" s="2" t="s">
        <v>403</v>
      </c>
      <c r="B207" s="1" t="s">
        <v>404</v>
      </c>
      <c r="C207" s="25" t="s">
        <v>405</v>
      </c>
      <c r="D207" t="s">
        <v>50</v>
      </c>
      <c r="E207" t="s">
        <v>406</v>
      </c>
      <c r="F207">
        <v>17.7514</v>
      </c>
      <c r="G207" s="107">
        <f>'Stavební rozpočet'!G225</f>
        <v>0</v>
      </c>
      <c r="H207">
        <f>W207*F207+X207*F207</f>
        <v>0</v>
      </c>
      <c r="W207">
        <f>G207*Y207</f>
        <v>0</v>
      </c>
      <c r="X207">
        <f>G207*(1-Y207)</f>
        <v>0</v>
      </c>
      <c r="Y207">
        <v>1</v>
      </c>
    </row>
    <row r="208" spans="1:25">
      <c r="E208" t="s">
        <v>407</v>
      </c>
    </row>
    <row r="209" spans="1:25">
      <c r="E209" t="s">
        <v>408</v>
      </c>
    </row>
    <row r="210" spans="1:25">
      <c r="E210" t="s">
        <v>409</v>
      </c>
    </row>
    <row r="211" spans="1:25">
      <c r="E211" t="s">
        <v>410</v>
      </c>
    </row>
    <row r="212" spans="1:25">
      <c r="E212" t="s">
        <v>411</v>
      </c>
    </row>
    <row r="213" spans="1:25">
      <c r="E213" t="s">
        <v>412</v>
      </c>
    </row>
    <row r="214" spans="1:25">
      <c r="A214" s="2" t="s">
        <v>413</v>
      </c>
      <c r="B214" s="1" t="s">
        <v>414</v>
      </c>
      <c r="C214" s="25" t="s">
        <v>415</v>
      </c>
      <c r="D214" t="s">
        <v>50</v>
      </c>
      <c r="E214" t="s">
        <v>416</v>
      </c>
      <c r="F214">
        <v>2.7240000000000002</v>
      </c>
      <c r="G214" s="107">
        <f>'Stavební rozpočet'!G233</f>
        <v>0</v>
      </c>
      <c r="H214">
        <f>W214*F214+X214*F214</f>
        <v>0</v>
      </c>
      <c r="W214">
        <f>G214*Y214</f>
        <v>0</v>
      </c>
      <c r="X214">
        <f>G214*(1-Y214)</f>
        <v>0</v>
      </c>
      <c r="Y214">
        <v>8.8052952575901206E-2</v>
      </c>
    </row>
    <row r="215" spans="1:25">
      <c r="E215" t="s">
        <v>417</v>
      </c>
    </row>
    <row r="216" spans="1:25">
      <c r="E216" t="s">
        <v>418</v>
      </c>
    </row>
    <row r="217" spans="1:25">
      <c r="E217" t="s">
        <v>419</v>
      </c>
    </row>
    <row r="218" spans="1:25">
      <c r="E218" t="s">
        <v>420</v>
      </c>
    </row>
    <row r="219" spans="1:25">
      <c r="E219" t="s">
        <v>421</v>
      </c>
    </row>
    <row r="220" spans="1:25">
      <c r="E220" t="s">
        <v>422</v>
      </c>
    </row>
    <row r="221" spans="1:25">
      <c r="E221" t="s">
        <v>423</v>
      </c>
    </row>
    <row r="222" spans="1:25">
      <c r="E222" t="s">
        <v>424</v>
      </c>
    </row>
    <row r="223" spans="1:25">
      <c r="E223" t="s">
        <v>425</v>
      </c>
    </row>
    <row r="224" spans="1:25">
      <c r="E224" t="s">
        <v>426</v>
      </c>
    </row>
    <row r="225" spans="1:25">
      <c r="E225" t="s">
        <v>427</v>
      </c>
    </row>
    <row r="226" spans="1:25">
      <c r="A226" s="2" t="s">
        <v>428</v>
      </c>
      <c r="B226" s="1" t="s">
        <v>429</v>
      </c>
      <c r="C226" s="25" t="s">
        <v>430</v>
      </c>
      <c r="D226" t="s">
        <v>50</v>
      </c>
      <c r="E226" t="s">
        <v>432</v>
      </c>
      <c r="F226">
        <v>2.9606400000000002</v>
      </c>
      <c r="G226" s="107">
        <f>'Stavební rozpočet'!G246</f>
        <v>0</v>
      </c>
      <c r="H226">
        <f>W226*F226+X226*F226</f>
        <v>0</v>
      </c>
      <c r="W226">
        <f>G226*Y226</f>
        <v>0</v>
      </c>
      <c r="X226">
        <f>G226*(1-Y226)</f>
        <v>0</v>
      </c>
      <c r="Y226">
        <v>1</v>
      </c>
    </row>
    <row r="227" spans="1:25">
      <c r="E227" t="s">
        <v>433</v>
      </c>
    </row>
    <row r="228" spans="1:25">
      <c r="E228" t="s">
        <v>434</v>
      </c>
    </row>
    <row r="229" spans="1:25">
      <c r="E229" t="s">
        <v>435</v>
      </c>
    </row>
    <row r="230" spans="1:25">
      <c r="E230" t="s">
        <v>436</v>
      </c>
    </row>
    <row r="231" spans="1:25">
      <c r="E231" t="s">
        <v>437</v>
      </c>
    </row>
    <row r="232" spans="1:25">
      <c r="E232" t="s">
        <v>438</v>
      </c>
    </row>
    <row r="233" spans="1:25" ht="12.75" customHeight="1">
      <c r="B233" s="15" t="s">
        <v>63</v>
      </c>
      <c r="C233" s="66" t="s">
        <v>439</v>
      </c>
      <c r="D233" s="71"/>
      <c r="E233" s="71"/>
      <c r="F233" s="71"/>
      <c r="G233" s="71"/>
      <c r="H233" s="16"/>
    </row>
    <row r="234" spans="1:25">
      <c r="A234" s="18"/>
      <c r="B234" s="19" t="s">
        <v>440</v>
      </c>
      <c r="C234" s="13" t="s">
        <v>441</v>
      </c>
      <c r="D234" s="13"/>
      <c r="E234" s="13"/>
      <c r="F234" s="13"/>
      <c r="G234" s="13"/>
      <c r="H234" s="13">
        <f>SUM(H235:H267)</f>
        <v>0</v>
      </c>
    </row>
    <row r="235" spans="1:25">
      <c r="A235" s="2" t="s">
        <v>442</v>
      </c>
      <c r="B235" s="1" t="s">
        <v>443</v>
      </c>
      <c r="C235" s="25" t="s">
        <v>444</v>
      </c>
      <c r="D235" t="s">
        <v>50</v>
      </c>
      <c r="E235" t="s">
        <v>446</v>
      </c>
      <c r="F235">
        <v>40.97</v>
      </c>
      <c r="G235" s="107">
        <f>'Stavební rozpočet'!G256</f>
        <v>0</v>
      </c>
      <c r="H235">
        <f>W235*F235+X235*F235</f>
        <v>0</v>
      </c>
      <c r="W235">
        <f>G235*Y235</f>
        <v>0</v>
      </c>
      <c r="X235">
        <f>G235*(1-Y235)</f>
        <v>0</v>
      </c>
      <c r="Y235">
        <v>0</v>
      </c>
    </row>
    <row r="236" spans="1:25">
      <c r="E236" t="s">
        <v>447</v>
      </c>
    </row>
    <row r="237" spans="1:25">
      <c r="E237" t="s">
        <v>448</v>
      </c>
    </row>
    <row r="238" spans="1:25">
      <c r="E238" t="s">
        <v>449</v>
      </c>
    </row>
    <row r="239" spans="1:25">
      <c r="E239" t="s">
        <v>450</v>
      </c>
    </row>
    <row r="240" spans="1:25">
      <c r="E240" t="s">
        <v>451</v>
      </c>
    </row>
    <row r="241" spans="5:5">
      <c r="E241" t="s">
        <v>452</v>
      </c>
    </row>
    <row r="242" spans="5:5">
      <c r="E242" t="s">
        <v>453</v>
      </c>
    </row>
    <row r="243" spans="5:5">
      <c r="E243" t="s">
        <v>454</v>
      </c>
    </row>
    <row r="244" spans="5:5">
      <c r="E244" t="s">
        <v>455</v>
      </c>
    </row>
    <row r="245" spans="5:5">
      <c r="E245" t="s">
        <v>456</v>
      </c>
    </row>
    <row r="246" spans="5:5">
      <c r="E246" t="s">
        <v>457</v>
      </c>
    </row>
    <row r="247" spans="5:5">
      <c r="E247" t="s">
        <v>458</v>
      </c>
    </row>
    <row r="248" spans="5:5">
      <c r="E248" t="s">
        <v>459</v>
      </c>
    </row>
    <row r="249" spans="5:5">
      <c r="E249" t="s">
        <v>460</v>
      </c>
    </row>
    <row r="250" spans="5:5">
      <c r="E250" t="s">
        <v>461</v>
      </c>
    </row>
    <row r="251" spans="5:5">
      <c r="E251" t="s">
        <v>462</v>
      </c>
    </row>
    <row r="252" spans="5:5">
      <c r="E252" t="s">
        <v>463</v>
      </c>
    </row>
    <row r="253" spans="5:5">
      <c r="E253" t="s">
        <v>464</v>
      </c>
    </row>
    <row r="254" spans="5:5">
      <c r="E254" t="s">
        <v>465</v>
      </c>
    </row>
    <row r="255" spans="5:5">
      <c r="E255" t="s">
        <v>466</v>
      </c>
    </row>
    <row r="256" spans="5:5">
      <c r="E256" t="s">
        <v>467</v>
      </c>
    </row>
    <row r="257" spans="1:25" ht="12.75" customHeight="1">
      <c r="B257" s="15" t="s">
        <v>63</v>
      </c>
      <c r="C257" s="66" t="s">
        <v>468</v>
      </c>
      <c r="D257" s="71"/>
      <c r="E257" s="71"/>
      <c r="F257" s="71"/>
      <c r="G257" s="71"/>
      <c r="H257" s="16"/>
    </row>
    <row r="258" spans="1:25">
      <c r="A258" s="2" t="s">
        <v>469</v>
      </c>
      <c r="B258" s="1" t="s">
        <v>470</v>
      </c>
      <c r="C258" s="25" t="s">
        <v>471</v>
      </c>
      <c r="D258" t="s">
        <v>50</v>
      </c>
      <c r="F258">
        <v>40.97</v>
      </c>
      <c r="G258" s="107">
        <f>'Stavební rozpočet'!G280</f>
        <v>0</v>
      </c>
      <c r="H258">
        <f>W258*F258+X258*F258</f>
        <v>0</v>
      </c>
      <c r="W258">
        <f>G258*Y258</f>
        <v>0</v>
      </c>
      <c r="X258">
        <f>G258*(1-Y258)</f>
        <v>0</v>
      </c>
      <c r="Y258">
        <v>0</v>
      </c>
    </row>
    <row r="259" spans="1:25" ht="12.75" customHeight="1">
      <c r="B259" s="15" t="s">
        <v>63</v>
      </c>
      <c r="C259" s="66" t="s">
        <v>472</v>
      </c>
      <c r="D259" s="71"/>
      <c r="E259" s="71"/>
      <c r="F259" s="71"/>
      <c r="G259" s="71"/>
      <c r="H259" s="16"/>
    </row>
    <row r="260" spans="1:25">
      <c r="A260" s="2" t="s">
        <v>473</v>
      </c>
      <c r="B260" s="1" t="s">
        <v>474</v>
      </c>
      <c r="C260" s="25" t="s">
        <v>475</v>
      </c>
      <c r="D260" t="s">
        <v>50</v>
      </c>
      <c r="E260" t="s">
        <v>90</v>
      </c>
      <c r="F260">
        <v>10.99</v>
      </c>
      <c r="G260" s="107">
        <f>'Stavební rozpočet'!G282</f>
        <v>0</v>
      </c>
      <c r="H260">
        <f>W260*F260+X260*F260</f>
        <v>0</v>
      </c>
      <c r="W260">
        <f>G260*Y260</f>
        <v>0</v>
      </c>
      <c r="X260">
        <f>G260*(1-Y260)</f>
        <v>0</v>
      </c>
      <c r="Y260">
        <v>0.624</v>
      </c>
    </row>
    <row r="261" spans="1:25">
      <c r="E261" t="s">
        <v>476</v>
      </c>
    </row>
    <row r="262" spans="1:25">
      <c r="E262" t="s">
        <v>477</v>
      </c>
    </row>
    <row r="263" spans="1:25">
      <c r="E263" t="s">
        <v>478</v>
      </c>
    </row>
    <row r="264" spans="1:25">
      <c r="E264" t="s">
        <v>479</v>
      </c>
    </row>
    <row r="265" spans="1:25">
      <c r="A265" s="2" t="s">
        <v>480</v>
      </c>
      <c r="B265" s="1" t="s">
        <v>481</v>
      </c>
      <c r="C265" s="25" t="s">
        <v>482</v>
      </c>
      <c r="D265" t="s">
        <v>50</v>
      </c>
      <c r="F265">
        <v>40.97</v>
      </c>
      <c r="G265" s="107">
        <f>'Stavební rozpočet'!G288</f>
        <v>0</v>
      </c>
      <c r="H265">
        <f>W265*F265+X265*F265</f>
        <v>0</v>
      </c>
      <c r="W265">
        <f>G265*Y265</f>
        <v>0</v>
      </c>
      <c r="X265">
        <f>G265*(1-Y265)</f>
        <v>0</v>
      </c>
      <c r="Y265">
        <v>0.62193475815523058</v>
      </c>
    </row>
    <row r="266" spans="1:25" ht="12.75" customHeight="1">
      <c r="B266" s="15" t="s">
        <v>63</v>
      </c>
      <c r="C266" s="66" t="s">
        <v>483</v>
      </c>
      <c r="D266" s="71"/>
      <c r="E266" s="71"/>
      <c r="F266" s="71"/>
      <c r="G266" s="71"/>
      <c r="H266" s="16"/>
    </row>
    <row r="267" spans="1:25">
      <c r="A267" s="2" t="s">
        <v>484</v>
      </c>
      <c r="B267" s="1" t="s">
        <v>485</v>
      </c>
      <c r="C267" s="25" t="s">
        <v>486</v>
      </c>
      <c r="D267" t="s">
        <v>50</v>
      </c>
      <c r="F267">
        <v>40.97</v>
      </c>
      <c r="G267" s="107">
        <f>'Stavební rozpočet'!G290</f>
        <v>0</v>
      </c>
      <c r="H267">
        <f>W267*F267+X267*F267</f>
        <v>0</v>
      </c>
      <c r="W267">
        <f>G267*Y267</f>
        <v>0</v>
      </c>
      <c r="X267">
        <f>G267*(1-Y267)</f>
        <v>0</v>
      </c>
      <c r="Y267">
        <v>0.18165291567612921</v>
      </c>
    </row>
    <row r="268" spans="1:25" ht="12.75" customHeight="1">
      <c r="B268" s="15" t="s">
        <v>63</v>
      </c>
      <c r="C268" s="66" t="s">
        <v>487</v>
      </c>
      <c r="D268" s="71"/>
      <c r="E268" s="71"/>
      <c r="F268" s="71"/>
      <c r="G268" s="71"/>
      <c r="H268" s="16"/>
    </row>
    <row r="269" spans="1:25">
      <c r="A269" s="18"/>
      <c r="B269" s="19" t="s">
        <v>488</v>
      </c>
      <c r="C269" s="13" t="s">
        <v>489</v>
      </c>
      <c r="D269" s="13"/>
      <c r="E269" s="13"/>
      <c r="F269" s="13"/>
      <c r="G269" s="13"/>
      <c r="H269" s="13">
        <f>SUM(H270:H287)</f>
        <v>0</v>
      </c>
    </row>
    <row r="270" spans="1:25">
      <c r="A270" s="2" t="s">
        <v>490</v>
      </c>
      <c r="B270" s="1" t="s">
        <v>491</v>
      </c>
      <c r="C270" s="25" t="s">
        <v>492</v>
      </c>
      <c r="D270" t="s">
        <v>493</v>
      </c>
      <c r="E270" t="s">
        <v>496</v>
      </c>
      <c r="F270">
        <v>0.40179999999999999</v>
      </c>
      <c r="G270" s="107">
        <f>'Stavební rozpočet'!G293</f>
        <v>0</v>
      </c>
      <c r="H270">
        <f>W270*F270+X270*F270</f>
        <v>0</v>
      </c>
      <c r="W270">
        <f>G270*Y270</f>
        <v>0</v>
      </c>
      <c r="X270">
        <f>G270*(1-Y270)</f>
        <v>0</v>
      </c>
      <c r="Y270">
        <v>0</v>
      </c>
    </row>
    <row r="271" spans="1:25">
      <c r="E271" t="s">
        <v>497</v>
      </c>
    </row>
    <row r="272" spans="1:25">
      <c r="E272" t="s">
        <v>498</v>
      </c>
    </row>
    <row r="273" spans="1:25">
      <c r="E273" t="s">
        <v>499</v>
      </c>
    </row>
    <row r="274" spans="1:25">
      <c r="E274" t="s">
        <v>500</v>
      </c>
    </row>
    <row r="275" spans="1:25" ht="12.75" customHeight="1">
      <c r="B275" s="15" t="s">
        <v>63</v>
      </c>
      <c r="C275" s="66" t="s">
        <v>501</v>
      </c>
      <c r="D275" s="71"/>
      <c r="E275" s="71"/>
      <c r="F275" s="71"/>
      <c r="G275" s="71"/>
      <c r="H275" s="16"/>
    </row>
    <row r="276" spans="1:25">
      <c r="A276" s="2" t="s">
        <v>502</v>
      </c>
      <c r="B276" s="1" t="s">
        <v>503</v>
      </c>
      <c r="C276" s="25" t="s">
        <v>504</v>
      </c>
      <c r="D276" t="s">
        <v>493</v>
      </c>
      <c r="F276">
        <v>0.40179999999999999</v>
      </c>
      <c r="G276" s="107">
        <f>'Stavební rozpočet'!G300</f>
        <v>0</v>
      </c>
      <c r="H276">
        <f>W276*F276+X276*F276</f>
        <v>0</v>
      </c>
      <c r="W276">
        <f>G276*Y276</f>
        <v>0</v>
      </c>
      <c r="X276">
        <f>G276*(1-Y276)</f>
        <v>0</v>
      </c>
      <c r="Y276">
        <v>0</v>
      </c>
    </row>
    <row r="277" spans="1:25" ht="12.75" customHeight="1">
      <c r="B277" s="15" t="s">
        <v>63</v>
      </c>
      <c r="C277" s="66" t="s">
        <v>505</v>
      </c>
      <c r="D277" s="71"/>
      <c r="E277" s="71"/>
      <c r="F277" s="71"/>
      <c r="G277" s="71"/>
      <c r="H277" s="16"/>
    </row>
    <row r="278" spans="1:25">
      <c r="A278" s="2" t="s">
        <v>506</v>
      </c>
      <c r="B278" s="1" t="s">
        <v>507</v>
      </c>
      <c r="C278" s="25" t="s">
        <v>508</v>
      </c>
      <c r="D278" t="s">
        <v>50</v>
      </c>
      <c r="F278">
        <v>5.74</v>
      </c>
      <c r="G278" s="107">
        <f>'Stavební rozpočet'!G302</f>
        <v>0</v>
      </c>
      <c r="H278">
        <f>W278*F278+X278*F278</f>
        <v>0</v>
      </c>
      <c r="W278">
        <f>G278*Y278</f>
        <v>0</v>
      </c>
      <c r="X278">
        <f>G278*(1-Y278)</f>
        <v>0</v>
      </c>
      <c r="Y278">
        <v>0</v>
      </c>
    </row>
    <row r="279" spans="1:25" ht="12.75" customHeight="1">
      <c r="B279" s="15" t="s">
        <v>63</v>
      </c>
      <c r="C279" s="66" t="s">
        <v>509</v>
      </c>
      <c r="D279" s="71"/>
      <c r="E279" s="71"/>
      <c r="F279" s="71"/>
      <c r="G279" s="71"/>
      <c r="H279" s="16"/>
    </row>
    <row r="280" spans="1:25">
      <c r="A280" s="2" t="s">
        <v>510</v>
      </c>
      <c r="B280" s="1" t="s">
        <v>511</v>
      </c>
      <c r="C280" s="25" t="s">
        <v>512</v>
      </c>
      <c r="D280" t="s">
        <v>50</v>
      </c>
      <c r="F280">
        <v>5.74</v>
      </c>
      <c r="G280" s="107">
        <f>'Stavební rozpočet'!G304</f>
        <v>0</v>
      </c>
      <c r="H280">
        <f>W280*F280+X280*F280</f>
        <v>0</v>
      </c>
      <c r="W280">
        <f>G280*Y280</f>
        <v>0</v>
      </c>
      <c r="X280">
        <f>G280*(1-Y280)</f>
        <v>0</v>
      </c>
      <c r="Y280">
        <v>0</v>
      </c>
    </row>
    <row r="281" spans="1:25" ht="12.75" customHeight="1">
      <c r="B281" s="15" t="s">
        <v>63</v>
      </c>
      <c r="C281" s="66" t="s">
        <v>513</v>
      </c>
      <c r="D281" s="71"/>
      <c r="E281" s="71"/>
      <c r="F281" s="71"/>
      <c r="G281" s="71"/>
      <c r="H281" s="16"/>
    </row>
    <row r="282" spans="1:25">
      <c r="A282" s="2" t="s">
        <v>514</v>
      </c>
      <c r="B282" s="1" t="s">
        <v>515</v>
      </c>
      <c r="C282" s="25" t="s">
        <v>516</v>
      </c>
      <c r="D282" t="s">
        <v>50</v>
      </c>
      <c r="E282" t="s">
        <v>517</v>
      </c>
      <c r="F282">
        <v>2.46</v>
      </c>
      <c r="G282" s="107">
        <f>'Stavební rozpočet'!G306</f>
        <v>0</v>
      </c>
      <c r="H282">
        <f>W282*F282+X282*F282</f>
        <v>0</v>
      </c>
      <c r="W282">
        <f>G282*Y282</f>
        <v>0</v>
      </c>
      <c r="X282">
        <f>G282*(1-Y282)</f>
        <v>0</v>
      </c>
      <c r="Y282">
        <v>7.3406517862897161E-2</v>
      </c>
    </row>
    <row r="283" spans="1:25">
      <c r="E283" t="s">
        <v>517</v>
      </c>
    </row>
    <row r="284" spans="1:25">
      <c r="E284" t="s">
        <v>518</v>
      </c>
    </row>
    <row r="285" spans="1:25">
      <c r="E285" t="s">
        <v>517</v>
      </c>
    </row>
    <row r="286" spans="1:25" ht="12.75" customHeight="1">
      <c r="B286" s="15" t="s">
        <v>63</v>
      </c>
      <c r="C286" s="66" t="s">
        <v>519</v>
      </c>
      <c r="D286" s="71"/>
      <c r="E286" s="71"/>
      <c r="F286" s="71"/>
      <c r="G286" s="71"/>
      <c r="H286" s="16"/>
    </row>
    <row r="287" spans="1:25">
      <c r="A287" s="2" t="s">
        <v>520</v>
      </c>
      <c r="B287" s="1" t="s">
        <v>521</v>
      </c>
      <c r="C287" s="25" t="s">
        <v>522</v>
      </c>
      <c r="D287" t="s">
        <v>102</v>
      </c>
      <c r="F287">
        <v>1</v>
      </c>
      <c r="G287" s="107">
        <f>'Stavební rozpočet'!G312</f>
        <v>0</v>
      </c>
      <c r="H287">
        <f>W287*F287+X287*F287</f>
        <v>0</v>
      </c>
      <c r="W287">
        <f>G287*Y287</f>
        <v>0</v>
      </c>
      <c r="X287">
        <f>G287*(1-Y287)</f>
        <v>0</v>
      </c>
      <c r="Y287">
        <v>0</v>
      </c>
    </row>
    <row r="288" spans="1:25" ht="12.75" customHeight="1">
      <c r="B288" s="15" t="s">
        <v>63</v>
      </c>
      <c r="C288" s="66" t="s">
        <v>523</v>
      </c>
      <c r="D288" s="71"/>
      <c r="E288" s="71"/>
      <c r="F288" s="71"/>
      <c r="G288" s="71"/>
      <c r="H288" s="16"/>
    </row>
    <row r="289" spans="1:25">
      <c r="A289" s="18"/>
      <c r="B289" s="19" t="s">
        <v>524</v>
      </c>
      <c r="C289" s="13" t="s">
        <v>525</v>
      </c>
      <c r="D289" s="13"/>
      <c r="E289" s="13"/>
      <c r="F289" s="13"/>
      <c r="G289" s="13"/>
      <c r="H289" s="13">
        <f>SUM(H290:H290)</f>
        <v>0</v>
      </c>
    </row>
    <row r="290" spans="1:25">
      <c r="A290" s="2" t="s">
        <v>526</v>
      </c>
      <c r="B290" s="1" t="s">
        <v>527</v>
      </c>
      <c r="C290" s="25" t="s">
        <v>528</v>
      </c>
      <c r="D290" t="s">
        <v>83</v>
      </c>
      <c r="E290" t="s">
        <v>530</v>
      </c>
      <c r="F290">
        <v>0.79790000000000005</v>
      </c>
      <c r="G290" s="107">
        <f>'Stavební rozpočet'!G315</f>
        <v>0</v>
      </c>
      <c r="H290">
        <f>W290*F290+X290*F290</f>
        <v>0</v>
      </c>
      <c r="W290">
        <f>G290*Y290</f>
        <v>0</v>
      </c>
      <c r="X290">
        <f>G290*(1-Y290)</f>
        <v>0</v>
      </c>
      <c r="Y290">
        <v>0</v>
      </c>
    </row>
    <row r="291" spans="1:25">
      <c r="E291" t="s">
        <v>531</v>
      </c>
    </row>
    <row r="292" spans="1:25">
      <c r="E292" t="s">
        <v>532</v>
      </c>
    </row>
    <row r="293" spans="1:25">
      <c r="E293" t="s">
        <v>533</v>
      </c>
    </row>
    <row r="294" spans="1:25">
      <c r="E294" t="s">
        <v>534</v>
      </c>
    </row>
    <row r="295" spans="1:25">
      <c r="E295" t="s">
        <v>535</v>
      </c>
    </row>
    <row r="296" spans="1:25">
      <c r="E296" t="s">
        <v>536</v>
      </c>
    </row>
    <row r="297" spans="1:25">
      <c r="A297" s="18"/>
      <c r="B297" s="19" t="s">
        <v>537</v>
      </c>
      <c r="C297" s="13" t="s">
        <v>538</v>
      </c>
      <c r="D297" s="13"/>
      <c r="E297" s="13"/>
      <c r="F297" s="13"/>
      <c r="G297" s="13"/>
      <c r="H297" s="13">
        <f>SUM(H298:H322)</f>
        <v>0</v>
      </c>
    </row>
    <row r="298" spans="1:25">
      <c r="A298" s="2" t="s">
        <v>540</v>
      </c>
      <c r="B298" s="1" t="s">
        <v>541</v>
      </c>
      <c r="C298" s="25" t="s">
        <v>542</v>
      </c>
      <c r="D298" t="s">
        <v>102</v>
      </c>
      <c r="F298">
        <v>1</v>
      </c>
      <c r="G298" s="107">
        <f>'Stavební rozpočet'!G324</f>
        <v>0</v>
      </c>
      <c r="H298">
        <f>W298*F298+X298*F298</f>
        <v>0</v>
      </c>
      <c r="W298">
        <f>G298*Y298</f>
        <v>0</v>
      </c>
      <c r="X298">
        <f>G298*(1-Y298)</f>
        <v>0</v>
      </c>
      <c r="Y298">
        <v>1</v>
      </c>
    </row>
    <row r="299" spans="1:25" ht="12.75" customHeight="1">
      <c r="B299" s="15" t="s">
        <v>63</v>
      </c>
      <c r="C299" s="66" t="s">
        <v>544</v>
      </c>
      <c r="D299" s="71"/>
      <c r="E299" s="71"/>
      <c r="F299" s="71"/>
      <c r="G299" s="71"/>
      <c r="H299" s="16"/>
    </row>
    <row r="300" spans="1:25">
      <c r="A300" s="2" t="s">
        <v>545</v>
      </c>
      <c r="B300" s="1" t="s">
        <v>546</v>
      </c>
      <c r="C300" s="25" t="s">
        <v>547</v>
      </c>
      <c r="D300" t="s">
        <v>102</v>
      </c>
      <c r="F300">
        <v>1</v>
      </c>
      <c r="G300" s="107">
        <f>'Stavební rozpočet'!G326</f>
        <v>0</v>
      </c>
      <c r="H300">
        <f>W300*F300+X300*F300</f>
        <v>0</v>
      </c>
      <c r="W300">
        <f>G300*Y300</f>
        <v>0</v>
      </c>
      <c r="X300">
        <f>G300*(1-Y300)</f>
        <v>0</v>
      </c>
      <c r="Y300">
        <v>1</v>
      </c>
    </row>
    <row r="301" spans="1:25">
      <c r="A301" s="2" t="s">
        <v>548</v>
      </c>
      <c r="B301" s="1" t="s">
        <v>549</v>
      </c>
      <c r="C301" s="25" t="s">
        <v>550</v>
      </c>
      <c r="D301" t="s">
        <v>102</v>
      </c>
      <c r="F301">
        <v>2</v>
      </c>
      <c r="G301" s="107">
        <f>'Stavební rozpočet'!G327</f>
        <v>0</v>
      </c>
      <c r="H301">
        <f>W301*F301+X301*F301</f>
        <v>0</v>
      </c>
      <c r="W301">
        <f>G301*Y301</f>
        <v>0</v>
      </c>
      <c r="X301">
        <f>G301*(1-Y301)</f>
        <v>0</v>
      </c>
      <c r="Y301">
        <v>0</v>
      </c>
    </row>
    <row r="302" spans="1:25">
      <c r="A302" s="2" t="s">
        <v>551</v>
      </c>
      <c r="B302" s="1" t="s">
        <v>552</v>
      </c>
      <c r="C302" s="25" t="s">
        <v>553</v>
      </c>
      <c r="D302" t="s">
        <v>102</v>
      </c>
      <c r="F302">
        <v>2</v>
      </c>
      <c r="G302" s="107">
        <f>'Stavební rozpočet'!G328</f>
        <v>0</v>
      </c>
      <c r="H302">
        <f>W302*F302+X302*F302</f>
        <v>0</v>
      </c>
      <c r="W302">
        <f>G302*Y302</f>
        <v>0</v>
      </c>
      <c r="X302">
        <f>G302*(1-Y302)</f>
        <v>0</v>
      </c>
      <c r="Y302">
        <v>1</v>
      </c>
    </row>
    <row r="303" spans="1:25" ht="12.75" customHeight="1">
      <c r="B303" s="15" t="s">
        <v>63</v>
      </c>
      <c r="C303" s="66" t="s">
        <v>554</v>
      </c>
      <c r="D303" s="71"/>
      <c r="E303" s="71"/>
      <c r="F303" s="71"/>
      <c r="G303" s="71"/>
      <c r="H303" s="16"/>
    </row>
    <row r="304" spans="1:25">
      <c r="A304" s="2" t="s">
        <v>555</v>
      </c>
      <c r="B304" s="1" t="s">
        <v>556</v>
      </c>
      <c r="C304" s="25" t="s">
        <v>557</v>
      </c>
      <c r="D304" t="s">
        <v>102</v>
      </c>
      <c r="F304">
        <v>2</v>
      </c>
      <c r="G304" s="107">
        <f>'Stavební rozpočet'!G330</f>
        <v>0</v>
      </c>
      <c r="H304">
        <f>W304*F304+X304*F304</f>
        <v>0</v>
      </c>
      <c r="W304">
        <f>G304*Y304</f>
        <v>0</v>
      </c>
      <c r="X304">
        <f>G304*(1-Y304)</f>
        <v>0</v>
      </c>
      <c r="Y304">
        <v>0</v>
      </c>
    </row>
    <row r="305" spans="1:25">
      <c r="A305" s="2" t="s">
        <v>558</v>
      </c>
      <c r="B305" s="1" t="s">
        <v>559</v>
      </c>
      <c r="C305" s="25" t="s">
        <v>560</v>
      </c>
      <c r="D305" t="s">
        <v>102</v>
      </c>
      <c r="F305">
        <v>2</v>
      </c>
      <c r="G305" s="107">
        <f>'Stavební rozpočet'!G331</f>
        <v>0</v>
      </c>
      <c r="H305">
        <f>W305*F305+X305*F305</f>
        <v>0</v>
      </c>
      <c r="W305">
        <f>G305*Y305</f>
        <v>0</v>
      </c>
      <c r="X305">
        <f>G305*(1-Y305)</f>
        <v>0</v>
      </c>
      <c r="Y305">
        <v>1</v>
      </c>
    </row>
    <row r="306" spans="1:25" ht="12.75" customHeight="1">
      <c r="B306" s="15" t="s">
        <v>63</v>
      </c>
      <c r="C306" s="66" t="s">
        <v>561</v>
      </c>
      <c r="D306" s="71"/>
      <c r="E306" s="71"/>
      <c r="F306" s="71"/>
      <c r="G306" s="71"/>
      <c r="H306" s="16"/>
    </row>
    <row r="307" spans="1:25">
      <c r="A307" s="2" t="s">
        <v>562</v>
      </c>
      <c r="B307" s="1" t="s">
        <v>563</v>
      </c>
      <c r="C307" s="25" t="s">
        <v>564</v>
      </c>
      <c r="D307" t="s">
        <v>102</v>
      </c>
      <c r="F307">
        <v>1</v>
      </c>
      <c r="G307" s="107">
        <f>'Stavební rozpočet'!G333</f>
        <v>0</v>
      </c>
      <c r="H307">
        <f>W307*F307+X307*F307</f>
        <v>0</v>
      </c>
      <c r="W307">
        <f>G307*Y307</f>
        <v>0</v>
      </c>
      <c r="X307">
        <f>G307*(1-Y307)</f>
        <v>0</v>
      </c>
      <c r="Y307">
        <v>1</v>
      </c>
    </row>
    <row r="308" spans="1:25" ht="12.75" customHeight="1">
      <c r="B308" s="15" t="s">
        <v>63</v>
      </c>
      <c r="C308" s="66" t="s">
        <v>565</v>
      </c>
      <c r="D308" s="71"/>
      <c r="E308" s="71"/>
      <c r="F308" s="71"/>
      <c r="G308" s="71"/>
      <c r="H308" s="16"/>
    </row>
    <row r="309" spans="1:25">
      <c r="A309" s="2" t="s">
        <v>566</v>
      </c>
      <c r="B309" s="1" t="s">
        <v>567</v>
      </c>
      <c r="C309" s="25" t="s">
        <v>568</v>
      </c>
      <c r="D309" t="s">
        <v>102</v>
      </c>
      <c r="F309">
        <v>1</v>
      </c>
      <c r="G309" s="107">
        <f>'Stavební rozpočet'!G335</f>
        <v>0</v>
      </c>
      <c r="H309">
        <f>W309*F309+X309*F309</f>
        <v>0</v>
      </c>
      <c r="W309">
        <f>G309*Y309</f>
        <v>0</v>
      </c>
      <c r="X309">
        <f>G309*(1-Y309)</f>
        <v>0</v>
      </c>
      <c r="Y309">
        <v>1</v>
      </c>
    </row>
    <row r="310" spans="1:25" ht="12.75" customHeight="1">
      <c r="B310" s="15" t="s">
        <v>63</v>
      </c>
      <c r="C310" s="66" t="s">
        <v>569</v>
      </c>
      <c r="D310" s="71"/>
      <c r="E310" s="71"/>
      <c r="F310" s="71"/>
      <c r="G310" s="71"/>
      <c r="H310" s="16"/>
    </row>
    <row r="311" spans="1:25">
      <c r="A311" s="2" t="s">
        <v>570</v>
      </c>
      <c r="B311" s="1" t="s">
        <v>571</v>
      </c>
      <c r="C311" s="25" t="s">
        <v>572</v>
      </c>
      <c r="D311" t="s">
        <v>68</v>
      </c>
      <c r="F311">
        <v>12.3</v>
      </c>
      <c r="G311" s="107">
        <f>'Stavební rozpočet'!G337</f>
        <v>0</v>
      </c>
      <c r="H311">
        <f>W311*F311+X311*F311</f>
        <v>0</v>
      </c>
      <c r="W311">
        <f>G311*Y311</f>
        <v>0</v>
      </c>
      <c r="X311">
        <f>G311*(1-Y311)</f>
        <v>0</v>
      </c>
      <c r="Y311">
        <v>0</v>
      </c>
    </row>
    <row r="312" spans="1:25">
      <c r="A312" s="2" t="s">
        <v>573</v>
      </c>
      <c r="B312" s="1" t="s">
        <v>574</v>
      </c>
      <c r="C312" s="25" t="s">
        <v>575</v>
      </c>
      <c r="D312" t="s">
        <v>68</v>
      </c>
      <c r="F312">
        <v>15</v>
      </c>
      <c r="G312" s="107">
        <f>'Stavební rozpočet'!G338</f>
        <v>0</v>
      </c>
      <c r="H312">
        <f>W312*F312+X312*F312</f>
        <v>0</v>
      </c>
      <c r="W312">
        <f>G312*Y312</f>
        <v>0</v>
      </c>
      <c r="X312">
        <f>G312*(1-Y312)</f>
        <v>0</v>
      </c>
      <c r="Y312">
        <v>1</v>
      </c>
    </row>
    <row r="313" spans="1:25" ht="12.75" customHeight="1">
      <c r="B313" s="15" t="s">
        <v>63</v>
      </c>
      <c r="C313" s="66" t="s">
        <v>576</v>
      </c>
      <c r="D313" s="71"/>
      <c r="E313" s="71"/>
      <c r="F313" s="71"/>
      <c r="G313" s="71"/>
      <c r="H313" s="16"/>
    </row>
    <row r="314" spans="1:25">
      <c r="A314" s="2" t="s">
        <v>577</v>
      </c>
      <c r="B314" s="1" t="s">
        <v>578</v>
      </c>
      <c r="C314" s="25" t="s">
        <v>579</v>
      </c>
      <c r="D314" t="s">
        <v>68</v>
      </c>
      <c r="E314" t="s">
        <v>580</v>
      </c>
      <c r="F314">
        <v>3</v>
      </c>
      <c r="G314" s="107">
        <f>'Stavební rozpočet'!G340</f>
        <v>0</v>
      </c>
      <c r="H314">
        <f>W314*F314+X314*F314</f>
        <v>0</v>
      </c>
      <c r="W314">
        <f>G314*Y314</f>
        <v>0</v>
      </c>
      <c r="X314">
        <f>G314*(1-Y314)</f>
        <v>0</v>
      </c>
      <c r="Y314">
        <v>0</v>
      </c>
    </row>
    <row r="315" spans="1:25">
      <c r="E315" t="s">
        <v>581</v>
      </c>
    </row>
    <row r="316" spans="1:25">
      <c r="E316" t="s">
        <v>580</v>
      </c>
    </row>
    <row r="317" spans="1:25">
      <c r="A317" s="2" t="s">
        <v>582</v>
      </c>
      <c r="B317" s="1" t="s">
        <v>583</v>
      </c>
      <c r="C317" s="25" t="s">
        <v>584</v>
      </c>
      <c r="D317" t="s">
        <v>68</v>
      </c>
      <c r="F317">
        <v>5</v>
      </c>
      <c r="G317" s="107">
        <f>'Stavební rozpočet'!G344</f>
        <v>0</v>
      </c>
      <c r="H317">
        <f>W317*F317+X317*F317</f>
        <v>0</v>
      </c>
      <c r="W317">
        <f>G317*Y317</f>
        <v>0</v>
      </c>
      <c r="X317">
        <f>G317*(1-Y317)</f>
        <v>0</v>
      </c>
      <c r="Y317">
        <v>1</v>
      </c>
    </row>
    <row r="318" spans="1:25" ht="12.75" customHeight="1">
      <c r="B318" s="15" t="s">
        <v>63</v>
      </c>
      <c r="C318" s="66" t="s">
        <v>576</v>
      </c>
      <c r="D318" s="71"/>
      <c r="E318" s="71"/>
      <c r="F318" s="71"/>
      <c r="G318" s="71"/>
      <c r="H318" s="16"/>
    </row>
    <row r="319" spans="1:25">
      <c r="A319" s="2" t="s">
        <v>488</v>
      </c>
      <c r="B319" s="1" t="s">
        <v>585</v>
      </c>
      <c r="C319" s="25" t="s">
        <v>586</v>
      </c>
      <c r="D319" t="s">
        <v>102</v>
      </c>
      <c r="F319">
        <v>1</v>
      </c>
      <c r="G319" s="107">
        <f>'Stavební rozpočet'!G346</f>
        <v>0</v>
      </c>
      <c r="H319">
        <f>W319*F319+X319*F319</f>
        <v>0</v>
      </c>
      <c r="W319">
        <f>G319*Y319</f>
        <v>0</v>
      </c>
      <c r="X319">
        <f>G319*(1-Y319)</f>
        <v>0</v>
      </c>
      <c r="Y319">
        <v>0</v>
      </c>
    </row>
    <row r="320" spans="1:25">
      <c r="A320" s="2" t="s">
        <v>587</v>
      </c>
      <c r="B320" s="1" t="s">
        <v>588</v>
      </c>
      <c r="C320" s="25" t="s">
        <v>589</v>
      </c>
      <c r="D320" t="s">
        <v>102</v>
      </c>
      <c r="F320">
        <v>1</v>
      </c>
      <c r="G320" s="107">
        <f>'Stavební rozpočet'!G347</f>
        <v>0</v>
      </c>
      <c r="H320">
        <f>W320*F320+X320*F320</f>
        <v>0</v>
      </c>
      <c r="W320">
        <f>G320*Y320</f>
        <v>0</v>
      </c>
      <c r="X320">
        <f>G320*(1-Y320)</f>
        <v>0</v>
      </c>
      <c r="Y320">
        <v>0.4791238877481177</v>
      </c>
    </row>
    <row r="321" spans="1:25">
      <c r="A321" s="2" t="s">
        <v>590</v>
      </c>
      <c r="B321" s="1" t="s">
        <v>591</v>
      </c>
      <c r="C321" s="25" t="s">
        <v>592</v>
      </c>
      <c r="D321" t="s">
        <v>102</v>
      </c>
      <c r="F321">
        <v>1</v>
      </c>
      <c r="G321" s="107">
        <f>'Stavební rozpočet'!G348</f>
        <v>0</v>
      </c>
      <c r="H321">
        <f>W321*F321+X321*F321</f>
        <v>0</v>
      </c>
      <c r="W321">
        <f>G321*Y321</f>
        <v>0</v>
      </c>
      <c r="X321">
        <f>G321*(1-Y321)</f>
        <v>0</v>
      </c>
      <c r="Y321">
        <v>0</v>
      </c>
    </row>
    <row r="322" spans="1:25">
      <c r="A322" s="2" t="s">
        <v>593</v>
      </c>
      <c r="B322" s="1" t="s">
        <v>594</v>
      </c>
      <c r="C322" s="25" t="s">
        <v>595</v>
      </c>
      <c r="D322" t="s">
        <v>102</v>
      </c>
      <c r="F322">
        <v>1</v>
      </c>
      <c r="G322" s="107">
        <f>'Stavební rozpočet'!G349</f>
        <v>0</v>
      </c>
      <c r="H322">
        <f>W322*F322+X322*F322</f>
        <v>0</v>
      </c>
      <c r="W322">
        <f>G322*Y322</f>
        <v>0</v>
      </c>
      <c r="X322">
        <f>G322*(1-Y322)</f>
        <v>0</v>
      </c>
      <c r="Y322">
        <v>0.47969299648225128</v>
      </c>
    </row>
    <row r="323" spans="1:25">
      <c r="A323" s="18"/>
      <c r="B323" s="19" t="s">
        <v>596</v>
      </c>
      <c r="C323" s="13" t="s">
        <v>597</v>
      </c>
      <c r="D323" s="13"/>
      <c r="E323" s="13"/>
      <c r="F323" s="13"/>
      <c r="G323" s="13"/>
      <c r="H323" s="13">
        <f>SUM(H324:H339)</f>
        <v>0</v>
      </c>
    </row>
    <row r="324" spans="1:25">
      <c r="A324" s="2" t="s">
        <v>598</v>
      </c>
      <c r="B324" s="1" t="s">
        <v>599</v>
      </c>
      <c r="C324" s="25" t="s">
        <v>600</v>
      </c>
      <c r="D324" t="s">
        <v>83</v>
      </c>
      <c r="E324" t="s">
        <v>602</v>
      </c>
      <c r="F324">
        <v>1.6978</v>
      </c>
      <c r="G324" s="107">
        <f>'Stavební rozpočet'!G351</f>
        <v>0</v>
      </c>
      <c r="H324">
        <f>W324*F324+X324*F324</f>
        <v>0</v>
      </c>
      <c r="W324">
        <f>G324*Y324</f>
        <v>0</v>
      </c>
      <c r="X324">
        <f>G324*(1-Y324)</f>
        <v>0</v>
      </c>
      <c r="Y324">
        <v>0</v>
      </c>
    </row>
    <row r="325" spans="1:25">
      <c r="E325" t="s">
        <v>603</v>
      </c>
    </row>
    <row r="326" spans="1:25">
      <c r="E326" t="s">
        <v>604</v>
      </c>
    </row>
    <row r="327" spans="1:25">
      <c r="E327" t="s">
        <v>605</v>
      </c>
    </row>
    <row r="328" spans="1:25">
      <c r="E328" t="s">
        <v>606</v>
      </c>
    </row>
    <row r="329" spans="1:25">
      <c r="E329" t="s">
        <v>603</v>
      </c>
    </row>
    <row r="330" spans="1:25">
      <c r="E330" t="s">
        <v>607</v>
      </c>
    </row>
    <row r="331" spans="1:25">
      <c r="E331" t="s">
        <v>603</v>
      </c>
    </row>
    <row r="332" spans="1:25">
      <c r="E332" t="s">
        <v>608</v>
      </c>
    </row>
    <row r="333" spans="1:25">
      <c r="E333" t="s">
        <v>603</v>
      </c>
    </row>
    <row r="334" spans="1:25">
      <c r="E334" t="s">
        <v>609</v>
      </c>
    </row>
    <row r="335" spans="1:25">
      <c r="E335" t="s">
        <v>603</v>
      </c>
    </row>
    <row r="336" spans="1:25" ht="12.75" customHeight="1">
      <c r="B336" s="15" t="s">
        <v>63</v>
      </c>
      <c r="C336" s="66" t="s">
        <v>610</v>
      </c>
      <c r="D336" s="71"/>
      <c r="E336" s="71"/>
      <c r="F336" s="71"/>
      <c r="G336" s="71"/>
      <c r="H336" s="16"/>
    </row>
    <row r="337" spans="1:25">
      <c r="A337" s="2" t="s">
        <v>611</v>
      </c>
      <c r="B337" s="1" t="s">
        <v>612</v>
      </c>
      <c r="C337" s="25" t="s">
        <v>613</v>
      </c>
      <c r="D337" t="s">
        <v>83</v>
      </c>
      <c r="F337">
        <v>1.6978</v>
      </c>
      <c r="G337" s="107">
        <f>'Stavební rozpočet'!G365</f>
        <v>0</v>
      </c>
      <c r="H337">
        <f>W337*F337+X337*F337</f>
        <v>0</v>
      </c>
      <c r="W337">
        <f>G337*Y337</f>
        <v>0</v>
      </c>
      <c r="X337">
        <f>G337*(1-Y337)</f>
        <v>0</v>
      </c>
      <c r="Y337">
        <v>0</v>
      </c>
    </row>
    <row r="338" spans="1:25" ht="12.75" customHeight="1">
      <c r="B338" s="15" t="s">
        <v>63</v>
      </c>
      <c r="C338" s="66" t="s">
        <v>614</v>
      </c>
      <c r="D338" s="71"/>
      <c r="E338" s="71"/>
      <c r="F338" s="71"/>
      <c r="G338" s="71"/>
      <c r="H338" s="16"/>
    </row>
    <row r="339" spans="1:25">
      <c r="A339" s="2" t="s">
        <v>615</v>
      </c>
      <c r="B339" s="1" t="s">
        <v>616</v>
      </c>
      <c r="C339" s="25" t="s">
        <v>617</v>
      </c>
      <c r="D339" t="s">
        <v>83</v>
      </c>
      <c r="F339">
        <v>1.6978</v>
      </c>
      <c r="G339" s="107">
        <f>'Stavební rozpočet'!G367</f>
        <v>0</v>
      </c>
      <c r="H339">
        <f>W339*F339+X339*F339</f>
        <v>0</v>
      </c>
      <c r="W339">
        <f>G339*Y339</f>
        <v>0</v>
      </c>
      <c r="X339">
        <f>G339*(1-Y339)</f>
        <v>0</v>
      </c>
      <c r="Y339">
        <v>0</v>
      </c>
    </row>
    <row r="340" spans="1:25">
      <c r="A340" s="26"/>
      <c r="B340" s="3"/>
      <c r="C340" s="27"/>
      <c r="D340" s="27"/>
      <c r="E340" s="27"/>
      <c r="F340" s="70" t="s">
        <v>618</v>
      </c>
      <c r="G340" s="70"/>
      <c r="H340" s="27">
        <f>H7+H40+H42+H51+H62+H89+H96+H158+H234+H269+H289+H297+H323</f>
        <v>0</v>
      </c>
      <c r="I340" s="27"/>
      <c r="J340" s="27"/>
      <c r="K340" s="27"/>
      <c r="L340" s="27"/>
      <c r="M340" s="27"/>
    </row>
    <row r="341" spans="1:25">
      <c r="A341" s="23" t="s">
        <v>619</v>
      </c>
    </row>
    <row r="342" spans="1:25" ht="0" hidden="1" customHeight="1">
      <c r="A342" s="68"/>
      <c r="B342" s="44"/>
      <c r="C342" s="69"/>
      <c r="D342" s="69"/>
      <c r="E342" s="69"/>
      <c r="F342" s="69"/>
      <c r="G342" s="69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C313:G313"/>
    <mergeCell ref="C318:G318"/>
    <mergeCell ref="C336:G336"/>
    <mergeCell ref="C338:G338"/>
    <mergeCell ref="C299:G299"/>
    <mergeCell ref="C303:G303"/>
    <mergeCell ref="C306:G306"/>
    <mergeCell ref="C308:G308"/>
    <mergeCell ref="C310:G310"/>
    <mergeCell ref="C277:G277"/>
    <mergeCell ref="C279:G279"/>
    <mergeCell ref="C281:G281"/>
    <mergeCell ref="C286:G286"/>
    <mergeCell ref="C288:G288"/>
    <mergeCell ref="C257:G257"/>
    <mergeCell ref="C259:G259"/>
    <mergeCell ref="C266:G266"/>
    <mergeCell ref="C268:G268"/>
    <mergeCell ref="C275:G275"/>
    <mergeCell ref="C184:G184"/>
    <mergeCell ref="C192:G192"/>
    <mergeCell ref="C194:G194"/>
    <mergeCell ref="C206:G206"/>
    <mergeCell ref="C233:G233"/>
    <mergeCell ref="C149:G149"/>
    <mergeCell ref="C157:G157"/>
    <mergeCell ref="C172:G172"/>
    <mergeCell ref="C174:G174"/>
    <mergeCell ref="C182:G182"/>
    <mergeCell ref="C125:G125"/>
    <mergeCell ref="C140:G140"/>
    <mergeCell ref="C142:G142"/>
    <mergeCell ref="C144:G144"/>
    <mergeCell ref="C146:G146"/>
    <mergeCell ref="C99:G99"/>
    <mergeCell ref="C105:G105"/>
    <mergeCell ref="C107:G107"/>
    <mergeCell ref="C115:G115"/>
    <mergeCell ref="C117:G117"/>
    <mergeCell ref="C77:G77"/>
    <mergeCell ref="C79:G79"/>
    <mergeCell ref="C88:G88"/>
    <mergeCell ref="C93:G93"/>
    <mergeCell ref="C95:G95"/>
    <mergeCell ref="C57:G57"/>
    <mergeCell ref="C65:G65"/>
    <mergeCell ref="C71:G71"/>
    <mergeCell ref="C73:G73"/>
    <mergeCell ref="C75:G75"/>
    <mergeCell ref="C25:G25"/>
    <mergeCell ref="C33:G33"/>
    <mergeCell ref="C35:G35"/>
    <mergeCell ref="C37:G37"/>
    <mergeCell ref="C39:G39"/>
    <mergeCell ref="J3:L3"/>
    <mergeCell ref="J4:L4"/>
    <mergeCell ref="J5:L5"/>
    <mergeCell ref="C16:G16"/>
    <mergeCell ref="C23:G23"/>
    <mergeCell ref="F340:G340"/>
    <mergeCell ref="A342:G342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</mergeCells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72" t="s">
        <v>621</v>
      </c>
      <c r="B1" s="44"/>
      <c r="C1" s="44"/>
      <c r="D1" s="44"/>
      <c r="E1" s="44"/>
      <c r="F1" s="44"/>
      <c r="G1" s="44"/>
      <c r="H1" s="44"/>
      <c r="I1" s="44"/>
    </row>
    <row r="2" spans="1:9" ht="25.5" customHeight="1">
      <c r="A2" s="73" t="s">
        <v>1</v>
      </c>
      <c r="B2" s="74"/>
      <c r="C2" s="21" t="s">
        <v>2</v>
      </c>
      <c r="D2" s="31"/>
      <c r="E2" s="31" t="s">
        <v>5</v>
      </c>
      <c r="F2" s="31" t="s">
        <v>6</v>
      </c>
      <c r="G2" s="31"/>
      <c r="H2" s="31" t="s">
        <v>622</v>
      </c>
      <c r="I2" s="33" t="s">
        <v>623</v>
      </c>
    </row>
    <row r="3" spans="1:9" ht="25.5" customHeight="1">
      <c r="A3" s="75" t="s">
        <v>7</v>
      </c>
      <c r="B3" s="44"/>
      <c r="C3" s="1" t="s">
        <v>8</v>
      </c>
      <c r="D3" s="1"/>
      <c r="E3" s="1" t="s">
        <v>10</v>
      </c>
      <c r="F3" s="1" t="s">
        <v>11</v>
      </c>
      <c r="G3" s="1"/>
      <c r="H3" s="1" t="s">
        <v>622</v>
      </c>
      <c r="I3" s="34" t="s">
        <v>624</v>
      </c>
    </row>
    <row r="4" spans="1:9" ht="25.5" customHeight="1">
      <c r="A4" s="75" t="s">
        <v>12</v>
      </c>
      <c r="B4" s="44"/>
      <c r="C4" s="1" t="s">
        <v>13</v>
      </c>
      <c r="D4" s="1"/>
      <c r="E4" s="1" t="s">
        <v>15</v>
      </c>
      <c r="F4" s="110"/>
      <c r="G4" s="1"/>
      <c r="H4" s="1" t="s">
        <v>622</v>
      </c>
      <c r="I4" s="109"/>
    </row>
    <row r="5" spans="1:9" ht="25.5" customHeight="1">
      <c r="A5" s="75" t="s">
        <v>9</v>
      </c>
      <c r="B5" s="44"/>
      <c r="C5" s="110"/>
      <c r="D5" s="1"/>
      <c r="E5" s="1" t="s">
        <v>14</v>
      </c>
      <c r="F5" s="110"/>
      <c r="G5" s="1"/>
      <c r="H5" s="1" t="s">
        <v>625</v>
      </c>
      <c r="I5" s="35">
        <v>102</v>
      </c>
    </row>
    <row r="6" spans="1:9" ht="25.5" customHeight="1">
      <c r="A6" s="76" t="s">
        <v>16</v>
      </c>
      <c r="B6" s="77"/>
      <c r="C6" s="111"/>
      <c r="D6" s="32"/>
      <c r="E6" s="32" t="s">
        <v>19</v>
      </c>
      <c r="F6" s="111"/>
      <c r="G6" s="32"/>
      <c r="H6" s="32" t="s">
        <v>626</v>
      </c>
      <c r="I6" s="108"/>
    </row>
    <row r="7" spans="1:9" ht="25.5" customHeight="1">
      <c r="A7" s="78" t="s">
        <v>627</v>
      </c>
      <c r="B7" s="79"/>
      <c r="C7" s="79"/>
      <c r="D7" s="79"/>
      <c r="E7" s="79"/>
      <c r="F7" s="79"/>
      <c r="G7" s="79"/>
      <c r="H7" s="79"/>
      <c r="I7" s="79"/>
    </row>
    <row r="8" spans="1:9" ht="25.5" customHeight="1">
      <c r="A8" s="41" t="s">
        <v>628</v>
      </c>
      <c r="B8" s="80" t="s">
        <v>629</v>
      </c>
      <c r="C8" s="81"/>
      <c r="D8" s="41" t="s">
        <v>630</v>
      </c>
      <c r="E8" s="80" t="s">
        <v>631</v>
      </c>
      <c r="F8" s="81"/>
      <c r="G8" s="41" t="s">
        <v>632</v>
      </c>
      <c r="H8" s="80" t="s">
        <v>633</v>
      </c>
      <c r="I8" s="81"/>
    </row>
    <row r="9" spans="1:9" ht="15">
      <c r="A9" s="82" t="s">
        <v>634</v>
      </c>
      <c r="B9" s="115">
        <f>'Rozpočet - vybrané sloupce'!H7+'Rozpočet - vybrané sloupce'!H40+'Rozpočet - vybrané sloupce'!H269</f>
        <v>0</v>
      </c>
      <c r="C9" s="116"/>
      <c r="D9" s="86" t="s">
        <v>635</v>
      </c>
      <c r="E9" s="84"/>
      <c r="F9" s="114"/>
      <c r="G9" s="86" t="s">
        <v>636</v>
      </c>
      <c r="H9" s="84"/>
      <c r="I9" s="114"/>
    </row>
    <row r="10" spans="1:9" ht="15">
      <c r="A10" s="82"/>
      <c r="B10" s="117"/>
      <c r="C10" s="118"/>
      <c r="D10" s="86" t="s">
        <v>637</v>
      </c>
      <c r="E10" s="84"/>
      <c r="F10" s="114"/>
      <c r="G10" s="86" t="s">
        <v>638</v>
      </c>
      <c r="H10" s="84"/>
      <c r="I10" s="114"/>
    </row>
    <row r="11" spans="1:9" ht="15">
      <c r="A11" s="82" t="s">
        <v>639</v>
      </c>
      <c r="B11" s="115">
        <f>'Rozpočet - vybrané sloupce'!H42+'Rozpočet - vybrané sloupce'!H51+'Rozpočet - vybrané sloupce'!H62+'Rozpočet - vybrané sloupce'!H89+'Rozpočet - vybrané sloupce'!H96+'Rozpočet - vybrané sloupce'!H158+'Rozpočet - vybrané sloupce'!H234</f>
        <v>0</v>
      </c>
      <c r="C11" s="116"/>
      <c r="D11" s="86" t="s">
        <v>640</v>
      </c>
      <c r="E11" s="84"/>
      <c r="F11" s="114"/>
      <c r="G11" s="86" t="s">
        <v>641</v>
      </c>
      <c r="H11" s="84"/>
      <c r="I11" s="114"/>
    </row>
    <row r="12" spans="1:9" ht="15">
      <c r="A12" s="82"/>
      <c r="B12" s="117"/>
      <c r="C12" s="118"/>
      <c r="D12" s="112"/>
      <c r="E12" s="113"/>
      <c r="F12" s="114"/>
      <c r="G12" s="86" t="s">
        <v>642</v>
      </c>
      <c r="H12" s="84"/>
      <c r="I12" s="114"/>
    </row>
    <row r="13" spans="1:9" ht="15">
      <c r="A13" s="82" t="s">
        <v>643</v>
      </c>
      <c r="B13" s="115">
        <f>'Rozpočet - vybrané sloupce'!H297</f>
        <v>0</v>
      </c>
      <c r="C13" s="116"/>
      <c r="D13" s="112"/>
      <c r="E13" s="113"/>
      <c r="F13" s="114"/>
      <c r="G13" s="86" t="s">
        <v>644</v>
      </c>
      <c r="H13" s="84"/>
      <c r="I13" s="114"/>
    </row>
    <row r="14" spans="1:9" ht="15">
      <c r="A14" s="82"/>
      <c r="B14" s="117"/>
      <c r="C14" s="118"/>
      <c r="D14" s="112"/>
      <c r="E14" s="113"/>
      <c r="F14" s="114"/>
      <c r="G14" s="86" t="s">
        <v>645</v>
      </c>
      <c r="H14" s="84"/>
      <c r="I14" s="114"/>
    </row>
    <row r="15" spans="1:9" ht="15">
      <c r="A15" s="83" t="s">
        <v>646</v>
      </c>
      <c r="B15" s="84"/>
      <c r="C15" s="38">
        <f>SUM('Stavební rozpočet'!X8:X367)</f>
        <v>0</v>
      </c>
      <c r="D15" s="86"/>
      <c r="E15" s="84"/>
      <c r="F15" s="38"/>
      <c r="G15" s="36"/>
      <c r="H15" s="37"/>
      <c r="I15" s="38"/>
    </row>
    <row r="16" spans="1:9" ht="15">
      <c r="A16" s="83" t="s">
        <v>647</v>
      </c>
      <c r="B16" s="84"/>
      <c r="C16" s="38">
        <f>'Rozpočet - vybrané sloupce'!H289+'Rozpočet - vybrané sloupce'!H323</f>
        <v>0</v>
      </c>
      <c r="D16" s="86"/>
      <c r="E16" s="84"/>
      <c r="F16" s="38"/>
      <c r="G16" s="36"/>
      <c r="H16" s="37"/>
      <c r="I16" s="38"/>
    </row>
    <row r="17" spans="1:9" ht="15">
      <c r="A17" s="83" t="s">
        <v>648</v>
      </c>
      <c r="B17" s="84"/>
      <c r="C17" s="38">
        <f>SUM(B9:C16)</f>
        <v>0</v>
      </c>
      <c r="D17" s="83" t="s">
        <v>649</v>
      </c>
      <c r="E17" s="85"/>
      <c r="F17" s="38">
        <f>SUM(F9:F16)</f>
        <v>0</v>
      </c>
      <c r="G17" s="83" t="s">
        <v>650</v>
      </c>
      <c r="H17" s="85"/>
      <c r="I17" s="38">
        <f>SUM(I9:I16)</f>
        <v>0</v>
      </c>
    </row>
    <row r="18" spans="1:9" ht="15">
      <c r="A18" s="28"/>
      <c r="B18" s="28"/>
      <c r="C18" s="28"/>
      <c r="D18" s="83" t="s">
        <v>651</v>
      </c>
      <c r="E18" s="85"/>
      <c r="F18" s="38"/>
      <c r="G18" s="83" t="s">
        <v>652</v>
      </c>
      <c r="H18" s="85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87" t="s">
        <v>653</v>
      </c>
      <c r="B22" s="88"/>
      <c r="C22" s="39">
        <f>SUM('Stavební rozpočet'!Z9:Z367)*(1-C18/100)</f>
        <v>0</v>
      </c>
      <c r="D22" s="28"/>
      <c r="E22" s="28"/>
      <c r="F22" s="28"/>
      <c r="G22" s="28"/>
      <c r="H22" s="28"/>
      <c r="I22" s="28"/>
    </row>
    <row r="23" spans="1:9" ht="15">
      <c r="A23" s="87" t="s">
        <v>654</v>
      </c>
      <c r="B23" s="88"/>
      <c r="C23" s="39">
        <f>C17+F17+I17</f>
        <v>0</v>
      </c>
      <c r="D23" s="87" t="s">
        <v>655</v>
      </c>
      <c r="E23" s="88"/>
      <c r="F23" s="39">
        <f>ROUND(C23*(12/100),2)</f>
        <v>0</v>
      </c>
      <c r="G23" s="87" t="s">
        <v>656</v>
      </c>
      <c r="H23" s="88"/>
      <c r="I23" s="39">
        <f>SUM(C22:C24)</f>
        <v>0</v>
      </c>
    </row>
    <row r="24" spans="1:9" ht="15">
      <c r="A24" s="87" t="s">
        <v>657</v>
      </c>
      <c r="B24" s="88"/>
      <c r="C24" s="39">
        <f>SUM('Stavební rozpočet'!AB9:AB367)*(1-C18/100)</f>
        <v>0</v>
      </c>
      <c r="D24" s="87" t="s">
        <v>658</v>
      </c>
      <c r="E24" s="88"/>
      <c r="F24" s="39">
        <f>ROUND(C24*(21/100),2)</f>
        <v>0</v>
      </c>
      <c r="G24" s="87" t="s">
        <v>659</v>
      </c>
      <c r="H24" s="88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89" t="s">
        <v>10</v>
      </c>
      <c r="B26" s="90"/>
      <c r="C26" s="91"/>
      <c r="D26" s="89" t="s">
        <v>5</v>
      </c>
      <c r="E26" s="90"/>
      <c r="F26" s="91"/>
      <c r="G26" s="89" t="s">
        <v>15</v>
      </c>
      <c r="H26" s="90"/>
      <c r="I26" s="91"/>
    </row>
    <row r="27" spans="1:9">
      <c r="A27" s="92"/>
      <c r="B27" s="93"/>
      <c r="C27" s="94"/>
      <c r="D27" s="92"/>
      <c r="E27" s="93"/>
      <c r="F27" s="94"/>
      <c r="G27" s="92"/>
      <c r="H27" s="93"/>
      <c r="I27" s="94"/>
    </row>
    <row r="28" spans="1:9">
      <c r="A28" s="92"/>
      <c r="B28" s="93"/>
      <c r="C28" s="94"/>
      <c r="D28" s="92"/>
      <c r="E28" s="93"/>
      <c r="F28" s="94"/>
      <c r="G28" s="92"/>
      <c r="H28" s="93"/>
      <c r="I28" s="94"/>
    </row>
    <row r="29" spans="1:9">
      <c r="A29" s="92"/>
      <c r="B29" s="93"/>
      <c r="C29" s="94"/>
      <c r="D29" s="92"/>
      <c r="E29" s="93"/>
      <c r="F29" s="94"/>
      <c r="G29" s="92"/>
      <c r="H29" s="93"/>
      <c r="I29" s="94"/>
    </row>
    <row r="30" spans="1:9" ht="15">
      <c r="A30" s="95" t="s">
        <v>660</v>
      </c>
      <c r="B30" s="96"/>
      <c r="C30" s="97"/>
      <c r="D30" s="95" t="s">
        <v>660</v>
      </c>
      <c r="E30" s="96"/>
      <c r="F30" s="97"/>
      <c r="G30" s="95" t="s">
        <v>660</v>
      </c>
      <c r="H30" s="96"/>
      <c r="I30" s="97"/>
    </row>
    <row r="31" spans="1:9" ht="15">
      <c r="A31" s="42" t="s">
        <v>619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98"/>
      <c r="B32" s="93"/>
      <c r="C32" s="93"/>
      <c r="D32" s="93"/>
      <c r="E32" s="93"/>
      <c r="F32" s="93"/>
      <c r="G32" s="93"/>
      <c r="H32" s="93"/>
      <c r="I32" s="93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C_4/18</dc:title>
  <dc:subject/>
  <dc:creator>Verlag Dashőfer, s.r.o.</dc:creator>
  <cp:keywords/>
  <dc:description/>
  <cp:lastModifiedBy>Daniel Zygula</cp:lastModifiedBy>
  <dcterms:created xsi:type="dcterms:W3CDTF">2024-07-19T06:01:31Z</dcterms:created>
  <dcterms:modified xsi:type="dcterms:W3CDTF">2024-07-19T09:26:08Z</dcterms:modified>
  <cp:category/>
</cp:coreProperties>
</file>