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sloupce'!$G$1:$G$177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8" i="2" l="1"/>
  <c r="X8" i="2"/>
  <c r="H8" i="2"/>
  <c r="H7" i="2"/>
  <c r="B9" i="3"/>
  <c r="C17" i="3"/>
  <c r="F17" i="3"/>
  <c r="C23" i="3"/>
  <c r="F23" i="3"/>
  <c r="C16" i="3"/>
  <c r="B13" i="3"/>
  <c r="B11" i="3"/>
  <c r="AA9" i="1"/>
  <c r="AA15" i="1"/>
  <c r="AA20" i="1"/>
  <c r="AA23" i="1"/>
  <c r="AA28" i="1"/>
  <c r="AA31" i="1"/>
  <c r="AA33" i="1"/>
  <c r="AA36" i="1"/>
  <c r="AA37" i="1"/>
  <c r="AA38" i="1"/>
  <c r="AA39" i="1"/>
  <c r="AA40" i="1"/>
  <c r="AA41" i="1"/>
  <c r="AA42" i="1"/>
  <c r="AA44" i="1"/>
  <c r="AA46" i="1"/>
  <c r="AA48" i="1"/>
  <c r="AA50" i="1"/>
  <c r="AA55" i="1"/>
  <c r="AA57" i="1"/>
  <c r="AA62" i="1"/>
  <c r="AA70" i="1"/>
  <c r="AA72" i="1"/>
  <c r="AA74" i="1"/>
  <c r="AA76" i="1"/>
  <c r="AA77" i="1"/>
  <c r="AA79" i="1"/>
  <c r="AA85" i="1"/>
  <c r="AA92" i="1"/>
  <c r="AA94" i="1"/>
  <c r="AA99" i="1"/>
  <c r="AA101" i="1"/>
  <c r="AA106" i="1"/>
  <c r="AA108" i="1"/>
  <c r="AA109" i="1"/>
  <c r="AA110" i="1"/>
  <c r="AA111" i="1"/>
  <c r="AA112" i="1"/>
  <c r="AA117" i="1"/>
  <c r="AA121" i="1"/>
  <c r="AA127" i="1"/>
  <c r="AA133" i="1"/>
  <c r="AA143" i="1"/>
  <c r="AA145" i="1"/>
  <c r="AA148" i="1"/>
  <c r="AA150" i="1"/>
  <c r="AA153" i="1"/>
  <c r="AA155" i="1"/>
  <c r="AA158" i="1"/>
  <c r="AA163" i="1"/>
  <c r="AA164" i="1"/>
  <c r="AA166" i="1"/>
  <c r="AA168" i="1"/>
  <c r="AA170" i="1"/>
  <c r="AA172" i="1"/>
  <c r="AA174" i="1"/>
  <c r="AA175" i="1"/>
  <c r="AA176" i="1"/>
  <c r="AA178" i="1"/>
  <c r="AA180" i="1"/>
  <c r="AA182" i="1"/>
  <c r="AA183" i="1"/>
  <c r="AA184" i="1"/>
  <c r="AA185" i="1"/>
  <c r="AA187" i="1"/>
  <c r="AA195" i="1"/>
  <c r="AA197" i="1"/>
  <c r="I17" i="3"/>
  <c r="AB9" i="1"/>
  <c r="AB15" i="1"/>
  <c r="AB20" i="1"/>
  <c r="AB23" i="1"/>
  <c r="AB28" i="1"/>
  <c r="AB31" i="1"/>
  <c r="AB33" i="1"/>
  <c r="AB36" i="1"/>
  <c r="AB37" i="1"/>
  <c r="AB38" i="1"/>
  <c r="AB39" i="1"/>
  <c r="AB40" i="1"/>
  <c r="AB41" i="1"/>
  <c r="AB42" i="1"/>
  <c r="AB44" i="1"/>
  <c r="AB46" i="1"/>
  <c r="AB48" i="1"/>
  <c r="AB50" i="1"/>
  <c r="AB55" i="1"/>
  <c r="AB57" i="1"/>
  <c r="AB62" i="1"/>
  <c r="AB70" i="1"/>
  <c r="AB72" i="1"/>
  <c r="AB74" i="1"/>
  <c r="AB76" i="1"/>
  <c r="AB77" i="1"/>
  <c r="AB79" i="1"/>
  <c r="AB85" i="1"/>
  <c r="AB92" i="1"/>
  <c r="AB94" i="1"/>
  <c r="AB99" i="1"/>
  <c r="AB101" i="1"/>
  <c r="AB106" i="1"/>
  <c r="AB108" i="1"/>
  <c r="AB109" i="1"/>
  <c r="AB110" i="1"/>
  <c r="AB111" i="1"/>
  <c r="AB112" i="1"/>
  <c r="AB117" i="1"/>
  <c r="AB121" i="1"/>
  <c r="AB127" i="1"/>
  <c r="AB133" i="1"/>
  <c r="AB143" i="1"/>
  <c r="AB145" i="1"/>
  <c r="AB148" i="1"/>
  <c r="AB150" i="1"/>
  <c r="AB153" i="1"/>
  <c r="AB155" i="1"/>
  <c r="AB158" i="1"/>
  <c r="AB163" i="1"/>
  <c r="AB164" i="1"/>
  <c r="AB166" i="1"/>
  <c r="AB168" i="1"/>
  <c r="AB170" i="1"/>
  <c r="AB172" i="1"/>
  <c r="AB174" i="1"/>
  <c r="AB175" i="1"/>
  <c r="AB176" i="1"/>
  <c r="AB178" i="1"/>
  <c r="AB180" i="1"/>
  <c r="AB182" i="1"/>
  <c r="AB183" i="1"/>
  <c r="AB184" i="1"/>
  <c r="AB185" i="1"/>
  <c r="AB187" i="1"/>
  <c r="AB195" i="1"/>
  <c r="AB197" i="1"/>
  <c r="C24" i="3"/>
  <c r="F24" i="3"/>
  <c r="Z9" i="1"/>
  <c r="Z15" i="1"/>
  <c r="Z20" i="1"/>
  <c r="Z23" i="1"/>
  <c r="Z28" i="1"/>
  <c r="Z31" i="1"/>
  <c r="Z33" i="1"/>
  <c r="Z36" i="1"/>
  <c r="Z37" i="1"/>
  <c r="Z38" i="1"/>
  <c r="Z39" i="1"/>
  <c r="Z40" i="1"/>
  <c r="Z41" i="1"/>
  <c r="Z42" i="1"/>
  <c r="Z44" i="1"/>
  <c r="Z46" i="1"/>
  <c r="Z48" i="1"/>
  <c r="Z50" i="1"/>
  <c r="Z55" i="1"/>
  <c r="Z57" i="1"/>
  <c r="Z62" i="1"/>
  <c r="Z70" i="1"/>
  <c r="Z72" i="1"/>
  <c r="Z74" i="1"/>
  <c r="Z76" i="1"/>
  <c r="Z77" i="1"/>
  <c r="Z79" i="1"/>
  <c r="Z85" i="1"/>
  <c r="Z92" i="1"/>
  <c r="Z94" i="1"/>
  <c r="Z99" i="1"/>
  <c r="Z101" i="1"/>
  <c r="Z106" i="1"/>
  <c r="Z108" i="1"/>
  <c r="Z109" i="1"/>
  <c r="Z110" i="1"/>
  <c r="Z111" i="1"/>
  <c r="Z112" i="1"/>
  <c r="Z117" i="1"/>
  <c r="Z121" i="1"/>
  <c r="Z127" i="1"/>
  <c r="Z133" i="1"/>
  <c r="Z143" i="1"/>
  <c r="Z145" i="1"/>
  <c r="Z148" i="1"/>
  <c r="Z150" i="1"/>
  <c r="Z153" i="1"/>
  <c r="Z155" i="1"/>
  <c r="Z158" i="1"/>
  <c r="Z163" i="1"/>
  <c r="Z164" i="1"/>
  <c r="Z166" i="1"/>
  <c r="Z168" i="1"/>
  <c r="Z170" i="1"/>
  <c r="Z172" i="1"/>
  <c r="Z174" i="1"/>
  <c r="Z175" i="1"/>
  <c r="Z176" i="1"/>
  <c r="Z178" i="1"/>
  <c r="Z180" i="1"/>
  <c r="Z182" i="1"/>
  <c r="Z183" i="1"/>
  <c r="Z184" i="1"/>
  <c r="Z185" i="1"/>
  <c r="Z187" i="1"/>
  <c r="Z195" i="1"/>
  <c r="Z197" i="1"/>
  <c r="C22" i="3"/>
  <c r="I23" i="3"/>
  <c r="I24" i="3"/>
  <c r="AE9" i="1"/>
  <c r="H9" i="1"/>
  <c r="AE15" i="1"/>
  <c r="H15" i="1"/>
  <c r="AE20" i="1"/>
  <c r="H20" i="1"/>
  <c r="AE23" i="1"/>
  <c r="H23" i="1"/>
  <c r="AE28" i="1"/>
  <c r="H28" i="1"/>
  <c r="AE31" i="1"/>
  <c r="H31" i="1"/>
  <c r="AE33" i="1"/>
  <c r="H33" i="1"/>
  <c r="H8" i="1"/>
  <c r="R8" i="1"/>
  <c r="R35" i="1"/>
  <c r="R45" i="1"/>
  <c r="R84" i="1"/>
  <c r="R132" i="1"/>
  <c r="AE153" i="1"/>
  <c r="H153" i="1"/>
  <c r="AE155" i="1"/>
  <c r="H155" i="1"/>
  <c r="H152" i="1"/>
  <c r="R152" i="1"/>
  <c r="R157" i="1"/>
  <c r="R162" i="1"/>
  <c r="R186" i="1"/>
  <c r="J9" i="1"/>
  <c r="I9" i="1"/>
  <c r="J15" i="1"/>
  <c r="I15" i="1"/>
  <c r="J20" i="1"/>
  <c r="I20" i="1"/>
  <c r="J23" i="1"/>
  <c r="I23" i="1"/>
  <c r="J28" i="1"/>
  <c r="I28" i="1"/>
  <c r="J31" i="1"/>
  <c r="I31" i="1"/>
  <c r="J33" i="1"/>
  <c r="I33" i="1"/>
  <c r="I8" i="1"/>
  <c r="O9" i="1"/>
  <c r="O15" i="1"/>
  <c r="O20" i="1"/>
  <c r="O23" i="1"/>
  <c r="O28" i="1"/>
  <c r="O31" i="1"/>
  <c r="O33" i="1"/>
  <c r="P8" i="1"/>
  <c r="S8" i="1"/>
  <c r="S35" i="1"/>
  <c r="S45" i="1"/>
  <c r="S84" i="1"/>
  <c r="S132" i="1"/>
  <c r="J153" i="1"/>
  <c r="I153" i="1"/>
  <c r="J155" i="1"/>
  <c r="I155" i="1"/>
  <c r="I152" i="1"/>
  <c r="O153" i="1"/>
  <c r="O155" i="1"/>
  <c r="P152" i="1"/>
  <c r="S152" i="1"/>
  <c r="S157" i="1"/>
  <c r="S162" i="1"/>
  <c r="S186" i="1"/>
  <c r="T8" i="1"/>
  <c r="AE36" i="1"/>
  <c r="H36" i="1"/>
  <c r="AE37" i="1"/>
  <c r="H37" i="1"/>
  <c r="AE38" i="1"/>
  <c r="H38" i="1"/>
  <c r="AE39" i="1"/>
  <c r="H39" i="1"/>
  <c r="AE40" i="1"/>
  <c r="H40" i="1"/>
  <c r="AE41" i="1"/>
  <c r="H41" i="1"/>
  <c r="AE42" i="1"/>
  <c r="H42" i="1"/>
  <c r="AE44" i="1"/>
  <c r="H44" i="1"/>
  <c r="H35" i="1"/>
  <c r="T35" i="1"/>
  <c r="AE46" i="1"/>
  <c r="H46" i="1"/>
  <c r="AE48" i="1"/>
  <c r="H48" i="1"/>
  <c r="AE50" i="1"/>
  <c r="H50" i="1"/>
  <c r="AE55" i="1"/>
  <c r="H55" i="1"/>
  <c r="AE57" i="1"/>
  <c r="H57" i="1"/>
  <c r="AE62" i="1"/>
  <c r="H62" i="1"/>
  <c r="AE70" i="1"/>
  <c r="H70" i="1"/>
  <c r="AE72" i="1"/>
  <c r="H72" i="1"/>
  <c r="AE74" i="1"/>
  <c r="H74" i="1"/>
  <c r="AE76" i="1"/>
  <c r="H76" i="1"/>
  <c r="AE77" i="1"/>
  <c r="H77" i="1"/>
  <c r="AE79" i="1"/>
  <c r="H79" i="1"/>
  <c r="H45" i="1"/>
  <c r="T45" i="1"/>
  <c r="AE85" i="1"/>
  <c r="H85" i="1"/>
  <c r="AE92" i="1"/>
  <c r="H92" i="1"/>
  <c r="AE94" i="1"/>
  <c r="H94" i="1"/>
  <c r="AE99" i="1"/>
  <c r="H99" i="1"/>
  <c r="AE101" i="1"/>
  <c r="H101" i="1"/>
  <c r="AE106" i="1"/>
  <c r="H106" i="1"/>
  <c r="AE108" i="1"/>
  <c r="H108" i="1"/>
  <c r="AE109" i="1"/>
  <c r="H109" i="1"/>
  <c r="AE110" i="1"/>
  <c r="H110" i="1"/>
  <c r="AE111" i="1"/>
  <c r="H111" i="1"/>
  <c r="AE112" i="1"/>
  <c r="H112" i="1"/>
  <c r="AE117" i="1"/>
  <c r="H117" i="1"/>
  <c r="AE121" i="1"/>
  <c r="H121" i="1"/>
  <c r="AE127" i="1"/>
  <c r="H127" i="1"/>
  <c r="H84" i="1"/>
  <c r="T84" i="1"/>
  <c r="AE133" i="1"/>
  <c r="H133" i="1"/>
  <c r="AE143" i="1"/>
  <c r="H143" i="1"/>
  <c r="AE145" i="1"/>
  <c r="H145" i="1"/>
  <c r="AE148" i="1"/>
  <c r="H148" i="1"/>
  <c r="AE150" i="1"/>
  <c r="H150" i="1"/>
  <c r="H132" i="1"/>
  <c r="T132" i="1"/>
  <c r="T152" i="1"/>
  <c r="T157" i="1"/>
  <c r="T162" i="1"/>
  <c r="T186" i="1"/>
  <c r="U8" i="1"/>
  <c r="J36" i="1"/>
  <c r="I36" i="1"/>
  <c r="J37" i="1"/>
  <c r="I37" i="1"/>
  <c r="J38" i="1"/>
  <c r="I38" i="1"/>
  <c r="J39" i="1"/>
  <c r="I39" i="1"/>
  <c r="J40" i="1"/>
  <c r="I40" i="1"/>
  <c r="J41" i="1"/>
  <c r="I41" i="1"/>
  <c r="J42" i="1"/>
  <c r="I42" i="1"/>
  <c r="J44" i="1"/>
  <c r="I44" i="1"/>
  <c r="I35" i="1"/>
  <c r="O36" i="1"/>
  <c r="O37" i="1"/>
  <c r="O38" i="1"/>
  <c r="O39" i="1"/>
  <c r="O40" i="1"/>
  <c r="O41" i="1"/>
  <c r="O42" i="1"/>
  <c r="O44" i="1"/>
  <c r="P35" i="1"/>
  <c r="U35" i="1"/>
  <c r="J46" i="1"/>
  <c r="I46" i="1"/>
  <c r="J48" i="1"/>
  <c r="I48" i="1"/>
  <c r="J50" i="1"/>
  <c r="I50" i="1"/>
  <c r="J55" i="1"/>
  <c r="I55" i="1"/>
  <c r="J57" i="1"/>
  <c r="I57" i="1"/>
  <c r="J62" i="1"/>
  <c r="I62" i="1"/>
  <c r="J70" i="1"/>
  <c r="I70" i="1"/>
  <c r="J72" i="1"/>
  <c r="I72" i="1"/>
  <c r="J74" i="1"/>
  <c r="I74" i="1"/>
  <c r="J76" i="1"/>
  <c r="I76" i="1"/>
  <c r="J77" i="1"/>
  <c r="I77" i="1"/>
  <c r="J79" i="1"/>
  <c r="I79" i="1"/>
  <c r="I45" i="1"/>
  <c r="O46" i="1"/>
  <c r="O48" i="1"/>
  <c r="O50" i="1"/>
  <c r="O55" i="1"/>
  <c r="O57" i="1"/>
  <c r="O62" i="1"/>
  <c r="O70" i="1"/>
  <c r="O72" i="1"/>
  <c r="O74" i="1"/>
  <c r="O76" i="1"/>
  <c r="O77" i="1"/>
  <c r="O79" i="1"/>
  <c r="P45" i="1"/>
  <c r="U45" i="1"/>
  <c r="J85" i="1"/>
  <c r="I85" i="1"/>
  <c r="J92" i="1"/>
  <c r="I92" i="1"/>
  <c r="J94" i="1"/>
  <c r="I94" i="1"/>
  <c r="J99" i="1"/>
  <c r="I99" i="1"/>
  <c r="J101" i="1"/>
  <c r="I101" i="1"/>
  <c r="J106" i="1"/>
  <c r="I106" i="1"/>
  <c r="J108" i="1"/>
  <c r="I108" i="1"/>
  <c r="J109" i="1"/>
  <c r="I109" i="1"/>
  <c r="J110" i="1"/>
  <c r="I110" i="1"/>
  <c r="J111" i="1"/>
  <c r="I111" i="1"/>
  <c r="J112" i="1"/>
  <c r="I112" i="1"/>
  <c r="J117" i="1"/>
  <c r="I117" i="1"/>
  <c r="J121" i="1"/>
  <c r="I121" i="1"/>
  <c r="J127" i="1"/>
  <c r="I127" i="1"/>
  <c r="I84" i="1"/>
  <c r="O85" i="1"/>
  <c r="O92" i="1"/>
  <c r="O94" i="1"/>
  <c r="O99" i="1"/>
  <c r="O101" i="1"/>
  <c r="O106" i="1"/>
  <c r="O108" i="1"/>
  <c r="O109" i="1"/>
  <c r="O110" i="1"/>
  <c r="O111" i="1"/>
  <c r="O112" i="1"/>
  <c r="O117" i="1"/>
  <c r="O121" i="1"/>
  <c r="O127" i="1"/>
  <c r="P84" i="1"/>
  <c r="U84" i="1"/>
  <c r="J133" i="1"/>
  <c r="I133" i="1"/>
  <c r="J143" i="1"/>
  <c r="I143" i="1"/>
  <c r="J145" i="1"/>
  <c r="I145" i="1"/>
  <c r="J148" i="1"/>
  <c r="I148" i="1"/>
  <c r="J150" i="1"/>
  <c r="I150" i="1"/>
  <c r="I132" i="1"/>
  <c r="O133" i="1"/>
  <c r="O143" i="1"/>
  <c r="O145" i="1"/>
  <c r="O148" i="1"/>
  <c r="O150" i="1"/>
  <c r="P132" i="1"/>
  <c r="U132" i="1"/>
  <c r="U152" i="1"/>
  <c r="U157" i="1"/>
  <c r="U162" i="1"/>
  <c r="U186" i="1"/>
  <c r="V8" i="1"/>
  <c r="V35" i="1"/>
  <c r="V45" i="1"/>
  <c r="V84" i="1"/>
  <c r="V132" i="1"/>
  <c r="V152" i="1"/>
  <c r="V157" i="1"/>
  <c r="AE163" i="1"/>
  <c r="H163" i="1"/>
  <c r="AE164" i="1"/>
  <c r="H164" i="1"/>
  <c r="AE166" i="1"/>
  <c r="H166" i="1"/>
  <c r="AE168" i="1"/>
  <c r="H168" i="1"/>
  <c r="AE170" i="1"/>
  <c r="H170" i="1"/>
  <c r="AE172" i="1"/>
  <c r="H172" i="1"/>
  <c r="AE174" i="1"/>
  <c r="H174" i="1"/>
  <c r="AE175" i="1"/>
  <c r="H175" i="1"/>
  <c r="AE176" i="1"/>
  <c r="H176" i="1"/>
  <c r="AE178" i="1"/>
  <c r="H178" i="1"/>
  <c r="AE180" i="1"/>
  <c r="H180" i="1"/>
  <c r="AE182" i="1"/>
  <c r="H182" i="1"/>
  <c r="AE183" i="1"/>
  <c r="H183" i="1"/>
  <c r="AE184" i="1"/>
  <c r="H184" i="1"/>
  <c r="AE185" i="1"/>
  <c r="H185" i="1"/>
  <c r="H162" i="1"/>
  <c r="V162" i="1"/>
  <c r="V186" i="1"/>
  <c r="W8" i="1"/>
  <c r="W35" i="1"/>
  <c r="W45" i="1"/>
  <c r="W84" i="1"/>
  <c r="W132" i="1"/>
  <c r="W152" i="1"/>
  <c r="W157" i="1"/>
  <c r="J163" i="1"/>
  <c r="I163" i="1"/>
  <c r="J164" i="1"/>
  <c r="I164" i="1"/>
  <c r="J166" i="1"/>
  <c r="I166" i="1"/>
  <c r="J168" i="1"/>
  <c r="I168" i="1"/>
  <c r="J170" i="1"/>
  <c r="I170" i="1"/>
  <c r="J172" i="1"/>
  <c r="I172" i="1"/>
  <c r="J174" i="1"/>
  <c r="I174" i="1"/>
  <c r="J175" i="1"/>
  <c r="I175" i="1"/>
  <c r="J176" i="1"/>
  <c r="I176" i="1"/>
  <c r="J178" i="1"/>
  <c r="I178" i="1"/>
  <c r="J180" i="1"/>
  <c r="I180" i="1"/>
  <c r="J182" i="1"/>
  <c r="I182" i="1"/>
  <c r="J183" i="1"/>
  <c r="I183" i="1"/>
  <c r="J184" i="1"/>
  <c r="I184" i="1"/>
  <c r="J185" i="1"/>
  <c r="I185" i="1"/>
  <c r="I162" i="1"/>
  <c r="O163" i="1"/>
  <c r="O164" i="1"/>
  <c r="O166" i="1"/>
  <c r="O168" i="1"/>
  <c r="O170" i="1"/>
  <c r="O172" i="1"/>
  <c r="O174" i="1"/>
  <c r="O175" i="1"/>
  <c r="O176" i="1"/>
  <c r="O178" i="1"/>
  <c r="O180" i="1"/>
  <c r="O182" i="1"/>
  <c r="O183" i="1"/>
  <c r="O184" i="1"/>
  <c r="O185" i="1"/>
  <c r="P162" i="1"/>
  <c r="W162" i="1"/>
  <c r="W186" i="1"/>
  <c r="X8" i="1"/>
  <c r="X35" i="1"/>
  <c r="X45" i="1"/>
  <c r="X84" i="1"/>
  <c r="X132" i="1"/>
  <c r="X152" i="1"/>
  <c r="X157" i="1"/>
  <c r="X162" i="1"/>
  <c r="X186" i="1"/>
  <c r="C15" i="3"/>
  <c r="J158" i="1"/>
  <c r="AE158" i="1"/>
  <c r="H158" i="1"/>
  <c r="I158" i="1"/>
  <c r="O158" i="1"/>
  <c r="P157" i="1"/>
  <c r="J187" i="1"/>
  <c r="AE187" i="1"/>
  <c r="H187" i="1"/>
  <c r="I187" i="1"/>
  <c r="O187" i="1"/>
  <c r="J195" i="1"/>
  <c r="AE195" i="1"/>
  <c r="H195" i="1"/>
  <c r="I195" i="1"/>
  <c r="O195" i="1"/>
  <c r="J197" i="1"/>
  <c r="AE197" i="1"/>
  <c r="H197" i="1"/>
  <c r="I197" i="1"/>
  <c r="O197" i="1"/>
  <c r="P186" i="1"/>
  <c r="G13" i="2"/>
  <c r="W13" i="2"/>
  <c r="X13" i="2"/>
  <c r="H13" i="2"/>
  <c r="G17" i="2"/>
  <c r="W17" i="2"/>
  <c r="X17" i="2"/>
  <c r="H17" i="2"/>
  <c r="G19" i="2"/>
  <c r="W19" i="2"/>
  <c r="X19" i="2"/>
  <c r="H19" i="2"/>
  <c r="G23" i="2"/>
  <c r="W23" i="2"/>
  <c r="X23" i="2"/>
  <c r="H23" i="2"/>
  <c r="G25" i="2"/>
  <c r="W25" i="2"/>
  <c r="X25" i="2"/>
  <c r="H25" i="2"/>
  <c r="G27" i="2"/>
  <c r="W27" i="2"/>
  <c r="X27" i="2"/>
  <c r="H27" i="2"/>
  <c r="G30" i="2"/>
  <c r="W30" i="2"/>
  <c r="X30" i="2"/>
  <c r="H30" i="2"/>
  <c r="G31" i="2"/>
  <c r="W31" i="2"/>
  <c r="X31" i="2"/>
  <c r="H31" i="2"/>
  <c r="G32" i="2"/>
  <c r="W32" i="2"/>
  <c r="X32" i="2"/>
  <c r="H32" i="2"/>
  <c r="G33" i="2"/>
  <c r="W33" i="2"/>
  <c r="X33" i="2"/>
  <c r="H33" i="2"/>
  <c r="G34" i="2"/>
  <c r="W34" i="2"/>
  <c r="X34" i="2"/>
  <c r="H34" i="2"/>
  <c r="G35" i="2"/>
  <c r="W35" i="2"/>
  <c r="X35" i="2"/>
  <c r="H35" i="2"/>
  <c r="G36" i="2"/>
  <c r="W36" i="2"/>
  <c r="X36" i="2"/>
  <c r="H36" i="2"/>
  <c r="G38" i="2"/>
  <c r="W38" i="2"/>
  <c r="X38" i="2"/>
  <c r="H38" i="2"/>
  <c r="H29" i="2"/>
  <c r="G40" i="2"/>
  <c r="W40" i="2"/>
  <c r="X40" i="2"/>
  <c r="H40" i="2"/>
  <c r="G41" i="2"/>
  <c r="W41" i="2"/>
  <c r="X41" i="2"/>
  <c r="H41" i="2"/>
  <c r="G43" i="2"/>
  <c r="W43" i="2"/>
  <c r="X43" i="2"/>
  <c r="H43" i="2"/>
  <c r="G47" i="2"/>
  <c r="W47" i="2"/>
  <c r="X47" i="2"/>
  <c r="H47" i="2"/>
  <c r="G49" i="2"/>
  <c r="W49" i="2"/>
  <c r="X49" i="2"/>
  <c r="H49" i="2"/>
  <c r="G53" i="2"/>
  <c r="W53" i="2"/>
  <c r="X53" i="2"/>
  <c r="H53" i="2"/>
  <c r="G60" i="2"/>
  <c r="W60" i="2"/>
  <c r="X60" i="2"/>
  <c r="H60" i="2"/>
  <c r="G62" i="2"/>
  <c r="W62" i="2"/>
  <c r="X62" i="2"/>
  <c r="H62" i="2"/>
  <c r="G64" i="2"/>
  <c r="W64" i="2"/>
  <c r="X64" i="2"/>
  <c r="H64" i="2"/>
  <c r="G66" i="2"/>
  <c r="W66" i="2"/>
  <c r="X66" i="2"/>
  <c r="H66" i="2"/>
  <c r="G67" i="2"/>
  <c r="W67" i="2"/>
  <c r="X67" i="2"/>
  <c r="H67" i="2"/>
  <c r="G69" i="2"/>
  <c r="W69" i="2"/>
  <c r="X69" i="2"/>
  <c r="H69" i="2"/>
  <c r="H39" i="2"/>
  <c r="G74" i="2"/>
  <c r="W74" i="2"/>
  <c r="X74" i="2"/>
  <c r="H74" i="2"/>
  <c r="G80" i="2"/>
  <c r="W80" i="2"/>
  <c r="X80" i="2"/>
  <c r="H80" i="2"/>
  <c r="G82" i="2"/>
  <c r="W82" i="2"/>
  <c r="X82" i="2"/>
  <c r="H82" i="2"/>
  <c r="G86" i="2"/>
  <c r="W86" i="2"/>
  <c r="X86" i="2"/>
  <c r="H86" i="2"/>
  <c r="G88" i="2"/>
  <c r="W88" i="2"/>
  <c r="X88" i="2"/>
  <c r="H88" i="2"/>
  <c r="G92" i="2"/>
  <c r="W92" i="2"/>
  <c r="X92" i="2"/>
  <c r="H92" i="2"/>
  <c r="G94" i="2"/>
  <c r="W94" i="2"/>
  <c r="X94" i="2"/>
  <c r="H94" i="2"/>
  <c r="G95" i="2"/>
  <c r="W95" i="2"/>
  <c r="X95" i="2"/>
  <c r="H95" i="2"/>
  <c r="G96" i="2"/>
  <c r="W96" i="2"/>
  <c r="X96" i="2"/>
  <c r="H96" i="2"/>
  <c r="G97" i="2"/>
  <c r="W97" i="2"/>
  <c r="X97" i="2"/>
  <c r="H97" i="2"/>
  <c r="G98" i="2"/>
  <c r="W98" i="2"/>
  <c r="X98" i="2"/>
  <c r="H98" i="2"/>
  <c r="G102" i="2"/>
  <c r="W102" i="2"/>
  <c r="X102" i="2"/>
  <c r="H102" i="2"/>
  <c r="G105" i="2"/>
  <c r="W105" i="2"/>
  <c r="X105" i="2"/>
  <c r="H105" i="2"/>
  <c r="G110" i="2"/>
  <c r="W110" i="2"/>
  <c r="X110" i="2"/>
  <c r="H110" i="2"/>
  <c r="H73" i="2"/>
  <c r="G115" i="2"/>
  <c r="W115" i="2"/>
  <c r="X115" i="2"/>
  <c r="H115" i="2"/>
  <c r="G124" i="2"/>
  <c r="W124" i="2"/>
  <c r="X124" i="2"/>
  <c r="H124" i="2"/>
  <c r="G126" i="2"/>
  <c r="W126" i="2"/>
  <c r="X126" i="2"/>
  <c r="H126" i="2"/>
  <c r="G128" i="2"/>
  <c r="W128" i="2"/>
  <c r="X128" i="2"/>
  <c r="H128" i="2"/>
  <c r="G130" i="2"/>
  <c r="W130" i="2"/>
  <c r="X130" i="2"/>
  <c r="H130" i="2"/>
  <c r="H114" i="2"/>
  <c r="G133" i="2"/>
  <c r="W133" i="2"/>
  <c r="X133" i="2"/>
  <c r="H133" i="2"/>
  <c r="G135" i="2"/>
  <c r="W135" i="2"/>
  <c r="X135" i="2"/>
  <c r="H135" i="2"/>
  <c r="H132" i="2"/>
  <c r="G138" i="2"/>
  <c r="W138" i="2"/>
  <c r="X138" i="2"/>
  <c r="H138" i="2"/>
  <c r="H137" i="2"/>
  <c r="G142" i="2"/>
  <c r="W142" i="2"/>
  <c r="X142" i="2"/>
  <c r="H142" i="2"/>
  <c r="G143" i="2"/>
  <c r="W143" i="2"/>
  <c r="X143" i="2"/>
  <c r="H143" i="2"/>
  <c r="G145" i="2"/>
  <c r="W145" i="2"/>
  <c r="X145" i="2"/>
  <c r="H145" i="2"/>
  <c r="G147" i="2"/>
  <c r="W147" i="2"/>
  <c r="X147" i="2"/>
  <c r="H147" i="2"/>
  <c r="G149" i="2"/>
  <c r="W149" i="2"/>
  <c r="X149" i="2"/>
  <c r="H149" i="2"/>
  <c r="G151" i="2"/>
  <c r="W151" i="2"/>
  <c r="X151" i="2"/>
  <c r="H151" i="2"/>
  <c r="G153" i="2"/>
  <c r="W153" i="2"/>
  <c r="X153" i="2"/>
  <c r="H153" i="2"/>
  <c r="G154" i="2"/>
  <c r="W154" i="2"/>
  <c r="X154" i="2"/>
  <c r="H154" i="2"/>
  <c r="G155" i="2"/>
  <c r="W155" i="2"/>
  <c r="X155" i="2"/>
  <c r="H155" i="2"/>
  <c r="G157" i="2"/>
  <c r="W157" i="2"/>
  <c r="X157" i="2"/>
  <c r="H157" i="2"/>
  <c r="G158" i="2"/>
  <c r="W158" i="2"/>
  <c r="X158" i="2"/>
  <c r="H158" i="2"/>
  <c r="G160" i="2"/>
  <c r="W160" i="2"/>
  <c r="X160" i="2"/>
  <c r="H160" i="2"/>
  <c r="G161" i="2"/>
  <c r="W161" i="2"/>
  <c r="X161" i="2"/>
  <c r="H161" i="2"/>
  <c r="G162" i="2"/>
  <c r="W162" i="2"/>
  <c r="X162" i="2"/>
  <c r="H162" i="2"/>
  <c r="G163" i="2"/>
  <c r="W163" i="2"/>
  <c r="X163" i="2"/>
  <c r="H163" i="2"/>
  <c r="H141" i="2"/>
  <c r="G165" i="2"/>
  <c r="W165" i="2"/>
  <c r="X165" i="2"/>
  <c r="H165" i="2"/>
  <c r="G172" i="2"/>
  <c r="W172" i="2"/>
  <c r="X172" i="2"/>
  <c r="H172" i="2"/>
  <c r="G174" i="2"/>
  <c r="W174" i="2"/>
  <c r="X174" i="2"/>
  <c r="H174" i="2"/>
  <c r="H164" i="2"/>
  <c r="H175" i="2"/>
  <c r="J8" i="1"/>
  <c r="J35" i="1"/>
  <c r="J45" i="1"/>
  <c r="J84" i="1"/>
  <c r="J132" i="1"/>
  <c r="J152" i="1"/>
  <c r="H157" i="1"/>
  <c r="I157" i="1"/>
  <c r="J157" i="1"/>
  <c r="J162" i="1"/>
  <c r="H186" i="1"/>
  <c r="I186" i="1"/>
  <c r="J186" i="1"/>
  <c r="J198" i="1"/>
  <c r="AF197" i="1"/>
  <c r="AN197" i="1"/>
  <c r="AM197" i="1"/>
  <c r="L197" i="1"/>
  <c r="AF195" i="1"/>
  <c r="AN195" i="1"/>
  <c r="AM195" i="1"/>
  <c r="L195" i="1"/>
  <c r="AF187" i="1"/>
  <c r="AN187" i="1"/>
  <c r="AM187" i="1"/>
  <c r="L187" i="1"/>
  <c r="AK186" i="1"/>
  <c r="AJ186" i="1"/>
  <c r="AI186" i="1"/>
  <c r="L186" i="1"/>
  <c r="AF185" i="1"/>
  <c r="AN185" i="1"/>
  <c r="AM185" i="1"/>
  <c r="L185" i="1"/>
  <c r="AF184" i="1"/>
  <c r="AN184" i="1"/>
  <c r="AM184" i="1"/>
  <c r="L184" i="1"/>
  <c r="AF183" i="1"/>
  <c r="AN183" i="1"/>
  <c r="AM183" i="1"/>
  <c r="L183" i="1"/>
  <c r="AF182" i="1"/>
  <c r="AN182" i="1"/>
  <c r="AM182" i="1"/>
  <c r="L182" i="1"/>
  <c r="AF180" i="1"/>
  <c r="AN180" i="1"/>
  <c r="AM180" i="1"/>
  <c r="L180" i="1"/>
  <c r="AF178" i="1"/>
  <c r="AN178" i="1"/>
  <c r="AM178" i="1"/>
  <c r="L178" i="1"/>
  <c r="AF176" i="1"/>
  <c r="AN176" i="1"/>
  <c r="AM176" i="1"/>
  <c r="L176" i="1"/>
  <c r="AF175" i="1"/>
  <c r="AN175" i="1"/>
  <c r="AM175" i="1"/>
  <c r="L175" i="1"/>
  <c r="AF174" i="1"/>
  <c r="AN174" i="1"/>
  <c r="AM174" i="1"/>
  <c r="L174" i="1"/>
  <c r="AF172" i="1"/>
  <c r="AN172" i="1"/>
  <c r="AM172" i="1"/>
  <c r="L172" i="1"/>
  <c r="AF170" i="1"/>
  <c r="AN170" i="1"/>
  <c r="AM170" i="1"/>
  <c r="L170" i="1"/>
  <c r="AF168" i="1"/>
  <c r="AN168" i="1"/>
  <c r="AM168" i="1"/>
  <c r="L168" i="1"/>
  <c r="AF166" i="1"/>
  <c r="AN166" i="1"/>
  <c r="AM166" i="1"/>
  <c r="L166" i="1"/>
  <c r="AF164" i="1"/>
  <c r="AN164" i="1"/>
  <c r="AM164" i="1"/>
  <c r="L164" i="1"/>
  <c r="AF163" i="1"/>
  <c r="AN163" i="1"/>
  <c r="AM163" i="1"/>
  <c r="L163" i="1"/>
  <c r="AK162" i="1"/>
  <c r="AJ162" i="1"/>
  <c r="AI162" i="1"/>
  <c r="L162" i="1"/>
  <c r="AF158" i="1"/>
  <c r="AN158" i="1"/>
  <c r="AM158" i="1"/>
  <c r="L158" i="1"/>
  <c r="AK157" i="1"/>
  <c r="AJ157" i="1"/>
  <c r="AI157" i="1"/>
  <c r="L157" i="1"/>
  <c r="AF155" i="1"/>
  <c r="AN155" i="1"/>
  <c r="AM155" i="1"/>
  <c r="L155" i="1"/>
  <c r="AF153" i="1"/>
  <c r="AN153" i="1"/>
  <c r="AM153" i="1"/>
  <c r="L153" i="1"/>
  <c r="AK152" i="1"/>
  <c r="AJ152" i="1"/>
  <c r="AI152" i="1"/>
  <c r="L152" i="1"/>
  <c r="AF150" i="1"/>
  <c r="AN150" i="1"/>
  <c r="AM150" i="1"/>
  <c r="L150" i="1"/>
  <c r="AF148" i="1"/>
  <c r="AN148" i="1"/>
  <c r="AM148" i="1"/>
  <c r="L148" i="1"/>
  <c r="AF145" i="1"/>
  <c r="AN145" i="1"/>
  <c r="AM145" i="1"/>
  <c r="L145" i="1"/>
  <c r="AF143" i="1"/>
  <c r="AN143" i="1"/>
  <c r="AM143" i="1"/>
  <c r="L143" i="1"/>
  <c r="AF133" i="1"/>
  <c r="AN133" i="1"/>
  <c r="AM133" i="1"/>
  <c r="L133" i="1"/>
  <c r="AK132" i="1"/>
  <c r="AJ132" i="1"/>
  <c r="AI132" i="1"/>
  <c r="L132" i="1"/>
  <c r="AF127" i="1"/>
  <c r="AN127" i="1"/>
  <c r="AM127" i="1"/>
  <c r="L127" i="1"/>
  <c r="AF121" i="1"/>
  <c r="AN121" i="1"/>
  <c r="AM121" i="1"/>
  <c r="L121" i="1"/>
  <c r="AF117" i="1"/>
  <c r="AN117" i="1"/>
  <c r="AM117" i="1"/>
  <c r="L117" i="1"/>
  <c r="AF112" i="1"/>
  <c r="AN112" i="1"/>
  <c r="AM112" i="1"/>
  <c r="L112" i="1"/>
  <c r="AF111" i="1"/>
  <c r="AN111" i="1"/>
  <c r="AM111" i="1"/>
  <c r="L111" i="1"/>
  <c r="AF110" i="1"/>
  <c r="AN110" i="1"/>
  <c r="AM110" i="1"/>
  <c r="L110" i="1"/>
  <c r="AF109" i="1"/>
  <c r="AN109" i="1"/>
  <c r="AM109" i="1"/>
  <c r="L109" i="1"/>
  <c r="AF108" i="1"/>
  <c r="AN108" i="1"/>
  <c r="AM108" i="1"/>
  <c r="L108" i="1"/>
  <c r="AF106" i="1"/>
  <c r="AN106" i="1"/>
  <c r="AM106" i="1"/>
  <c r="L106" i="1"/>
  <c r="AF101" i="1"/>
  <c r="AN101" i="1"/>
  <c r="AM101" i="1"/>
  <c r="L101" i="1"/>
  <c r="AF99" i="1"/>
  <c r="AN99" i="1"/>
  <c r="AM99" i="1"/>
  <c r="L99" i="1"/>
  <c r="AF94" i="1"/>
  <c r="AN94" i="1"/>
  <c r="AM94" i="1"/>
  <c r="L94" i="1"/>
  <c r="AF92" i="1"/>
  <c r="AN92" i="1"/>
  <c r="AM92" i="1"/>
  <c r="L92" i="1"/>
  <c r="AF85" i="1"/>
  <c r="AN85" i="1"/>
  <c r="AM85" i="1"/>
  <c r="L85" i="1"/>
  <c r="AK84" i="1"/>
  <c r="AJ84" i="1"/>
  <c r="AI84" i="1"/>
  <c r="L84" i="1"/>
  <c r="AF79" i="1"/>
  <c r="AN79" i="1"/>
  <c r="AM79" i="1"/>
  <c r="L79" i="1"/>
  <c r="AF77" i="1"/>
  <c r="AN77" i="1"/>
  <c r="AM77" i="1"/>
  <c r="L77" i="1"/>
  <c r="AF76" i="1"/>
  <c r="AN76" i="1"/>
  <c r="AM76" i="1"/>
  <c r="L76" i="1"/>
  <c r="AF74" i="1"/>
  <c r="AN74" i="1"/>
  <c r="AM74" i="1"/>
  <c r="L74" i="1"/>
  <c r="AF72" i="1"/>
  <c r="AN72" i="1"/>
  <c r="AM72" i="1"/>
  <c r="L72" i="1"/>
  <c r="AF70" i="1"/>
  <c r="AN70" i="1"/>
  <c r="AM70" i="1"/>
  <c r="L70" i="1"/>
  <c r="AF62" i="1"/>
  <c r="AN62" i="1"/>
  <c r="AM62" i="1"/>
  <c r="L62" i="1"/>
  <c r="AF57" i="1"/>
  <c r="AN57" i="1"/>
  <c r="AM57" i="1"/>
  <c r="L57" i="1"/>
  <c r="AF55" i="1"/>
  <c r="AN55" i="1"/>
  <c r="AM55" i="1"/>
  <c r="L55" i="1"/>
  <c r="AF50" i="1"/>
  <c r="AN50" i="1"/>
  <c r="AM50" i="1"/>
  <c r="L50" i="1"/>
  <c r="AF48" i="1"/>
  <c r="AN48" i="1"/>
  <c r="AM48" i="1"/>
  <c r="L48" i="1"/>
  <c r="AF46" i="1"/>
  <c r="AN46" i="1"/>
  <c r="AM46" i="1"/>
  <c r="L46" i="1"/>
  <c r="AK45" i="1"/>
  <c r="AJ45" i="1"/>
  <c r="AI45" i="1"/>
  <c r="L45" i="1"/>
  <c r="AF44" i="1"/>
  <c r="AN44" i="1"/>
  <c r="AM44" i="1"/>
  <c r="L44" i="1"/>
  <c r="AF42" i="1"/>
  <c r="AN42" i="1"/>
  <c r="AM42" i="1"/>
  <c r="L42" i="1"/>
  <c r="AF41" i="1"/>
  <c r="AN41" i="1"/>
  <c r="AM41" i="1"/>
  <c r="L41" i="1"/>
  <c r="AF40" i="1"/>
  <c r="AN40" i="1"/>
  <c r="AM40" i="1"/>
  <c r="L40" i="1"/>
  <c r="AF39" i="1"/>
  <c r="AN39" i="1"/>
  <c r="AM39" i="1"/>
  <c r="L39" i="1"/>
  <c r="AF38" i="1"/>
  <c r="AN38" i="1"/>
  <c r="AM38" i="1"/>
  <c r="L38" i="1"/>
  <c r="AF37" i="1"/>
  <c r="AN37" i="1"/>
  <c r="AM37" i="1"/>
  <c r="L37" i="1"/>
  <c r="AF36" i="1"/>
  <c r="AN36" i="1"/>
  <c r="AM36" i="1"/>
  <c r="L36" i="1"/>
  <c r="AK35" i="1"/>
  <c r="AJ35" i="1"/>
  <c r="AI35" i="1"/>
  <c r="L35" i="1"/>
  <c r="AF33" i="1"/>
  <c r="AN33" i="1"/>
  <c r="AM33" i="1"/>
  <c r="L33" i="1"/>
  <c r="AF31" i="1"/>
  <c r="AN31" i="1"/>
  <c r="AM31" i="1"/>
  <c r="L31" i="1"/>
  <c r="AF28" i="1"/>
  <c r="AN28" i="1"/>
  <c r="AM28" i="1"/>
  <c r="L28" i="1"/>
  <c r="AF23" i="1"/>
  <c r="AN23" i="1"/>
  <c r="AM23" i="1"/>
  <c r="L23" i="1"/>
  <c r="AF20" i="1"/>
  <c r="AN20" i="1"/>
  <c r="AM20" i="1"/>
  <c r="L20" i="1"/>
  <c r="AF15" i="1"/>
  <c r="AN15" i="1"/>
  <c r="AM15" i="1"/>
  <c r="L15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<sst xmlns="http://schemas.openxmlformats.org/spreadsheetml/2006/main" count="1292" uniqueCount="428">
  <si>
    <t>Stavební rozpočet</t>
  </si>
  <si>
    <t>Název stavby:</t>
  </si>
  <si>
    <t>Oprava koupelny C_2/WC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</si>
  <si>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</si>
  <si>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</si>
  <si>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</si>
  <si>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</si>
  <si>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</si>
  <si>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</si>
  <si>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</si>
  <si>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</si>
  <si>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</si>
  <si>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</si>
  <si>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C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</si>
  <si>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</si>
  <si>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</si>
  <si>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</si>
  <si>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</si>
  <si>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</si>
  <si>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</si>
  <si>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</si>
  <si>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</si>
  <si>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</si>
  <si>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</si>
  <si>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</si>
  <si>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</si>
  <si>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</si>
  <si>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</si>
  <si>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</si>
  <si>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</si>
  <si>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</si>
  <si>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</si>
  <si>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</si>
  <si>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</si>
  <si>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</si>
  <si>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</si>
  <si>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</si>
  <si>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</si>
  <si>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</si>
  <si>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</si>
  <si>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</si>
  <si>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</si>
  <si>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</si>
  <si>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</si>
  <si>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</si>
  <si>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</si>
  <si>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</si>
  <si>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</si>
  <si>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</si>
  <si>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</si>
  <si>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</si>
  <si>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</si>
  <si>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</si>
  <si>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</si>
  <si>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</si>
  <si>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 xml:space="preserve">0,6*(2,874+2,080+2,987+2,077)   </t>
  </si>
  <si>
    <t xml:space="preserve">6,09   </t>
  </si>
  <si>
    <t>0,6*(2,93+1,7+2,15+1,335)*2   stěny</t>
  </si>
  <si>
    <t>0,6*(1,66+1,66+0,9+1,0)*2   stěny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</si>
  <si>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</si>
  <si>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</si>
  <si>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</si>
  <si>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</si>
  <si>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</si>
  <si>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</si>
  <si>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1,35+1,35+2,6+2,08+2   </t>
  </si>
  <si>
    <t xml:space="preserve">3,1+3,0+2,9+2,15+2,6+2,6+1,5+2+0,8+0,8   </t>
  </si>
  <si>
    <t xml:space="preserve">3,6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</si>
  <si>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</si>
  <si>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</si>
  <si>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</si>
  <si>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</si>
  <si>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</si>
  <si>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</si>
  <si>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</si>
  <si>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</si>
  <si>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</si>
  <si>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</si>
  <si>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</si>
  <si>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</si>
  <si>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</si>
  <si>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</si>
  <si>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</si>
  <si>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</si>
  <si>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</si>
  <si>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</si>
  <si>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</si>
  <si>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</si>
  <si>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</si>
  <si>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</si>
  <si>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</si>
  <si>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725</t>
  </si>
  <si>
    <t>Zařizovací předměty</t>
  </si>
  <si>
    <t>PS</t>
  </si>
  <si>
    <t>8</t>
  </si>
  <si>
    <t>725860251R00</t>
  </si>
  <si>
    <t>Sifon umyvadlový chromovaný</t>
  </si>
  <si>
    <t>kus</t>
  </si>
  <si>
    <t>725_</t>
  </si>
  <si>
    <t>72_</t>
  </si>
  <si>
    <t>9</t>
  </si>
  <si>
    <t>725290010RA0</t>
  </si>
  <si>
    <t>Demontáž klozetu včetně splachovací nádrže</t>
  </si>
  <si>
    <t>10</t>
  </si>
  <si>
    <t>725290020RA0</t>
  </si>
  <si>
    <t>Demontáž umyvadla včetně baterie a konzol</t>
  </si>
  <si>
    <t>11</t>
  </si>
  <si>
    <t>725814101R00</t>
  </si>
  <si>
    <t>Ventil rohový s filtrem IVAR.KING DN 15 mm x DN 10 mm</t>
  </si>
  <si>
    <t>soubor</t>
  </si>
  <si>
    <t>12</t>
  </si>
  <si>
    <t>725823111RT1</t>
  </si>
  <si>
    <t>Baterie umyvadlová stojánková, ruční, bez otvírání odpadu</t>
  </si>
  <si>
    <t>13</t>
  </si>
  <si>
    <t>725119305R00</t>
  </si>
  <si>
    <t>Montáž klozetových mís kombinovaných</t>
  </si>
  <si>
    <t>14</t>
  </si>
  <si>
    <t>64234627</t>
  </si>
  <si>
    <t>Mísa kombi stojící, bílá</t>
  </si>
  <si>
    <t xml:space="preserve">včetně nádrže a sedátka, hluboké splachování </t>
  </si>
  <si>
    <t>15</t>
  </si>
  <si>
    <t>725017130R00</t>
  </si>
  <si>
    <t>Umyvadlo na šrouby, 500 x 410 mm, bílé</t>
  </si>
  <si>
    <t>771</t>
  </si>
  <si>
    <t>Podlahy z dlaždic</t>
  </si>
  <si>
    <t>16</t>
  </si>
  <si>
    <t>771101101R00</t>
  </si>
  <si>
    <t>Vysávání podlah prům.vysavačem pro pokládku dlažby</t>
  </si>
  <si>
    <t>771_</t>
  </si>
  <si>
    <t>77_</t>
  </si>
  <si>
    <t>17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</si>
  <si>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</si>
  <si>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</si>
  <si>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</si>
  <si>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18</t>
  </si>
  <si>
    <t>24592231</t>
  </si>
  <si>
    <t>Penetrace hloubková P201</t>
  </si>
  <si>
    <t>l</t>
  </si>
  <si>
    <t xml:space="preserve">6,09*0,25   </t>
  </si>
  <si>
    <t xml:space="preserve">6,98*0,25   </t>
  </si>
  <si>
    <t xml:space="preserve">2,8628*0,25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</si>
  <si>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</si>
  <si>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19</t>
  </si>
  <si>
    <t>771101142R00</t>
  </si>
  <si>
    <t>Provedení hydroizol. stěrky pod dlažby dvouvrstvé</t>
  </si>
  <si>
    <t>20</t>
  </si>
  <si>
    <t>24551223</t>
  </si>
  <si>
    <t>Hydroizolace disperzní 1-složková</t>
  </si>
  <si>
    <t>kg</t>
  </si>
  <si>
    <t xml:space="preserve">6,09*1,6   </t>
  </si>
  <si>
    <t xml:space="preserve">6,98*1,6   </t>
  </si>
  <si>
    <t xml:space="preserve">2,8628*1,6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</si>
  <si>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</si>
  <si>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21</t>
  </si>
  <si>
    <t>771101147R00</t>
  </si>
  <si>
    <t>Provedení bandáže koutů</t>
  </si>
  <si>
    <t>1,08+2,08+2,987+2,077+0,894   stěna - podlaha</t>
  </si>
  <si>
    <t>2,0*4   stěna - stěna</t>
  </si>
  <si>
    <t>(2,93+2,15+1,7+1,36)*2   stěna - podlaha</t>
  </si>
  <si>
    <t>2,0*12   stěna - stěna</t>
  </si>
  <si>
    <t>(1,66+1,66+0,9+0,8)*2   stěna - podlaha</t>
  </si>
  <si>
    <t>2,0*8   stěna - stěna</t>
  </si>
  <si>
    <t>22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</si>
  <si>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</si>
  <si>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</si>
  <si>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</si>
  <si>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23</t>
  </si>
  <si>
    <t>771101210R00</t>
  </si>
  <si>
    <t>Penetrace podkladu pod dlažby</t>
  </si>
  <si>
    <t>Položka obsahuje montáž a dodávku penetračního nátěru pro zlepšení kontaktu s lepicím tmelem.</t>
  </si>
  <si>
    <t>24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</si>
  <si>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</si>
  <si>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</si>
  <si>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</si>
  <si>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25</t>
  </si>
  <si>
    <t>998771103R00</t>
  </si>
  <si>
    <t>Přesun hmot pro podlahy z dlaždic, výšky do 24 m</t>
  </si>
  <si>
    <t>26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</si>
  <si>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</si>
  <si>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</si>
  <si>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</si>
  <si>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27</t>
  </si>
  <si>
    <t>597642070</t>
  </si>
  <si>
    <t>Dlažba Taurus Granit matná 600 x 600 x 10 mm</t>
  </si>
  <si>
    <t xml:space="preserve">6,09*1,2   </t>
  </si>
  <si>
    <t xml:space="preserve">6,98*1,2   </t>
  </si>
  <si>
    <t xml:space="preserve">2,8628*1,2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</si>
  <si>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</si>
  <si>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</si>
  <si>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</si>
  <si>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28</t>
  </si>
  <si>
    <t>781101111R00</t>
  </si>
  <si>
    <t>Vyrovnání podkladu maltou ze SMS tl. do 7 mm</t>
  </si>
  <si>
    <t>781_</t>
  </si>
  <si>
    <t>78_</t>
  </si>
  <si>
    <t xml:space="preserve">(0,98+2,08+2,987+2,077+0,694)*2   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</si>
  <si>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</si>
  <si>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</si>
  <si>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</si>
  <si>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</si>
  <si>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>Položka obsahuje očištění podkladu od nepřídržných částic, rozmíchání suché směsi s vodou, nanesení na stěnu a vyhlazení, uklizení odpadu. Položka neobsahuje žádný materiál.</t>
  </si>
  <si>
    <t>29</t>
  </si>
  <si>
    <t>781101121R00</t>
  </si>
  <si>
    <t>Provedení penetrace podkladu - práce</t>
  </si>
  <si>
    <t>Položka obsahuje provedení penetračního nátěru. Položka neobsahuje žádný materiál.</t>
  </si>
  <si>
    <t>30</t>
  </si>
  <si>
    <t xml:space="preserve">17,636*0,25   </t>
  </si>
  <si>
    <t xml:space="preserve">32,56*0,25   </t>
  </si>
  <si>
    <t xml:space="preserve">15,28*0,25   </t>
  </si>
  <si>
    <t>31</t>
  </si>
  <si>
    <t>781101142R00</t>
  </si>
  <si>
    <t>Hydroizolační stěrka dvouvrstvá pod obklady</t>
  </si>
  <si>
    <t>32</t>
  </si>
  <si>
    <t xml:space="preserve">17,636*1,65   </t>
  </si>
  <si>
    <t xml:space="preserve">29,76*1,65   </t>
  </si>
  <si>
    <t xml:space="preserve">15,28*1,65   </t>
  </si>
  <si>
    <t>33</t>
  </si>
  <si>
    <t>781101210RT1</t>
  </si>
  <si>
    <t>Penetrace podkladu pod obklady</t>
  </si>
  <si>
    <t>Položka obsahuje provedení penetračního nátěru včetně dodávky materiálu.</t>
  </si>
  <si>
    <t>34</t>
  </si>
  <si>
    <t>781111115R00</t>
  </si>
  <si>
    <t>Otvor v obkladačce diamant.korunkou prům.do 30 mm</t>
  </si>
  <si>
    <t>35</t>
  </si>
  <si>
    <t>781111116R00</t>
  </si>
  <si>
    <t>Otvor v obkladačce diamant.korunkou prům.do 90 mm</t>
  </si>
  <si>
    <t>36</t>
  </si>
  <si>
    <t>781111121R00</t>
  </si>
  <si>
    <t>Otvor v obkladačce diamant.korunkou prům.do 140mm</t>
  </si>
  <si>
    <t>37</t>
  </si>
  <si>
    <t>998781103R00</t>
  </si>
  <si>
    <t>Přesun hmot pro obklady keramické, výšky do 24 m</t>
  </si>
  <si>
    <t>38</t>
  </si>
  <si>
    <t>781475120R00</t>
  </si>
  <si>
    <t>Obklad vnitřní stěn keramický, do tmele, 30x60 cm</t>
  </si>
  <si>
    <t xml:space="preserve">17,636-2,64540   </t>
  </si>
  <si>
    <t xml:space="preserve">29,76-4,464   </t>
  </si>
  <si>
    <t xml:space="preserve">15,28-2,502   </t>
  </si>
  <si>
    <t>(spára 2 mm)</t>
  </si>
  <si>
    <t>39</t>
  </si>
  <si>
    <t>59777003</t>
  </si>
  <si>
    <t>Obklad keramika slinutá  600x300x10 mm</t>
  </si>
  <si>
    <t xml:space="preserve">13,98080*1,15   </t>
  </si>
  <si>
    <t xml:space="preserve">25,296*1,15   </t>
  </si>
  <si>
    <t xml:space="preserve">12,778*1,15   </t>
  </si>
  <si>
    <t>40</t>
  </si>
  <si>
    <t>781485112R00</t>
  </si>
  <si>
    <t>Obklad vnitř.mozaika keramická do 20x20mm, tmel</t>
  </si>
  <si>
    <t xml:space="preserve">0,3*(0,98+2,08+2,987+2,077+0,694)   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</si>
  <si>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</si>
  <si>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</si>
  <si>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</si>
  <si>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</si>
  <si>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>41</t>
  </si>
  <si>
    <t>59777100</t>
  </si>
  <si>
    <t>Obklad mozaika na mřížce</t>
  </si>
  <si>
    <t>RTS II / 2023</t>
  </si>
  <si>
    <t xml:space="preserve">2,46720*1,2   </t>
  </si>
  <si>
    <t xml:space="preserve">4,464*1,2   </t>
  </si>
  <si>
    <t xml:space="preserve">2,502*1,2   </t>
  </si>
  <si>
    <t>dovoz Polsk</t>
  </si>
  <si>
    <t>784</t>
  </si>
  <si>
    <t>Malby</t>
  </si>
  <si>
    <t>42</t>
  </si>
  <si>
    <t>784011111R00</t>
  </si>
  <si>
    <t>Oprášení/ometení podkladu</t>
  </si>
  <si>
    <t>784_</t>
  </si>
  <si>
    <t>6,09   strop koupelna</t>
  </si>
  <si>
    <t>(2,874+2,077+2,987+2,077+)*0,6   stěna koupelna</t>
  </si>
  <si>
    <t>6,57   strop chodba</t>
  </si>
  <si>
    <t>(3,4+1,93)*2,6   stěna chodba</t>
  </si>
  <si>
    <t>2,28+4,7   strop</t>
  </si>
  <si>
    <t>(2,93+2,15+1,7+1,36)*2*0,6   stěna</t>
  </si>
  <si>
    <t>2,8628   strop</t>
  </si>
  <si>
    <t>6,264   stěna</t>
  </si>
  <si>
    <t>Provádí se za účelem odstranění veškerých drobných nepřilnavých částic a nečistot, které by mohly narušit přilnavost nanášeného materiálu k podkladu</t>
  </si>
  <si>
    <t>43</t>
  </si>
  <si>
    <t>784011121R00</t>
  </si>
  <si>
    <t>Broušení štuků a nových omítek</t>
  </si>
  <si>
    <t>Provádí se za účelem odstranění veškerých nepřilnavých povrchových zrn a shluků zrn písku</t>
  </si>
  <si>
    <t>44</t>
  </si>
  <si>
    <t>784011222RT2</t>
  </si>
  <si>
    <t>Zakrytí podlah, včetně odstranění</t>
  </si>
  <si>
    <t xml:space="preserve">6,09+6,43   </t>
  </si>
  <si>
    <t>45</t>
  </si>
  <si>
    <t>784111202R00</t>
  </si>
  <si>
    <t>Penetrace podkladu nátěrem 2 x</t>
  </si>
  <si>
    <t>Akrylátový základní nátěr na savé podklady s hloubkovou účinností.</t>
  </si>
  <si>
    <t>46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</si>
  <si>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</si>
  <si>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</si>
  <si>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</si>
  <si>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</si>
  <si>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</si>
  <si>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47</t>
  </si>
  <si>
    <t>965048515R00</t>
  </si>
  <si>
    <t>Broušení betonových povrchů do tl. 5 mm</t>
  </si>
  <si>
    <t>96_</t>
  </si>
  <si>
    <t>9_</t>
  </si>
  <si>
    <t>Položka je určena pro broušení lokálních nerovností nebo zbroušení celistvých ploch. V položce není kalkulována manipulace se sutí, která se oceňuje samostatně položkami souboru 979.</t>
  </si>
  <si>
    <t>48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</si>
  <si>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</si>
  <si>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</si>
  <si>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</si>
  <si>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H01</t>
  </si>
  <si>
    <t>Budovy občanské výstavby</t>
  </si>
  <si>
    <t>49</t>
  </si>
  <si>
    <t>998011003R00</t>
  </si>
  <si>
    <t>Přesun hmot pro budovy zděné výšky do 24 m</t>
  </si>
  <si>
    <t>H01_</t>
  </si>
  <si>
    <t xml:space="preserve">0,8226+0,0296   </t>
  </si>
  <si>
    <t xml:space="preserve">1,0446   </t>
  </si>
  <si>
    <t xml:space="preserve">0,5606   </t>
  </si>
  <si>
    <t>M65</t>
  </si>
  <si>
    <t>Elektroinstalace</t>
  </si>
  <si>
    <t>MP</t>
  </si>
  <si>
    <t>50</t>
  </si>
  <si>
    <t>650051311R00</t>
  </si>
  <si>
    <t>Montáž spínače zapuštěného</t>
  </si>
  <si>
    <t>M65_</t>
  </si>
  <si>
    <t>51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</si>
  <si>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</si>
  <si>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</si>
  <si>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</si>
  <si>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52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</si>
  <si>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</si>
  <si>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</si>
  <si>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</si>
  <si>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53</t>
  </si>
  <si>
    <t>34536700</t>
  </si>
  <si>
    <t>Rámeček jednonásobný 3901A-B10</t>
  </si>
  <si>
    <t>3901A-B10 B Rámeček pro elektroinstalační přístroje, jednonásobný, bílý  Design: Tango®</t>
  </si>
  <si>
    <t>54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</si>
  <si>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</si>
  <si>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</si>
  <si>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</si>
  <si>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55</t>
  </si>
  <si>
    <t>3901A-B10 B Rámeček pro elektroinstalační přístroje, jednonásobný  Design: Tango®</t>
  </si>
  <si>
    <t>56</t>
  </si>
  <si>
    <t>650052711R00</t>
  </si>
  <si>
    <t>Montáž zásuvky zapuštěné 2P+PE</t>
  </si>
  <si>
    <t>57</t>
  </si>
  <si>
    <t>650124641R00</t>
  </si>
  <si>
    <t>Uložení kabelu Cu 3 x 1,5 mm2 pod omítku</t>
  </si>
  <si>
    <t>58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</si>
  <si>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</si>
  <si>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</si>
  <si>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</si>
  <si>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59</t>
  </si>
  <si>
    <t>650124643R00</t>
  </si>
  <si>
    <t>Uložení kabelu Cu 3 x 2,5 mm2 pod omítku</t>
  </si>
  <si>
    <t xml:space="preserve">3   </t>
  </si>
  <si>
    <t>60</t>
  </si>
  <si>
    <t>34111036</t>
  </si>
  <si>
    <t>Kabel silový s Cu jádrem 750 V CYKY 3 x 2,5 mm2</t>
  </si>
  <si>
    <t>650146129R00</t>
  </si>
  <si>
    <t>Propojení stávajících a nových rozvodů</t>
  </si>
  <si>
    <t>62</t>
  </si>
  <si>
    <t>650516811R00</t>
  </si>
  <si>
    <t>Revize elektroinstalace</t>
  </si>
  <si>
    <t>63</t>
  </si>
  <si>
    <t>650101516R00</t>
  </si>
  <si>
    <t>Dodávka a montáž LED svítidla stropního přisazeného 12W denní bílá</t>
  </si>
  <si>
    <t>64</t>
  </si>
  <si>
    <t>650101121R00</t>
  </si>
  <si>
    <t>Dodávka a montáž ventilátoru</t>
  </si>
  <si>
    <t>S</t>
  </si>
  <si>
    <t>Přesuny sutí</t>
  </si>
  <si>
    <t>65</t>
  </si>
  <si>
    <t>979981104R00</t>
  </si>
  <si>
    <t>Kontejner, přistavení na 24 h, odvoz a likvidace, suť bez příměsí, kapacita 9 t</t>
  </si>
  <si>
    <t>S_</t>
  </si>
  <si>
    <t>1,3262   suť</t>
  </si>
  <si>
    <t>0,3857+0,0319+0,0193   zař. předměty</t>
  </si>
  <si>
    <t>0,9514   suť</t>
  </si>
  <si>
    <t xml:space="preserve">0,0193+0,0319   </t>
  </si>
  <si>
    <t xml:space="preserve">0,0933   </t>
  </si>
  <si>
    <t>Položka zahrnuje přistavení kontejneru a odvoz stavební suti automobilem Liaz kapacity 9 t nákladu.</t>
  </si>
  <si>
    <t>66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</si>
  <si>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</si>
  <si>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</si>
  <si>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</si>
  <si>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67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</si>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</sst>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0" fillId="0" borderId="32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200"/>
  <sheetViews>
    <sheetView workbookViewId="0">
      <selection activeCell="A200" sqref="A200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3" ht="25.5" customHeight="1">
      <c r="A2" s="45" t="s">
        <v>1</v>
      </c>
      <c r="B2" s="46"/>
      <c r="C2" s="46"/>
      <c r="D2" s="5" t="s">
        <v>2</v>
      </c>
      <c r="E2" s="46" t="s">
        <v>3</v>
      </c>
      <c r="F2" s="46"/>
      <c r="G2" s="46" t="s">
        <v>4</v>
      </c>
      <c r="H2" s="46"/>
      <c r="I2" s="4" t="s">
        <v>5</v>
      </c>
      <c r="J2" s="46" t="s">
        <v>6</v>
      </c>
      <c r="K2" s="46"/>
      <c r="L2" s="46"/>
      <c r="M2" s="51"/>
    </row>
    <row r="3" spans="1:43" ht="25.5" customHeight="1">
      <c r="A3" s="47" t="s">
        <v>7</v>
      </c>
      <c r="B3" s="48"/>
      <c r="C3" s="48"/>
      <c r="D3" s="6" t="s">
        <v>8</v>
      </c>
      <c r="E3" s="48" t="s">
        <v>9</v>
      </c>
      <c r="F3" s="48"/>
      <c r="G3" s="48"/>
      <c r="H3" s="48"/>
      <c r="I3" s="6" t="s">
        <v>10</v>
      </c>
      <c r="J3" s="48" t="s">
        <v>11</v>
      </c>
      <c r="K3" s="48"/>
      <c r="L3" s="48"/>
      <c r="M3" s="52"/>
    </row>
    <row r="4" spans="1:43" ht="25.5" customHeight="1">
      <c r="A4" s="47" t="s">
        <v>12</v>
      </c>
      <c r="B4" s="48"/>
      <c r="C4" s="48"/>
      <c r="D4" s="6" t="s">
        <v>13</v>
      </c>
      <c r="E4" s="48" t="s">
        <v>14</v>
      </c>
      <c r="F4" s="48"/>
      <c r="G4" s="48"/>
      <c r="H4" s="48"/>
      <c r="I4" s="6" t="s">
        <v>15</v>
      </c>
      <c r="J4" s="48"/>
      <c r="K4" s="48"/>
      <c r="L4" s="48"/>
      <c r="M4" s="52"/>
    </row>
    <row r="5" spans="1:43" ht="25.5" customHeight="1">
      <c r="A5" s="49" t="s">
        <v>16</v>
      </c>
      <c r="B5" s="50"/>
      <c r="C5" s="50"/>
      <c r="D5" s="7"/>
      <c r="E5" s="50" t="s">
        <v>17</v>
      </c>
      <c r="F5" s="50"/>
      <c r="G5" s="50" t="s">
        <v>18</v>
      </c>
      <c r="H5" s="50"/>
      <c r="I5" s="7" t="s">
        <v>19</v>
      </c>
      <c r="J5" s="50"/>
      <c r="K5" s="50"/>
      <c r="L5" s="50"/>
      <c r="M5" s="53"/>
    </row>
    <row r="6" spans="1:43">
      <c r="A6" s="54" t="s">
        <v>20</v>
      </c>
      <c r="B6" s="56" t="s">
        <v>21</v>
      </c>
      <c r="C6" s="56" t="s">
        <v>22</v>
      </c>
      <c r="D6" s="8" t="s">
        <v>23</v>
      </c>
      <c r="E6" s="58" t="s">
        <v>24</v>
      </c>
      <c r="F6" s="58" t="s">
        <v>25</v>
      </c>
      <c r="G6" s="60" t="s">
        <v>26</v>
      </c>
      <c r="H6" s="62" t="s">
        <v>27</v>
      </c>
      <c r="I6" s="60"/>
      <c r="J6" s="63"/>
      <c r="K6" s="62" t="s">
        <v>28</v>
      </c>
      <c r="L6" s="63"/>
      <c r="M6" s="64" t="s">
        <v>29</v>
      </c>
    </row>
    <row r="7" spans="1:43">
      <c r="A7" s="55"/>
      <c r="B7" s="57"/>
      <c r="C7" s="57"/>
      <c r="D7" s="9" t="s">
        <v>30</v>
      </c>
      <c r="E7" s="59"/>
      <c r="F7" s="59"/>
      <c r="G7" s="6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6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SUM(H9:H33)</f>
        <v>0</v>
      </c>
      <c r="I8" s="13">
        <f>SUM(I9:I33)</f>
        <v>0</v>
      </c>
      <c r="J8" s="13">
        <f>H8+I8</f>
        <v>0</v>
      </c>
      <c r="K8" s="13"/>
      <c r="L8" s="13">
        <f>SUM(L9:L33)</f>
        <v>0.5605744720000001</v>
      </c>
      <c r="M8" s="13"/>
      <c r="P8" s="13">
        <f>IF(Q8="PR",J8,SUM(O9:O33))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SUM(Z9:Z33)</f>
        <v>0</v>
      </c>
      <c r="AJ8">
        <f>SUM(AA9:AA33)</f>
        <v>0</v>
      </c>
      <c r="AK8">
        <f>SUM(AB9:AB33)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6.2640000000000002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2.298888E-2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6.0107999999999997</v>
      </c>
    </row>
    <row r="11" spans="1:43">
      <c r="D11" s="14" t="s">
        <v>56</v>
      </c>
      <c r="E11" s="14"/>
      <c r="F11" s="14">
        <v>6.09</v>
      </c>
    </row>
    <row r="12" spans="1:43">
      <c r="D12" s="14" t="s">
        <v>57</v>
      </c>
      <c r="E12" s="14"/>
      <c r="F12" s="14">
        <v>9.7379999999999995</v>
      </c>
    </row>
    <row r="13" spans="1:43">
      <c r="D13" s="14" t="s">
        <v>58</v>
      </c>
      <c r="E13" s="14"/>
      <c r="F13" s="14">
        <v>6.2640000000000002</v>
      </c>
    </row>
    <row r="14" spans="1:43" ht="12.75" customHeight="1">
      <c r="C14" s="17" t="s">
        <v>59</v>
      </c>
      <c r="D14" s="66" t="s">
        <v>60</v>
      </c>
      <c r="E14" s="66"/>
      <c r="F14" s="66"/>
      <c r="G14" s="66"/>
      <c r="H14" s="66"/>
      <c r="I14" s="66"/>
      <c r="J14" s="66"/>
      <c r="K14" s="66"/>
      <c r="L14" s="66"/>
      <c r="M14" s="66"/>
    </row>
    <row r="15" spans="1:43">
      <c r="A15" s="2" t="s">
        <v>61</v>
      </c>
      <c r="C15" s="1" t="s">
        <v>62</v>
      </c>
      <c r="D15" t="s">
        <v>63</v>
      </c>
      <c r="E15" t="s">
        <v>64</v>
      </c>
      <c r="F15">
        <v>3.6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1.56E-3</v>
      </c>
      <c r="L15">
        <f>F15*K15</f>
        <v>5.6160000000000003E-3</v>
      </c>
      <c r="M15" t="s">
        <v>51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12</v>
      </c>
      <c r="AE15">
        <f>G15*AG15</f>
        <v>0</v>
      </c>
      <c r="AF15">
        <f>G15*(1-AG15)</f>
        <v>0</v>
      </c>
      <c r="AG15">
        <v>0.12809798270893369</v>
      </c>
      <c r="AM15">
        <f>F15*AE15</f>
        <v>0</v>
      </c>
      <c r="AN15">
        <f>F15*AF15</f>
        <v>0</v>
      </c>
      <c r="AO15" t="s">
        <v>52</v>
      </c>
      <c r="AP15" t="s">
        <v>53</v>
      </c>
      <c r="AQ15" s="13" t="s">
        <v>54</v>
      </c>
    </row>
    <row r="16" spans="1:43">
      <c r="D16" s="14" t="s">
        <v>65</v>
      </c>
      <c r="E16" s="14"/>
      <c r="F16" s="14">
        <v>9.3800000000000008</v>
      </c>
    </row>
    <row r="17" spans="1:43">
      <c r="D17" s="14" t="s">
        <v>66</v>
      </c>
      <c r="E17" s="14"/>
      <c r="F17" s="14">
        <v>21.45</v>
      </c>
    </row>
    <row r="18" spans="1:43">
      <c r="D18" s="14" t="s">
        <v>67</v>
      </c>
      <c r="E18" s="14"/>
      <c r="F18" s="14">
        <v>3.6</v>
      </c>
    </row>
    <row r="19" spans="1:43" ht="12.75" customHeight="1">
      <c r="C19" s="17" t="s">
        <v>59</v>
      </c>
      <c r="D19" s="66" t="s">
        <v>68</v>
      </c>
      <c r="E19" s="66"/>
      <c r="F19" s="66"/>
      <c r="G19" s="66"/>
      <c r="H19" s="66"/>
      <c r="I19" s="66"/>
      <c r="J19" s="66"/>
      <c r="K19" s="66"/>
      <c r="L19" s="66"/>
      <c r="M19" s="66"/>
    </row>
    <row r="20" spans="1:43">
      <c r="A20" s="2" t="s">
        <v>69</v>
      </c>
      <c r="C20" s="1" t="s">
        <v>70</v>
      </c>
      <c r="D20" t="s">
        <v>71</v>
      </c>
      <c r="E20" t="s">
        <v>50</v>
      </c>
      <c r="F20">
        <v>6.2640000000000002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4.7660000000000001E-2</v>
      </c>
      <c r="L20">
        <f>F20*K20</f>
        <v>0.29854224000000001</v>
      </c>
      <c r="M20" t="s">
        <v>51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12</v>
      </c>
      <c r="AE20">
        <f>G20*AG20</f>
        <v>0</v>
      </c>
      <c r="AF20">
        <f>G20*(1-AG20)</f>
        <v>0</v>
      </c>
      <c r="AG20">
        <v>0.11891428571428569</v>
      </c>
      <c r="AM20">
        <f>F20*AE20</f>
        <v>0</v>
      </c>
      <c r="AN20">
        <f>F20*AF20</f>
        <v>0</v>
      </c>
      <c r="AO20" t="s">
        <v>52</v>
      </c>
      <c r="AP20" t="s">
        <v>53</v>
      </c>
      <c r="AQ20" s="13" t="s">
        <v>54</v>
      </c>
    </row>
    <row r="21" spans="1:43">
      <c r="D21" s="14" t="s">
        <v>72</v>
      </c>
      <c r="E21" s="14"/>
      <c r="F21" s="14">
        <v>6.0107999999999997</v>
      </c>
    </row>
    <row r="22" spans="1:43" ht="12.75" customHeight="1">
      <c r="C22" s="17" t="s">
        <v>59</v>
      </c>
      <c r="D22" s="66" t="s">
        <v>73</v>
      </c>
      <c r="E22" s="66"/>
      <c r="F22" s="66"/>
      <c r="G22" s="66"/>
      <c r="H22" s="66"/>
      <c r="I22" s="66"/>
      <c r="J22" s="66"/>
      <c r="K22" s="66"/>
      <c r="L22" s="66"/>
      <c r="M22" s="66"/>
    </row>
    <row r="23" spans="1:43">
      <c r="A23" s="2" t="s">
        <v>74</v>
      </c>
      <c r="C23" s="1" t="s">
        <v>75</v>
      </c>
      <c r="D23" t="s">
        <v>76</v>
      </c>
      <c r="E23" t="s">
        <v>77</v>
      </c>
      <c r="F23">
        <v>2.5000000000000001E-2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1</v>
      </c>
      <c r="L23">
        <f>F23*K23</f>
        <v>2.5000000000000001E-2</v>
      </c>
      <c r="M23" t="s">
        <v>51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12</v>
      </c>
      <c r="AE23">
        <f>G23*AG23</f>
        <v>0</v>
      </c>
      <c r="AF23">
        <f>G23*(1-AG23)</f>
        <v>0</v>
      </c>
      <c r="AG23">
        <v>1</v>
      </c>
      <c r="AM23">
        <f>F23*AE23</f>
        <v>0</v>
      </c>
      <c r="AN23">
        <f>F23*AF23</f>
        <v>0</v>
      </c>
      <c r="AO23" t="s">
        <v>52</v>
      </c>
      <c r="AP23" t="s">
        <v>53</v>
      </c>
      <c r="AQ23" s="13" t="s">
        <v>54</v>
      </c>
    </row>
    <row r="24" spans="1:43">
      <c r="D24" s="14" t="s">
        <v>78</v>
      </c>
      <c r="E24" s="14"/>
      <c r="F24" s="14">
        <v>7.4999999999999997E-2</v>
      </c>
    </row>
    <row r="25" spans="1:43">
      <c r="D25" s="14" t="s">
        <v>78</v>
      </c>
      <c r="E25" s="14"/>
      <c r="F25" s="14">
        <v>7.4999999999999997E-2</v>
      </c>
    </row>
    <row r="26" spans="1:43">
      <c r="D26" s="14" t="s">
        <v>79</v>
      </c>
      <c r="E26" s="14"/>
      <c r="F26" s="14">
        <v>2.5000000000000001E-2</v>
      </c>
    </row>
    <row r="27" spans="1:43" ht="25.5" customHeight="1">
      <c r="C27" s="17" t="s">
        <v>59</v>
      </c>
      <c r="D27" s="66" t="s">
        <v>80</v>
      </c>
      <c r="E27" s="66"/>
      <c r="F27" s="66"/>
      <c r="G27" s="66"/>
      <c r="H27" s="66"/>
      <c r="I27" s="66"/>
      <c r="J27" s="66"/>
      <c r="K27" s="66"/>
      <c r="L27" s="66"/>
      <c r="M27" s="66"/>
    </row>
    <row r="28" spans="1:43">
      <c r="A28" s="2" t="s">
        <v>81</v>
      </c>
      <c r="C28" s="1" t="s">
        <v>82</v>
      </c>
      <c r="D28" t="s">
        <v>83</v>
      </c>
      <c r="E28" t="s">
        <v>50</v>
      </c>
      <c r="F28">
        <v>2.8628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4.1099999999999999E-3</v>
      </c>
      <c r="L28">
        <f>F28*K28</f>
        <v>1.1766107999999999E-2</v>
      </c>
      <c r="M28" t="s">
        <v>51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12</v>
      </c>
      <c r="AE28">
        <f>G28*AG28</f>
        <v>0</v>
      </c>
      <c r="AF28">
        <f>G28*(1-AG28)</f>
        <v>0</v>
      </c>
      <c r="AG28">
        <v>0.26393229166666671</v>
      </c>
      <c r="AM28">
        <f>F28*AE28</f>
        <v>0</v>
      </c>
      <c r="AN28">
        <f>F28*AF28</f>
        <v>0</v>
      </c>
      <c r="AO28" t="s">
        <v>52</v>
      </c>
      <c r="AP28" t="s">
        <v>53</v>
      </c>
      <c r="AQ28" s="13" t="s">
        <v>54</v>
      </c>
    </row>
    <row r="29" spans="1:43">
      <c r="D29" s="14" t="s">
        <v>84</v>
      </c>
      <c r="E29" s="14"/>
      <c r="F29" s="14">
        <v>6.98</v>
      </c>
    </row>
    <row r="30" spans="1:43" ht="12.75" customHeight="1">
      <c r="C30" s="17" t="s">
        <v>59</v>
      </c>
      <c r="D30" s="66" t="s">
        <v>85</v>
      </c>
      <c r="E30" s="66"/>
      <c r="F30" s="66"/>
      <c r="G30" s="66"/>
      <c r="H30" s="66"/>
      <c r="I30" s="66"/>
      <c r="J30" s="66"/>
      <c r="K30" s="66"/>
      <c r="L30" s="66"/>
      <c r="M30" s="66"/>
    </row>
    <row r="31" spans="1:43">
      <c r="A31" s="2" t="s">
        <v>86</v>
      </c>
      <c r="C31" s="1" t="s">
        <v>87</v>
      </c>
      <c r="D31" t="s">
        <v>88</v>
      </c>
      <c r="E31" t="s">
        <v>50</v>
      </c>
      <c r="F31">
        <v>2.8628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5.1229999999999998E-2</v>
      </c>
      <c r="L31">
        <f>F31*K31</f>
        <v>0.146661244</v>
      </c>
      <c r="M31" t="s">
        <v>51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12</v>
      </c>
      <c r="AE31">
        <f>G31*AG31</f>
        <v>0</v>
      </c>
      <c r="AF31">
        <f>G31*(1-AG31)</f>
        <v>0</v>
      </c>
      <c r="AG31">
        <v>0.1741541038525963</v>
      </c>
      <c r="AM31">
        <f>F31*AE31</f>
        <v>0</v>
      </c>
      <c r="AN31">
        <f>F31*AF31</f>
        <v>0</v>
      </c>
      <c r="AO31" t="s">
        <v>52</v>
      </c>
      <c r="AP31" t="s">
        <v>53</v>
      </c>
      <c r="AQ31" s="13" t="s">
        <v>54</v>
      </c>
    </row>
    <row r="32" spans="1:43" ht="12.75" customHeight="1">
      <c r="C32" s="17" t="s">
        <v>59</v>
      </c>
      <c r="D32" s="66" t="s">
        <v>89</v>
      </c>
      <c r="E32" s="66"/>
      <c r="F32" s="66"/>
      <c r="G32" s="66"/>
      <c r="H32" s="66"/>
      <c r="I32" s="66"/>
      <c r="J32" s="66"/>
      <c r="K32" s="66"/>
      <c r="L32" s="66"/>
      <c r="M32" s="66"/>
    </row>
    <row r="33" spans="1:43">
      <c r="A33" s="2" t="s">
        <v>90</v>
      </c>
      <c r="C33" s="1" t="s">
        <v>75</v>
      </c>
      <c r="D33" t="s">
        <v>76</v>
      </c>
      <c r="E33" t="s">
        <v>77</v>
      </c>
      <c r="F33">
        <v>0.05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1</v>
      </c>
      <c r="L33">
        <f>F33*K33</f>
        <v>0.05</v>
      </c>
      <c r="M33" t="s">
        <v>51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12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52</v>
      </c>
      <c r="AP33" t="s">
        <v>53</v>
      </c>
      <c r="AQ33" s="13" t="s">
        <v>54</v>
      </c>
    </row>
    <row r="34" spans="1:43" ht="25.5" customHeight="1">
      <c r="C34" s="17" t="s">
        <v>59</v>
      </c>
      <c r="D34" s="66" t="s">
        <v>80</v>
      </c>
      <c r="E34" s="66"/>
      <c r="F34" s="66"/>
      <c r="G34" s="66"/>
      <c r="H34" s="66"/>
      <c r="I34" s="66"/>
      <c r="J34" s="66"/>
      <c r="K34" s="66"/>
      <c r="L34" s="66"/>
      <c r="M34" s="66"/>
    </row>
    <row r="35" spans="1:43">
      <c r="A35" s="18"/>
      <c r="B35" s="19"/>
      <c r="C35" s="19" t="s">
        <v>91</v>
      </c>
      <c r="D35" s="13" t="s">
        <v>92</v>
      </c>
      <c r="E35" s="13"/>
      <c r="F35" s="13"/>
      <c r="G35" s="13"/>
      <c r="H35" s="13">
        <f>SUM(H36:H44)</f>
        <v>0</v>
      </c>
      <c r="I35" s="13">
        <f>SUM(I36:I44)</f>
        <v>0</v>
      </c>
      <c r="J35" s="13">
        <f>H35+I35</f>
        <v>0</v>
      </c>
      <c r="K35" s="13"/>
      <c r="L35" s="13">
        <f>SUM(L36:L44)</f>
        <v>9.1219999999999996E-2</v>
      </c>
      <c r="M35" s="13"/>
      <c r="P35" s="13">
        <f>IF(Q35="PR",J35,SUM(O36:O44))</f>
        <v>0</v>
      </c>
      <c r="Q35" s="13" t="s">
        <v>93</v>
      </c>
      <c r="R35" s="13">
        <f>IF(Q35="HS",H35,0)</f>
        <v>0</v>
      </c>
      <c r="S35" s="13">
        <f>IF(Q35="HS",I35-P35,0)</f>
        <v>0</v>
      </c>
      <c r="T35" s="13">
        <f>IF(Q35="PS",H35,0)</f>
        <v>0</v>
      </c>
      <c r="U35" s="13">
        <f>IF(Q35="PS",I35-P35,0)</f>
        <v>0</v>
      </c>
      <c r="V35" s="13">
        <f>IF(Q35="MP",H35,0)</f>
        <v>0</v>
      </c>
      <c r="W35" s="13">
        <f>IF(Q35="MP",I35-P35,0)</f>
        <v>0</v>
      </c>
      <c r="X35" s="13">
        <f>IF(Q35="OM",H35,0)</f>
        <v>0</v>
      </c>
      <c r="Y35" s="13">
        <v>725</v>
      </c>
      <c r="AI35">
        <f>SUM(Z36:Z44)</f>
        <v>0</v>
      </c>
      <c r="AJ35">
        <f>SUM(AA36:AA44)</f>
        <v>0</v>
      </c>
      <c r="AK35">
        <f>SUM(AB36:AB44)</f>
        <v>0</v>
      </c>
    </row>
    <row r="36" spans="1:43">
      <c r="A36" s="2" t="s">
        <v>94</v>
      </c>
      <c r="C36" s="1" t="s">
        <v>95</v>
      </c>
      <c r="D36" t="s">
        <v>96</v>
      </c>
      <c r="E36" t="s">
        <v>97</v>
      </c>
      <c r="F36">
        <v>1</v>
      </c>
      <c r="G36">
        <v>0</v>
      </c>
      <c r="H36">
        <f t="shared" ref="H36:H42" si="0">F36*AE36</f>
        <v>0</v>
      </c>
      <c r="I36">
        <f t="shared" ref="I36:I42" si="1">J36-H36</f>
        <v>0</v>
      </c>
      <c r="J36">
        <f t="shared" ref="J36:J42" si="2">F36*G36</f>
        <v>0</v>
      </c>
      <c r="K36">
        <v>0</v>
      </c>
      <c r="L36">
        <f t="shared" ref="L36:L42" si="3">F36*K36</f>
        <v>0</v>
      </c>
      <c r="M36" t="s">
        <v>51</v>
      </c>
      <c r="N36">
        <v>1</v>
      </c>
      <c r="O36">
        <f t="shared" ref="O36:O42" si="4">IF(N36=5,I36,0)</f>
        <v>0</v>
      </c>
      <c r="Z36">
        <f t="shared" ref="Z36:Z42" si="5">IF(AD36=0,J36,0)</f>
        <v>0</v>
      </c>
      <c r="AA36">
        <f t="shared" ref="AA36:AA42" si="6">IF(AD36=15,J36,0)</f>
        <v>0</v>
      </c>
      <c r="AB36">
        <f t="shared" ref="AB36:AB42" si="7">IF(AD36=21,J36,0)</f>
        <v>0</v>
      </c>
      <c r="AD36">
        <v>12</v>
      </c>
      <c r="AE36">
        <f t="shared" ref="AE36:AE42" si="8">G36*AG36</f>
        <v>0</v>
      </c>
      <c r="AF36">
        <f t="shared" ref="AF36:AF42" si="9">G36*(1-AG36)</f>
        <v>0</v>
      </c>
      <c r="AG36">
        <v>0.86802803738317758</v>
      </c>
      <c r="AM36">
        <f t="shared" ref="AM36:AM42" si="10">F36*AE36</f>
        <v>0</v>
      </c>
      <c r="AN36">
        <f t="shared" ref="AN36:AN42" si="11">F36*AF36</f>
        <v>0</v>
      </c>
      <c r="AO36" t="s">
        <v>98</v>
      </c>
      <c r="AP36" t="s">
        <v>99</v>
      </c>
      <c r="AQ36" s="13" t="s">
        <v>54</v>
      </c>
    </row>
    <row r="37" spans="1:43">
      <c r="A37" s="2" t="s">
        <v>100</v>
      </c>
      <c r="C37" s="1" t="s">
        <v>101</v>
      </c>
      <c r="D37" t="s">
        <v>102</v>
      </c>
      <c r="E37" t="s">
        <v>97</v>
      </c>
      <c r="F37">
        <v>1</v>
      </c>
      <c r="G37">
        <v>0</v>
      </c>
      <c r="H37">
        <f t="shared" si="0"/>
        <v>0</v>
      </c>
      <c r="I37">
        <f t="shared" si="1"/>
        <v>0</v>
      </c>
      <c r="J37">
        <f t="shared" si="2"/>
        <v>0</v>
      </c>
      <c r="K37">
        <v>1.933E-2</v>
      </c>
      <c r="L37">
        <f t="shared" si="3"/>
        <v>1.933E-2</v>
      </c>
      <c r="M37" t="s">
        <v>51</v>
      </c>
      <c r="N37">
        <v>1</v>
      </c>
      <c r="O37">
        <f t="shared" si="4"/>
        <v>0</v>
      </c>
      <c r="Z37">
        <f t="shared" si="5"/>
        <v>0</v>
      </c>
      <c r="AA37">
        <f t="shared" si="6"/>
        <v>0</v>
      </c>
      <c r="AB37">
        <f t="shared" si="7"/>
        <v>0</v>
      </c>
      <c r="AD37">
        <v>12</v>
      </c>
      <c r="AE37">
        <f t="shared" si="8"/>
        <v>0</v>
      </c>
      <c r="AF37">
        <f t="shared" si="9"/>
        <v>0</v>
      </c>
      <c r="AG37">
        <v>0</v>
      </c>
      <c r="AM37">
        <f t="shared" si="10"/>
        <v>0</v>
      </c>
      <c r="AN37">
        <f t="shared" si="11"/>
        <v>0</v>
      </c>
      <c r="AO37" t="s">
        <v>98</v>
      </c>
      <c r="AP37" t="s">
        <v>99</v>
      </c>
      <c r="AQ37" s="13" t="s">
        <v>54</v>
      </c>
    </row>
    <row r="38" spans="1:43">
      <c r="A38" s="2" t="s">
        <v>103</v>
      </c>
      <c r="C38" s="1" t="s">
        <v>104</v>
      </c>
      <c r="D38" t="s">
        <v>105</v>
      </c>
      <c r="E38" t="s">
        <v>97</v>
      </c>
      <c r="F38">
        <v>1</v>
      </c>
      <c r="G38">
        <v>0</v>
      </c>
      <c r="H38">
        <f t="shared" si="0"/>
        <v>0</v>
      </c>
      <c r="I38">
        <f t="shared" si="1"/>
        <v>0</v>
      </c>
      <c r="J38">
        <f t="shared" si="2"/>
        <v>0</v>
      </c>
      <c r="K38">
        <v>3.1870000000000002E-2</v>
      </c>
      <c r="L38">
        <f t="shared" si="3"/>
        <v>3.1870000000000002E-2</v>
      </c>
      <c r="M38" t="s">
        <v>51</v>
      </c>
      <c r="N38">
        <v>1</v>
      </c>
      <c r="O38">
        <f t="shared" si="4"/>
        <v>0</v>
      </c>
      <c r="Z38">
        <f t="shared" si="5"/>
        <v>0</v>
      </c>
      <c r="AA38">
        <f t="shared" si="6"/>
        <v>0</v>
      </c>
      <c r="AB38">
        <f t="shared" si="7"/>
        <v>0</v>
      </c>
      <c r="AD38">
        <v>12</v>
      </c>
      <c r="AE38">
        <f t="shared" si="8"/>
        <v>0</v>
      </c>
      <c r="AF38">
        <f t="shared" si="9"/>
        <v>0</v>
      </c>
      <c r="AG38">
        <v>0</v>
      </c>
      <c r="AM38">
        <f t="shared" si="10"/>
        <v>0</v>
      </c>
      <c r="AN38">
        <f t="shared" si="11"/>
        <v>0</v>
      </c>
      <c r="AO38" t="s">
        <v>98</v>
      </c>
      <c r="AP38" t="s">
        <v>99</v>
      </c>
      <c r="AQ38" s="13" t="s">
        <v>54</v>
      </c>
    </row>
    <row r="39" spans="1:43">
      <c r="A39" s="2" t="s">
        <v>106</v>
      </c>
      <c r="C39" s="1" t="s">
        <v>107</v>
      </c>
      <c r="D39" t="s">
        <v>108</v>
      </c>
      <c r="E39" t="s">
        <v>109</v>
      </c>
      <c r="F39">
        <v>3</v>
      </c>
      <c r="G39">
        <v>0</v>
      </c>
      <c r="H39">
        <f t="shared" si="0"/>
        <v>0</v>
      </c>
      <c r="I39">
        <f t="shared" si="1"/>
        <v>0</v>
      </c>
      <c r="J39">
        <f t="shared" si="2"/>
        <v>0</v>
      </c>
      <c r="K39">
        <v>2.4000000000000001E-4</v>
      </c>
      <c r="L39">
        <f t="shared" si="3"/>
        <v>7.2000000000000005E-4</v>
      </c>
      <c r="M39" t="s">
        <v>51</v>
      </c>
      <c r="N39">
        <v>1</v>
      </c>
      <c r="O39">
        <f t="shared" si="4"/>
        <v>0</v>
      </c>
      <c r="Z39">
        <f t="shared" si="5"/>
        <v>0</v>
      </c>
      <c r="AA39">
        <f t="shared" si="6"/>
        <v>0</v>
      </c>
      <c r="AB39">
        <f t="shared" si="7"/>
        <v>0</v>
      </c>
      <c r="AD39">
        <v>12</v>
      </c>
      <c r="AE39">
        <f t="shared" si="8"/>
        <v>0</v>
      </c>
      <c r="AF39">
        <f t="shared" si="9"/>
        <v>0</v>
      </c>
      <c r="AG39">
        <v>0.76627257799671589</v>
      </c>
      <c r="AM39">
        <f t="shared" si="10"/>
        <v>0</v>
      </c>
      <c r="AN39">
        <f t="shared" si="11"/>
        <v>0</v>
      </c>
      <c r="AO39" t="s">
        <v>98</v>
      </c>
      <c r="AP39" t="s">
        <v>99</v>
      </c>
      <c r="AQ39" s="13" t="s">
        <v>54</v>
      </c>
    </row>
    <row r="40" spans="1:43">
      <c r="A40" s="2" t="s">
        <v>110</v>
      </c>
      <c r="C40" s="1" t="s">
        <v>111</v>
      </c>
      <c r="D40" t="s">
        <v>112</v>
      </c>
      <c r="E40" t="s">
        <v>97</v>
      </c>
      <c r="F40">
        <v>1</v>
      </c>
      <c r="G40">
        <v>0</v>
      </c>
      <c r="H40">
        <f t="shared" si="0"/>
        <v>0</v>
      </c>
      <c r="I40">
        <f t="shared" si="1"/>
        <v>0</v>
      </c>
      <c r="J40">
        <f t="shared" si="2"/>
        <v>0</v>
      </c>
      <c r="K40">
        <v>8.4999999999999995E-4</v>
      </c>
      <c r="L40">
        <f t="shared" si="3"/>
        <v>8.4999999999999995E-4</v>
      </c>
      <c r="M40" t="s">
        <v>51</v>
      </c>
      <c r="N40">
        <v>1</v>
      </c>
      <c r="O40">
        <f t="shared" si="4"/>
        <v>0</v>
      </c>
      <c r="Z40">
        <f t="shared" si="5"/>
        <v>0</v>
      </c>
      <c r="AA40">
        <f t="shared" si="6"/>
        <v>0</v>
      </c>
      <c r="AB40">
        <f t="shared" si="7"/>
        <v>0</v>
      </c>
      <c r="AD40">
        <v>12</v>
      </c>
      <c r="AE40">
        <f t="shared" si="8"/>
        <v>0</v>
      </c>
      <c r="AF40">
        <f t="shared" si="9"/>
        <v>0</v>
      </c>
      <c r="AG40">
        <v>0.89444997706602103</v>
      </c>
      <c r="AM40">
        <f t="shared" si="10"/>
        <v>0</v>
      </c>
      <c r="AN40">
        <f t="shared" si="11"/>
        <v>0</v>
      </c>
      <c r="AO40" t="s">
        <v>98</v>
      </c>
      <c r="AP40" t="s">
        <v>99</v>
      </c>
      <c r="AQ40" s="13" t="s">
        <v>54</v>
      </c>
    </row>
    <row r="41" spans="1:43">
      <c r="A41" s="2" t="s">
        <v>113</v>
      </c>
      <c r="C41" s="1" t="s">
        <v>114</v>
      </c>
      <c r="D41" t="s">
        <v>115</v>
      </c>
      <c r="E41" t="s">
        <v>109</v>
      </c>
      <c r="F41">
        <v>1</v>
      </c>
      <c r="G41">
        <v>0</v>
      </c>
      <c r="H41">
        <f t="shared" si="0"/>
        <v>0</v>
      </c>
      <c r="I41">
        <f t="shared" si="1"/>
        <v>0</v>
      </c>
      <c r="J41">
        <f t="shared" si="2"/>
        <v>0</v>
      </c>
      <c r="K41">
        <v>1.8400000000000001E-3</v>
      </c>
      <c r="L41">
        <f t="shared" si="3"/>
        <v>1.8400000000000001E-3</v>
      </c>
      <c r="M41" t="s">
        <v>51</v>
      </c>
      <c r="N41">
        <v>1</v>
      </c>
      <c r="O41">
        <f t="shared" si="4"/>
        <v>0</v>
      </c>
      <c r="Z41">
        <f t="shared" si="5"/>
        <v>0</v>
      </c>
      <c r="AA41">
        <f t="shared" si="6"/>
        <v>0</v>
      </c>
      <c r="AB41">
        <f t="shared" si="7"/>
        <v>0</v>
      </c>
      <c r="AD41">
        <v>12</v>
      </c>
      <c r="AE41">
        <f t="shared" si="8"/>
        <v>0</v>
      </c>
      <c r="AF41">
        <f t="shared" si="9"/>
        <v>0</v>
      </c>
      <c r="AG41">
        <v>0.46077464788732392</v>
      </c>
      <c r="AM41">
        <f t="shared" si="10"/>
        <v>0</v>
      </c>
      <c r="AN41">
        <f t="shared" si="11"/>
        <v>0</v>
      </c>
      <c r="AO41" t="s">
        <v>98</v>
      </c>
      <c r="AP41" t="s">
        <v>99</v>
      </c>
      <c r="AQ41" s="13" t="s">
        <v>54</v>
      </c>
    </row>
    <row r="42" spans="1:43">
      <c r="A42" s="2" t="s">
        <v>116</v>
      </c>
      <c r="C42" s="1" t="s">
        <v>117</v>
      </c>
      <c r="D42" t="s">
        <v>118</v>
      </c>
      <c r="E42" t="s">
        <v>97</v>
      </c>
      <c r="F42">
        <v>1</v>
      </c>
      <c r="G42">
        <v>0</v>
      </c>
      <c r="H42">
        <f t="shared" si="0"/>
        <v>0</v>
      </c>
      <c r="I42">
        <f t="shared" si="1"/>
        <v>0</v>
      </c>
      <c r="J42">
        <f t="shared" si="2"/>
        <v>0</v>
      </c>
      <c r="K42">
        <v>2.2599999999999999E-2</v>
      </c>
      <c r="L42">
        <f t="shared" si="3"/>
        <v>2.2599999999999999E-2</v>
      </c>
      <c r="M42" t="s">
        <v>51</v>
      </c>
      <c r="N42">
        <v>1</v>
      </c>
      <c r="O42">
        <f t="shared" si="4"/>
        <v>0</v>
      </c>
      <c r="Z42">
        <f t="shared" si="5"/>
        <v>0</v>
      </c>
      <c r="AA42">
        <f t="shared" si="6"/>
        <v>0</v>
      </c>
      <c r="AB42">
        <f t="shared" si="7"/>
        <v>0</v>
      </c>
      <c r="AD42">
        <v>12</v>
      </c>
      <c r="AE42">
        <f t="shared" si="8"/>
        <v>0</v>
      </c>
      <c r="AF42">
        <f t="shared" si="9"/>
        <v>0</v>
      </c>
      <c r="AG42">
        <v>1</v>
      </c>
      <c r="AM42">
        <f t="shared" si="10"/>
        <v>0</v>
      </c>
      <c r="AN42">
        <f t="shared" si="11"/>
        <v>0</v>
      </c>
      <c r="AO42" t="s">
        <v>98</v>
      </c>
      <c r="AP42" t="s">
        <v>99</v>
      </c>
      <c r="AQ42" s="13" t="s">
        <v>54</v>
      </c>
    </row>
    <row r="43" spans="1:43" ht="12.75" customHeight="1">
      <c r="C43" s="17" t="s">
        <v>59</v>
      </c>
      <c r="D43" s="66" t="s">
        <v>119</v>
      </c>
      <c r="E43" s="66"/>
      <c r="F43" s="66"/>
      <c r="G43" s="66"/>
      <c r="H43" s="66"/>
      <c r="I43" s="66"/>
      <c r="J43" s="66"/>
      <c r="K43" s="66"/>
      <c r="L43" s="66"/>
      <c r="M43" s="66"/>
    </row>
    <row r="44" spans="1:43">
      <c r="A44" s="2" t="s">
        <v>120</v>
      </c>
      <c r="C44" s="1" t="s">
        <v>121</v>
      </c>
      <c r="D44" t="s">
        <v>122</v>
      </c>
      <c r="E44" t="s">
        <v>109</v>
      </c>
      <c r="F44">
        <v>1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1.401E-2</v>
      </c>
      <c r="L44">
        <f>F44*K44</f>
        <v>1.401E-2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0.72928336380255943</v>
      </c>
      <c r="AM44">
        <f>F44*AE44</f>
        <v>0</v>
      </c>
      <c r="AN44">
        <f>F44*AF44</f>
        <v>0</v>
      </c>
      <c r="AO44" t="s">
        <v>98</v>
      </c>
      <c r="AP44" t="s">
        <v>99</v>
      </c>
      <c r="AQ44" s="13" t="s">
        <v>54</v>
      </c>
    </row>
    <row r="45" spans="1:43">
      <c r="A45" s="18"/>
      <c r="B45" s="19"/>
      <c r="C45" s="19" t="s">
        <v>123</v>
      </c>
      <c r="D45" s="13" t="s">
        <v>124</v>
      </c>
      <c r="E45" s="13"/>
      <c r="F45" s="13"/>
      <c r="G45" s="13"/>
      <c r="H45" s="13">
        <f>SUM(H46:H79)</f>
        <v>0</v>
      </c>
      <c r="I45" s="13">
        <f>SUM(I46:I79)</f>
        <v>0</v>
      </c>
      <c r="J45" s="13">
        <f>H45+I45</f>
        <v>0</v>
      </c>
      <c r="K45" s="13"/>
      <c r="L45" s="13">
        <f>SUM(L46:L79)</f>
        <v>8.0149518999999989E-2</v>
      </c>
      <c r="M45" s="13"/>
      <c r="P45" s="13">
        <f>IF(Q45="PR",J45,SUM(O46:O79))</f>
        <v>0</v>
      </c>
      <c r="Q45" s="13" t="s">
        <v>93</v>
      </c>
      <c r="R45" s="13">
        <f>IF(Q45="HS",H45,0)</f>
        <v>0</v>
      </c>
      <c r="S45" s="13">
        <f>IF(Q45="HS",I45-P45,0)</f>
        <v>0</v>
      </c>
      <c r="T45" s="13">
        <f>IF(Q45="PS",H45,0)</f>
        <v>0</v>
      </c>
      <c r="U45" s="13">
        <f>IF(Q45="PS",I45-P45,0)</f>
        <v>0</v>
      </c>
      <c r="V45" s="13">
        <f>IF(Q45="MP",H45,0)</f>
        <v>0</v>
      </c>
      <c r="W45" s="13">
        <f>IF(Q45="MP",I45-P45,0)</f>
        <v>0</v>
      </c>
      <c r="X45" s="13">
        <f>IF(Q45="OM",H45,0)</f>
        <v>0</v>
      </c>
      <c r="Y45" s="13">
        <v>771</v>
      </c>
      <c r="AI45">
        <f>SUM(Z46:Z79)</f>
        <v>0</v>
      </c>
      <c r="AJ45">
        <f>SUM(AA46:AA79)</f>
        <v>0</v>
      </c>
      <c r="AK45">
        <f>SUM(AB46:AB79)</f>
        <v>0</v>
      </c>
    </row>
    <row r="46" spans="1:43">
      <c r="A46" s="2" t="s">
        <v>125</v>
      </c>
      <c r="C46" s="1" t="s">
        <v>126</v>
      </c>
      <c r="D46" t="s">
        <v>127</v>
      </c>
      <c r="E46" t="s">
        <v>50</v>
      </c>
      <c r="F46">
        <v>2.8628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0</v>
      </c>
      <c r="L46">
        <f>F46*K46</f>
        <v>0</v>
      </c>
      <c r="M46" t="s">
        <v>51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12</v>
      </c>
      <c r="AE46">
        <f>G46*AG46</f>
        <v>0</v>
      </c>
      <c r="AF46">
        <f>G46*(1-AG46)</f>
        <v>0</v>
      </c>
      <c r="AG46">
        <v>0</v>
      </c>
      <c r="AM46">
        <f>F46*AE46</f>
        <v>0</v>
      </c>
      <c r="AN46">
        <f>F46*AF46</f>
        <v>0</v>
      </c>
      <c r="AO46" t="s">
        <v>128</v>
      </c>
      <c r="AP46" t="s">
        <v>129</v>
      </c>
      <c r="AQ46" s="13" t="s">
        <v>54</v>
      </c>
    </row>
    <row r="47" spans="1:43">
      <c r="D47" s="14" t="s">
        <v>84</v>
      </c>
      <c r="E47" s="14"/>
      <c r="F47" s="14">
        <v>6.98</v>
      </c>
    </row>
    <row r="48" spans="1:43">
      <c r="A48" s="2" t="s">
        <v>130</v>
      </c>
      <c r="C48" s="1" t="s">
        <v>131</v>
      </c>
      <c r="D48" t="s">
        <v>132</v>
      </c>
      <c r="E48" t="s">
        <v>50</v>
      </c>
      <c r="F48">
        <v>2.8628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M48" t="s">
        <v>51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12</v>
      </c>
      <c r="AE48">
        <f>G48*AG48</f>
        <v>0</v>
      </c>
      <c r="AF48">
        <f>G48*(1-AG48)</f>
        <v>0</v>
      </c>
      <c r="AG48">
        <v>0</v>
      </c>
      <c r="AM48">
        <f>F48*AE48</f>
        <v>0</v>
      </c>
      <c r="AN48">
        <f>F48*AF48</f>
        <v>0</v>
      </c>
      <c r="AO48" t="s">
        <v>128</v>
      </c>
      <c r="AP48" t="s">
        <v>129</v>
      </c>
      <c r="AQ48" s="13" t="s">
        <v>54</v>
      </c>
    </row>
    <row r="49" spans="1:43" ht="12.75" customHeight="1">
      <c r="C49" s="17" t="s">
        <v>59</v>
      </c>
      <c r="D49" s="66" t="s">
        <v>133</v>
      </c>
      <c r="E49" s="66"/>
      <c r="F49" s="66"/>
      <c r="G49" s="66"/>
      <c r="H49" s="66"/>
      <c r="I49" s="66"/>
      <c r="J49" s="66"/>
      <c r="K49" s="66"/>
      <c r="L49" s="66"/>
      <c r="M49" s="66"/>
    </row>
    <row r="50" spans="1:43">
      <c r="A50" s="2" t="s">
        <v>134</v>
      </c>
      <c r="C50" s="1" t="s">
        <v>135</v>
      </c>
      <c r="D50" t="s">
        <v>136</v>
      </c>
      <c r="E50" t="s">
        <v>137</v>
      </c>
      <c r="F50">
        <v>0.7157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9.5E-4</v>
      </c>
      <c r="L50">
        <f>F50*K50</f>
        <v>6.7991500000000001E-4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128</v>
      </c>
      <c r="AP50" t="s">
        <v>129</v>
      </c>
      <c r="AQ50" s="13" t="s">
        <v>54</v>
      </c>
    </row>
    <row r="51" spans="1:43">
      <c r="D51" s="14" t="s">
        <v>138</v>
      </c>
      <c r="E51" s="14"/>
      <c r="F51" s="14">
        <v>1.5225</v>
      </c>
    </row>
    <row r="52" spans="1:43">
      <c r="D52" s="14" t="s">
        <v>139</v>
      </c>
      <c r="E52" s="14"/>
      <c r="F52" s="14">
        <v>1.7450000000000001</v>
      </c>
    </row>
    <row r="53" spans="1:43">
      <c r="D53" s="14" t="s">
        <v>140</v>
      </c>
      <c r="E53" s="14"/>
      <c r="F53" s="14">
        <v>0.7157</v>
      </c>
    </row>
    <row r="54" spans="1:43" ht="51" customHeight="1">
      <c r="C54" s="17" t="s">
        <v>59</v>
      </c>
      <c r="D54" s="66" t="s">
        <v>141</v>
      </c>
      <c r="E54" s="66"/>
      <c r="F54" s="66"/>
      <c r="G54" s="66"/>
      <c r="H54" s="66"/>
      <c r="I54" s="66"/>
      <c r="J54" s="66"/>
      <c r="K54" s="66"/>
      <c r="L54" s="66"/>
      <c r="M54" s="66"/>
    </row>
    <row r="55" spans="1:43">
      <c r="A55" s="2" t="s">
        <v>142</v>
      </c>
      <c r="C55" s="1" t="s">
        <v>143</v>
      </c>
      <c r="D55" t="s">
        <v>144</v>
      </c>
      <c r="E55" t="s">
        <v>50</v>
      </c>
      <c r="F55">
        <v>2.8628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0</v>
      </c>
      <c r="AM55">
        <f>F55*AE55</f>
        <v>0</v>
      </c>
      <c r="AN55">
        <f>F55*AF55</f>
        <v>0</v>
      </c>
      <c r="AO55" t="s">
        <v>128</v>
      </c>
      <c r="AP55" t="s">
        <v>129</v>
      </c>
      <c r="AQ55" s="13" t="s">
        <v>54</v>
      </c>
    </row>
    <row r="56" spans="1:43" ht="12.75" customHeight="1">
      <c r="C56" s="17" t="s">
        <v>59</v>
      </c>
      <c r="D56" s="66" t="s">
        <v>133</v>
      </c>
      <c r="E56" s="66"/>
      <c r="F56" s="66"/>
      <c r="G56" s="66"/>
      <c r="H56" s="66"/>
      <c r="I56" s="66"/>
      <c r="J56" s="66"/>
      <c r="K56" s="66"/>
      <c r="L56" s="66"/>
      <c r="M56" s="66"/>
    </row>
    <row r="57" spans="1:43">
      <c r="A57" s="2" t="s">
        <v>145</v>
      </c>
      <c r="C57" s="1" t="s">
        <v>146</v>
      </c>
      <c r="D57" t="s">
        <v>147</v>
      </c>
      <c r="E57" t="s">
        <v>148</v>
      </c>
      <c r="F57">
        <v>4.5804799999999997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1E-3</v>
      </c>
      <c r="L57">
        <f>F57*K57</f>
        <v>4.5804799999999996E-3</v>
      </c>
      <c r="M57" t="s">
        <v>51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12</v>
      </c>
      <c r="AE57">
        <f>G57*AG57</f>
        <v>0</v>
      </c>
      <c r="AF57">
        <f>G57*(1-AG57)</f>
        <v>0</v>
      </c>
      <c r="AG57">
        <v>1</v>
      </c>
      <c r="AM57">
        <f>F57*AE57</f>
        <v>0</v>
      </c>
      <c r="AN57">
        <f>F57*AF57</f>
        <v>0</v>
      </c>
      <c r="AO57" t="s">
        <v>128</v>
      </c>
      <c r="AP57" t="s">
        <v>129</v>
      </c>
      <c r="AQ57" s="13" t="s">
        <v>54</v>
      </c>
    </row>
    <row r="58" spans="1:43">
      <c r="D58" s="14" t="s">
        <v>149</v>
      </c>
      <c r="E58" s="14"/>
      <c r="F58" s="14">
        <v>9.7439999999999998</v>
      </c>
    </row>
    <row r="59" spans="1:43">
      <c r="D59" s="14" t="s">
        <v>150</v>
      </c>
      <c r="E59" s="14"/>
      <c r="F59" s="14">
        <v>11.167999999999999</v>
      </c>
    </row>
    <row r="60" spans="1:43">
      <c r="D60" s="14" t="s">
        <v>151</v>
      </c>
      <c r="E60" s="14"/>
      <c r="F60" s="14">
        <v>4.5804799999999997</v>
      </c>
    </row>
    <row r="61" spans="1:43" ht="63.75" customHeight="1">
      <c r="C61" s="17" t="s">
        <v>59</v>
      </c>
      <c r="D61" s="66" t="s">
        <v>152</v>
      </c>
      <c r="E61" s="66"/>
      <c r="F61" s="66"/>
      <c r="G61" s="66"/>
      <c r="H61" s="66"/>
      <c r="I61" s="66"/>
      <c r="J61" s="66"/>
      <c r="K61" s="66"/>
      <c r="L61" s="66"/>
      <c r="M61" s="66"/>
    </row>
    <row r="62" spans="1:43">
      <c r="A62" s="2" t="s">
        <v>153</v>
      </c>
      <c r="C62" s="1" t="s">
        <v>154</v>
      </c>
      <c r="D62" t="s">
        <v>155</v>
      </c>
      <c r="E62" t="s">
        <v>64</v>
      </c>
      <c r="F62">
        <v>26.04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0</v>
      </c>
      <c r="L62">
        <f>F62*K62</f>
        <v>0</v>
      </c>
      <c r="M62" t="s">
        <v>51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12</v>
      </c>
      <c r="AE62">
        <f>G62*AG62</f>
        <v>0</v>
      </c>
      <c r="AF62">
        <f>G62*(1-AG62)</f>
        <v>0</v>
      </c>
      <c r="AG62">
        <v>0</v>
      </c>
      <c r="AM62">
        <f>F62*AE62</f>
        <v>0</v>
      </c>
      <c r="AN62">
        <f>F62*AF62</f>
        <v>0</v>
      </c>
      <c r="AO62" t="s">
        <v>128</v>
      </c>
      <c r="AP62" t="s">
        <v>129</v>
      </c>
      <c r="AQ62" s="13" t="s">
        <v>54</v>
      </c>
    </row>
    <row r="63" spans="1:43">
      <c r="D63" s="14" t="s">
        <v>156</v>
      </c>
      <c r="E63" s="14"/>
      <c r="F63" s="14">
        <v>9.1180000000000003</v>
      </c>
    </row>
    <row r="64" spans="1:43">
      <c r="D64" s="14" t="s">
        <v>157</v>
      </c>
      <c r="E64" s="14"/>
      <c r="F64" s="14">
        <v>8</v>
      </c>
    </row>
    <row r="65" spans="1:43">
      <c r="D65" s="14" t="s">
        <v>158</v>
      </c>
      <c r="E65" s="14"/>
      <c r="F65" s="14">
        <v>16.28</v>
      </c>
    </row>
    <row r="66" spans="1:43">
      <c r="D66" s="14" t="s">
        <v>159</v>
      </c>
      <c r="E66" s="14"/>
      <c r="F66" s="14">
        <v>24</v>
      </c>
    </row>
    <row r="67" spans="1:43">
      <c r="D67" s="14" t="s">
        <v>160</v>
      </c>
      <c r="E67" s="14"/>
      <c r="F67" s="14">
        <v>10.039999999999999</v>
      </c>
    </row>
    <row r="68" spans="1:43">
      <c r="D68" s="14" t="s">
        <v>161</v>
      </c>
      <c r="E68" s="14"/>
      <c r="F68" s="14">
        <v>16</v>
      </c>
    </row>
    <row r="69" spans="1:43" ht="12.75" customHeight="1">
      <c r="C69" s="17" t="s">
        <v>59</v>
      </c>
      <c r="D69" s="66" t="s">
        <v>133</v>
      </c>
      <c r="E69" s="66"/>
      <c r="F69" s="66"/>
      <c r="G69" s="66"/>
      <c r="H69" s="66"/>
      <c r="I69" s="66"/>
      <c r="J69" s="66"/>
      <c r="K69" s="66"/>
      <c r="L69" s="66"/>
      <c r="M69" s="66"/>
    </row>
    <row r="70" spans="1:43">
      <c r="A70" s="2" t="s">
        <v>162</v>
      </c>
      <c r="C70" s="1" t="s">
        <v>163</v>
      </c>
      <c r="D70" t="s">
        <v>164</v>
      </c>
      <c r="E70" t="s">
        <v>64</v>
      </c>
      <c r="F70">
        <v>27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2.9999999999999997E-4</v>
      </c>
      <c r="L70">
        <f>F70*K70</f>
        <v>8.0999999999999996E-3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1</v>
      </c>
      <c r="AM70">
        <f>F70*AE70</f>
        <v>0</v>
      </c>
      <c r="AN70">
        <f>F70*AF70</f>
        <v>0</v>
      </c>
      <c r="AO70" t="s">
        <v>128</v>
      </c>
      <c r="AP70" t="s">
        <v>129</v>
      </c>
      <c r="AQ70" s="13" t="s">
        <v>54</v>
      </c>
    </row>
    <row r="71" spans="1:43" ht="12.75" customHeight="1">
      <c r="C71" s="17" t="s">
        <v>59</v>
      </c>
      <c r="D71" s="66" t="s">
        <v>165</v>
      </c>
      <c r="E71" s="66"/>
      <c r="F71" s="66"/>
      <c r="G71" s="66"/>
      <c r="H71" s="66"/>
      <c r="I71" s="66"/>
      <c r="J71" s="66"/>
      <c r="K71" s="66"/>
      <c r="L71" s="66"/>
      <c r="M71" s="66"/>
    </row>
    <row r="72" spans="1:43">
      <c r="A72" s="2" t="s">
        <v>166</v>
      </c>
      <c r="C72" s="1" t="s">
        <v>167</v>
      </c>
      <c r="D72" t="s">
        <v>168</v>
      </c>
      <c r="E72" t="s">
        <v>50</v>
      </c>
      <c r="F72">
        <v>2.8628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2.1000000000000001E-4</v>
      </c>
      <c r="L72">
        <f>F72*K72</f>
        <v>6.01188E-4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0.47242647058823528</v>
      </c>
      <c r="AM72">
        <f>F72*AE72</f>
        <v>0</v>
      </c>
      <c r="AN72">
        <f>F72*AF72</f>
        <v>0</v>
      </c>
      <c r="AO72" t="s">
        <v>128</v>
      </c>
      <c r="AP72" t="s">
        <v>129</v>
      </c>
      <c r="AQ72" s="13" t="s">
        <v>54</v>
      </c>
    </row>
    <row r="73" spans="1:43" ht="12.75" customHeight="1">
      <c r="C73" s="17" t="s">
        <v>59</v>
      </c>
      <c r="D73" s="66" t="s">
        <v>169</v>
      </c>
      <c r="E73" s="66"/>
      <c r="F73" s="66"/>
      <c r="G73" s="66"/>
      <c r="H73" s="66"/>
      <c r="I73" s="66"/>
      <c r="J73" s="66"/>
      <c r="K73" s="66"/>
      <c r="L73" s="66"/>
      <c r="M73" s="66"/>
    </row>
    <row r="74" spans="1:43">
      <c r="A74" s="2" t="s">
        <v>170</v>
      </c>
      <c r="C74" s="1" t="s">
        <v>171</v>
      </c>
      <c r="D74" t="s">
        <v>172</v>
      </c>
      <c r="E74" t="s">
        <v>50</v>
      </c>
      <c r="F74">
        <v>2.8628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8.0000000000000007E-5</v>
      </c>
      <c r="L74">
        <f>F74*K74</f>
        <v>2.2902400000000001E-4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0.56842105263157894</v>
      </c>
      <c r="AM74">
        <f>F74*AE74</f>
        <v>0</v>
      </c>
      <c r="AN74">
        <f>F74*AF74</f>
        <v>0</v>
      </c>
      <c r="AO74" t="s">
        <v>128</v>
      </c>
      <c r="AP74" t="s">
        <v>129</v>
      </c>
      <c r="AQ74" s="13" t="s">
        <v>54</v>
      </c>
    </row>
    <row r="75" spans="1:43" ht="12.75" customHeight="1">
      <c r="C75" s="17" t="s">
        <v>59</v>
      </c>
      <c r="D75" s="66" t="s">
        <v>173</v>
      </c>
      <c r="E75" s="66"/>
      <c r="F75" s="66"/>
      <c r="G75" s="66"/>
      <c r="H75" s="66"/>
      <c r="I75" s="66"/>
      <c r="J75" s="66"/>
      <c r="K75" s="66"/>
      <c r="L75" s="66"/>
      <c r="M75" s="66"/>
    </row>
    <row r="76" spans="1:43">
      <c r="A76" s="2" t="s">
        <v>174</v>
      </c>
      <c r="C76" s="1" t="s">
        <v>175</v>
      </c>
      <c r="D76" t="s">
        <v>176</v>
      </c>
      <c r="E76" t="s">
        <v>77</v>
      </c>
      <c r="F76">
        <v>0.1719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</v>
      </c>
      <c r="L76">
        <f>F76*K76</f>
        <v>0</v>
      </c>
      <c r="M76" t="s">
        <v>51</v>
      </c>
      <c r="N76">
        <v>5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0</v>
      </c>
      <c r="AM76">
        <f>F76*AE76</f>
        <v>0</v>
      </c>
      <c r="AN76">
        <f>F76*AF76</f>
        <v>0</v>
      </c>
      <c r="AO76" t="s">
        <v>128</v>
      </c>
      <c r="AP76" t="s">
        <v>129</v>
      </c>
      <c r="AQ76" s="13" t="s">
        <v>54</v>
      </c>
    </row>
    <row r="77" spans="1:43">
      <c r="A77" s="2" t="s">
        <v>177</v>
      </c>
      <c r="C77" s="1" t="s">
        <v>178</v>
      </c>
      <c r="D77" t="s">
        <v>179</v>
      </c>
      <c r="E77" t="s">
        <v>50</v>
      </c>
      <c r="F77">
        <v>2.8628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0</v>
      </c>
      <c r="L77">
        <f>F77*K77</f>
        <v>0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</v>
      </c>
      <c r="AM77">
        <f>F77*AE77</f>
        <v>0</v>
      </c>
      <c r="AN77">
        <f>F77*AF77</f>
        <v>0</v>
      </c>
      <c r="AO77" t="s">
        <v>128</v>
      </c>
      <c r="AP77" t="s">
        <v>129</v>
      </c>
      <c r="AQ77" s="13" t="s">
        <v>54</v>
      </c>
    </row>
    <row r="78" spans="1:43" ht="38.25" customHeight="1">
      <c r="C78" s="17" t="s">
        <v>59</v>
      </c>
      <c r="D78" s="66" t="s">
        <v>180</v>
      </c>
      <c r="E78" s="66"/>
      <c r="F78" s="66"/>
      <c r="G78" s="66"/>
      <c r="H78" s="66"/>
      <c r="I78" s="66"/>
      <c r="J78" s="66"/>
      <c r="K78" s="66"/>
      <c r="L78" s="66"/>
      <c r="M78" s="66"/>
    </row>
    <row r="79" spans="1:43">
      <c r="A79" s="2" t="s">
        <v>181</v>
      </c>
      <c r="C79" s="1" t="s">
        <v>182</v>
      </c>
      <c r="D79" t="s">
        <v>183</v>
      </c>
      <c r="E79" t="s">
        <v>50</v>
      </c>
      <c r="F79">
        <v>3.4353600000000002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1.9199999999999998E-2</v>
      </c>
      <c r="L79">
        <f>F79*K79</f>
        <v>6.5958911999999995E-2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128</v>
      </c>
      <c r="AP79" t="s">
        <v>129</v>
      </c>
      <c r="AQ79" s="13" t="s">
        <v>54</v>
      </c>
    </row>
    <row r="80" spans="1:43">
      <c r="D80" s="14" t="s">
        <v>184</v>
      </c>
      <c r="E80" s="14"/>
      <c r="F80" s="14">
        <v>7.3079999999999998</v>
      </c>
    </row>
    <row r="81" spans="1:43">
      <c r="D81" s="14" t="s">
        <v>185</v>
      </c>
      <c r="E81" s="14"/>
      <c r="F81" s="14">
        <v>8.3759999999999994</v>
      </c>
    </row>
    <row r="82" spans="1:43">
      <c r="D82" s="14" t="s">
        <v>186</v>
      </c>
      <c r="E82" s="14"/>
      <c r="F82" s="14">
        <v>3.4353600000000002</v>
      </c>
    </row>
    <row r="83" spans="1:43" ht="25.5" customHeight="1">
      <c r="C83" s="17" t="s">
        <v>59</v>
      </c>
      <c r="D83" s="66" t="s">
        <v>187</v>
      </c>
      <c r="E83" s="66"/>
      <c r="F83" s="66"/>
      <c r="G83" s="66"/>
      <c r="H83" s="66"/>
      <c r="I83" s="66"/>
      <c r="J83" s="66"/>
      <c r="K83" s="66"/>
      <c r="L83" s="66"/>
      <c r="M83" s="66"/>
    </row>
    <row r="84" spans="1:43">
      <c r="A84" s="18"/>
      <c r="B84" s="19"/>
      <c r="C84" s="19" t="s">
        <v>188</v>
      </c>
      <c r="D84" s="13" t="s">
        <v>189</v>
      </c>
      <c r="E84" s="13"/>
      <c r="F84" s="13"/>
      <c r="G84" s="13"/>
      <c r="H84" s="13">
        <f>SUM(H85:H127)</f>
        <v>0</v>
      </c>
      <c r="I84" s="13">
        <f>SUM(I85:I127)</f>
        <v>0</v>
      </c>
      <c r="J84" s="13">
        <f>H84+I84</f>
        <v>0</v>
      </c>
      <c r="K84" s="13"/>
      <c r="L84" s="13">
        <f>SUM(L85:L127)</f>
        <v>0.52175936000000001</v>
      </c>
      <c r="M84" s="13"/>
      <c r="P84" s="13">
        <f>IF(Q84="PR",J84,SUM(O85:O127))</f>
        <v>0</v>
      </c>
      <c r="Q84" s="13" t="s">
        <v>93</v>
      </c>
      <c r="R84" s="13">
        <f>IF(Q84="HS",H84,0)</f>
        <v>0</v>
      </c>
      <c r="S84" s="13">
        <f>IF(Q84="HS",I84-P84,0)</f>
        <v>0</v>
      </c>
      <c r="T84" s="13">
        <f>IF(Q84="PS",H84,0)</f>
        <v>0</v>
      </c>
      <c r="U84" s="13">
        <f>IF(Q84="PS",I84-P84,0)</f>
        <v>0</v>
      </c>
      <c r="V84" s="13">
        <f>IF(Q84="MP",H84,0)</f>
        <v>0</v>
      </c>
      <c r="W84" s="13">
        <f>IF(Q84="MP",I84-P84,0)</f>
        <v>0</v>
      </c>
      <c r="X84" s="13">
        <f>IF(Q84="OM",H84,0)</f>
        <v>0</v>
      </c>
      <c r="Y84" s="13">
        <v>781</v>
      </c>
      <c r="AI84">
        <f>SUM(Z85:Z127)</f>
        <v>0</v>
      </c>
      <c r="AJ84">
        <f>SUM(AA85:AA127)</f>
        <v>0</v>
      </c>
      <c r="AK84">
        <f>SUM(AB85:AB127)</f>
        <v>0</v>
      </c>
    </row>
    <row r="85" spans="1:43">
      <c r="A85" s="2" t="s">
        <v>190</v>
      </c>
      <c r="C85" s="1" t="s">
        <v>191</v>
      </c>
      <c r="D85" t="s">
        <v>192</v>
      </c>
      <c r="E85" t="s">
        <v>50</v>
      </c>
      <c r="F85">
        <v>15.28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0</v>
      </c>
      <c r="L85">
        <f>F85*K85</f>
        <v>0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0</v>
      </c>
      <c r="AM85">
        <f>F85*AE85</f>
        <v>0</v>
      </c>
      <c r="AN85">
        <f>F85*AF85</f>
        <v>0</v>
      </c>
      <c r="AO85" t="s">
        <v>193</v>
      </c>
      <c r="AP85" t="s">
        <v>194</v>
      </c>
      <c r="AQ85" s="13" t="s">
        <v>54</v>
      </c>
    </row>
    <row r="86" spans="1:43">
      <c r="D86" s="14" t="s">
        <v>195</v>
      </c>
      <c r="E86" s="14"/>
      <c r="F86" s="14">
        <v>17.635999999999999</v>
      </c>
    </row>
    <row r="87" spans="1:43">
      <c r="D87" s="14" t="s">
        <v>196</v>
      </c>
      <c r="E87" s="14"/>
      <c r="F87" s="14">
        <v>32.56</v>
      </c>
    </row>
    <row r="88" spans="1:43">
      <c r="D88" s="14" t="s">
        <v>197</v>
      </c>
      <c r="E88" s="14"/>
      <c r="F88" s="14">
        <v>-2.8</v>
      </c>
    </row>
    <row r="89" spans="1:43">
      <c r="D89" s="14" t="s">
        <v>198</v>
      </c>
      <c r="E89" s="14"/>
      <c r="F89" s="14">
        <v>20.88</v>
      </c>
    </row>
    <row r="90" spans="1:43">
      <c r="D90" s="14" t="s">
        <v>199</v>
      </c>
      <c r="E90" s="14"/>
      <c r="F90" s="14">
        <v>-5.6</v>
      </c>
    </row>
    <row r="91" spans="1:43" ht="12.75" customHeight="1">
      <c r="C91" s="17" t="s">
        <v>59</v>
      </c>
      <c r="D91" s="66" t="s">
        <v>200</v>
      </c>
      <c r="E91" s="66"/>
      <c r="F91" s="66"/>
      <c r="G91" s="66"/>
      <c r="H91" s="66"/>
      <c r="I91" s="66"/>
      <c r="J91" s="66"/>
      <c r="K91" s="66"/>
      <c r="L91" s="66"/>
      <c r="M91" s="66"/>
    </row>
    <row r="92" spans="1:43">
      <c r="A92" s="2" t="s">
        <v>201</v>
      </c>
      <c r="C92" s="1" t="s">
        <v>202</v>
      </c>
      <c r="D92" t="s">
        <v>203</v>
      </c>
      <c r="E92" t="s">
        <v>50</v>
      </c>
      <c r="F92">
        <v>15.28</v>
      </c>
      <c r="G92">
        <v>0</v>
      </c>
      <c r="H92">
        <f>F92*AE92</f>
        <v>0</v>
      </c>
      <c r="I92">
        <f>J92-H92</f>
        <v>0</v>
      </c>
      <c r="J92">
        <f>F92*G92</f>
        <v>0</v>
      </c>
      <c r="K92">
        <v>0</v>
      </c>
      <c r="L92">
        <f>F92*K92</f>
        <v>0</v>
      </c>
      <c r="M92" t="s">
        <v>51</v>
      </c>
      <c r="N92">
        <v>1</v>
      </c>
      <c r="O92">
        <f>IF(N92=5,I92,0)</f>
        <v>0</v>
      </c>
      <c r="Z92">
        <f>IF(AD92=0,J92,0)</f>
        <v>0</v>
      </c>
      <c r="AA92">
        <f>IF(AD92=15,J92,0)</f>
        <v>0</v>
      </c>
      <c r="AB92">
        <f>IF(AD92=21,J92,0)</f>
        <v>0</v>
      </c>
      <c r="AD92">
        <v>12</v>
      </c>
      <c r="AE92">
        <f>G92*AG92</f>
        <v>0</v>
      </c>
      <c r="AF92">
        <f>G92*(1-AG92)</f>
        <v>0</v>
      </c>
      <c r="AG92">
        <v>0</v>
      </c>
      <c r="AM92">
        <f>F92*AE92</f>
        <v>0</v>
      </c>
      <c r="AN92">
        <f>F92*AF92</f>
        <v>0</v>
      </c>
      <c r="AO92" t="s">
        <v>193</v>
      </c>
      <c r="AP92" t="s">
        <v>194</v>
      </c>
      <c r="AQ92" s="13" t="s">
        <v>54</v>
      </c>
    </row>
    <row r="93" spans="1:43" ht="12.75" customHeight="1">
      <c r="C93" s="17" t="s">
        <v>59</v>
      </c>
      <c r="D93" s="66" t="s">
        <v>204</v>
      </c>
      <c r="E93" s="66"/>
      <c r="F93" s="66"/>
      <c r="G93" s="66"/>
      <c r="H93" s="66"/>
      <c r="I93" s="66"/>
      <c r="J93" s="66"/>
      <c r="K93" s="66"/>
      <c r="L93" s="66"/>
      <c r="M93" s="66"/>
    </row>
    <row r="94" spans="1:43">
      <c r="A94" s="2" t="s">
        <v>205</v>
      </c>
      <c r="C94" s="1" t="s">
        <v>135</v>
      </c>
      <c r="D94" t="s">
        <v>136</v>
      </c>
      <c r="E94" t="s">
        <v>137</v>
      </c>
      <c r="F94">
        <v>3.82</v>
      </c>
      <c r="G94">
        <v>0</v>
      </c>
      <c r="H94">
        <f>F94*AE94</f>
        <v>0</v>
      </c>
      <c r="I94">
        <f>J94-H94</f>
        <v>0</v>
      </c>
      <c r="J94">
        <f>F94*G94</f>
        <v>0</v>
      </c>
      <c r="K94">
        <v>9.5E-4</v>
      </c>
      <c r="L94">
        <f>F94*K94</f>
        <v>3.6289999999999998E-3</v>
      </c>
      <c r="M94" t="s">
        <v>51</v>
      </c>
      <c r="N94">
        <v>1</v>
      </c>
      <c r="O94">
        <f>IF(N94=5,I94,0)</f>
        <v>0</v>
      </c>
      <c r="Z94">
        <f>IF(AD94=0,J94,0)</f>
        <v>0</v>
      </c>
      <c r="AA94">
        <f>IF(AD94=15,J94,0)</f>
        <v>0</v>
      </c>
      <c r="AB94">
        <f>IF(AD94=21,J94,0)</f>
        <v>0</v>
      </c>
      <c r="AD94">
        <v>12</v>
      </c>
      <c r="AE94">
        <f>G94*AG94</f>
        <v>0</v>
      </c>
      <c r="AF94">
        <f>G94*(1-AG94)</f>
        <v>0</v>
      </c>
      <c r="AG94">
        <v>1</v>
      </c>
      <c r="AM94">
        <f>F94*AE94</f>
        <v>0</v>
      </c>
      <c r="AN94">
        <f>F94*AF94</f>
        <v>0</v>
      </c>
      <c r="AO94" t="s">
        <v>193</v>
      </c>
      <c r="AP94" t="s">
        <v>194</v>
      </c>
      <c r="AQ94" s="13" t="s">
        <v>54</v>
      </c>
    </row>
    <row r="95" spans="1:43">
      <c r="D95" s="14" t="s">
        <v>206</v>
      </c>
      <c r="E95" s="14"/>
      <c r="F95" s="14">
        <v>4.4089999999999998</v>
      </c>
    </row>
    <row r="96" spans="1:43">
      <c r="D96" s="14" t="s">
        <v>207</v>
      </c>
      <c r="E96" s="14"/>
      <c r="F96" s="14">
        <v>8.14</v>
      </c>
    </row>
    <row r="97" spans="1:43">
      <c r="D97" s="14" t="s">
        <v>208</v>
      </c>
      <c r="E97" s="14"/>
      <c r="F97" s="14">
        <v>3.82</v>
      </c>
    </row>
    <row r="98" spans="1:43" ht="51" customHeight="1">
      <c r="C98" s="17" t="s">
        <v>59</v>
      </c>
      <c r="D98" s="66" t="s">
        <v>141</v>
      </c>
      <c r="E98" s="66"/>
      <c r="F98" s="66"/>
      <c r="G98" s="66"/>
      <c r="H98" s="66"/>
      <c r="I98" s="66"/>
      <c r="J98" s="66"/>
      <c r="K98" s="66"/>
      <c r="L98" s="66"/>
      <c r="M98" s="66"/>
    </row>
    <row r="99" spans="1:43">
      <c r="A99" s="2" t="s">
        <v>209</v>
      </c>
      <c r="C99" s="1" t="s">
        <v>210</v>
      </c>
      <c r="D99" t="s">
        <v>211</v>
      </c>
      <c r="E99" t="s">
        <v>50</v>
      </c>
      <c r="F99">
        <v>15.28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0</v>
      </c>
      <c r="L99">
        <f>F99*K99</f>
        <v>0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0</v>
      </c>
      <c r="AM99">
        <f>F99*AE99</f>
        <v>0</v>
      </c>
      <c r="AN99">
        <f>F99*AF99</f>
        <v>0</v>
      </c>
      <c r="AO99" t="s">
        <v>193</v>
      </c>
      <c r="AP99" t="s">
        <v>194</v>
      </c>
      <c r="AQ99" s="13" t="s">
        <v>54</v>
      </c>
    </row>
    <row r="100" spans="1:43" ht="12.75" customHeight="1">
      <c r="C100" s="17" t="s">
        <v>59</v>
      </c>
      <c r="D100" s="66" t="s">
        <v>204</v>
      </c>
      <c r="E100" s="66"/>
      <c r="F100" s="66"/>
      <c r="G100" s="66"/>
      <c r="H100" s="66"/>
      <c r="I100" s="66"/>
      <c r="J100" s="66"/>
      <c r="K100" s="66"/>
      <c r="L100" s="66"/>
      <c r="M100" s="66"/>
    </row>
    <row r="101" spans="1:43">
      <c r="A101" s="2" t="s">
        <v>212</v>
      </c>
      <c r="C101" s="1" t="s">
        <v>146</v>
      </c>
      <c r="D101" t="s">
        <v>147</v>
      </c>
      <c r="E101" t="s">
        <v>148</v>
      </c>
      <c r="F101">
        <v>25.212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1E-3</v>
      </c>
      <c r="L101">
        <f>F101*K101</f>
        <v>2.5212000000000002E-2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193</v>
      </c>
      <c r="AP101" t="s">
        <v>194</v>
      </c>
      <c r="AQ101" s="13" t="s">
        <v>54</v>
      </c>
    </row>
    <row r="102" spans="1:43">
      <c r="D102" s="14" t="s">
        <v>213</v>
      </c>
      <c r="E102" s="14"/>
      <c r="F102" s="14">
        <v>29.099399999999999</v>
      </c>
    </row>
    <row r="103" spans="1:43">
      <c r="D103" s="14" t="s">
        <v>214</v>
      </c>
      <c r="E103" s="14"/>
      <c r="F103" s="14">
        <v>49.103999999999999</v>
      </c>
    </row>
    <row r="104" spans="1:43">
      <c r="D104" s="14" t="s">
        <v>215</v>
      </c>
      <c r="E104" s="14"/>
      <c r="F104" s="14">
        <v>25.212</v>
      </c>
    </row>
    <row r="105" spans="1:43" ht="63.75" customHeight="1">
      <c r="C105" s="17" t="s">
        <v>59</v>
      </c>
      <c r="D105" s="66" t="s">
        <v>152</v>
      </c>
      <c r="E105" s="66"/>
      <c r="F105" s="66"/>
      <c r="G105" s="66"/>
      <c r="H105" s="66"/>
      <c r="I105" s="66"/>
      <c r="J105" s="66"/>
      <c r="K105" s="66"/>
      <c r="L105" s="66"/>
      <c r="M105" s="66"/>
    </row>
    <row r="106" spans="1:43">
      <c r="A106" s="2" t="s">
        <v>216</v>
      </c>
      <c r="C106" s="1" t="s">
        <v>217</v>
      </c>
      <c r="D106" t="s">
        <v>218</v>
      </c>
      <c r="E106" t="s">
        <v>50</v>
      </c>
      <c r="F106">
        <v>15.28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1.6000000000000001E-4</v>
      </c>
      <c r="L106">
        <f>F106*K106</f>
        <v>2.4448E-3</v>
      </c>
      <c r="M106" t="s">
        <v>51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12</v>
      </c>
      <c r="AE106">
        <f>G106*AG106</f>
        <v>0</v>
      </c>
      <c r="AF106">
        <f>G106*(1-AG106)</f>
        <v>0</v>
      </c>
      <c r="AG106">
        <v>0.40208333333333329</v>
      </c>
      <c r="AM106">
        <f>F106*AE106</f>
        <v>0</v>
      </c>
      <c r="AN106">
        <f>F106*AF106</f>
        <v>0</v>
      </c>
      <c r="AO106" t="s">
        <v>193</v>
      </c>
      <c r="AP106" t="s">
        <v>194</v>
      </c>
      <c r="AQ106" s="13" t="s">
        <v>54</v>
      </c>
    </row>
    <row r="107" spans="1:43" ht="12.75" customHeight="1">
      <c r="C107" s="17" t="s">
        <v>59</v>
      </c>
      <c r="D107" s="66" t="s">
        <v>219</v>
      </c>
      <c r="E107" s="66"/>
      <c r="F107" s="66"/>
      <c r="G107" s="66"/>
      <c r="H107" s="66"/>
      <c r="I107" s="66"/>
      <c r="J107" s="66"/>
      <c r="K107" s="66"/>
      <c r="L107" s="66"/>
      <c r="M107" s="66"/>
    </row>
    <row r="108" spans="1:43">
      <c r="A108" s="2" t="s">
        <v>220</v>
      </c>
      <c r="C108" s="1" t="s">
        <v>221</v>
      </c>
      <c r="D108" t="s">
        <v>222</v>
      </c>
      <c r="E108" t="s">
        <v>97</v>
      </c>
      <c r="F108">
        <v>7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0</v>
      </c>
      <c r="L108">
        <f>F108*K108</f>
        <v>0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2.7118644067796609E-2</v>
      </c>
      <c r="AM108">
        <f>F108*AE108</f>
        <v>0</v>
      </c>
      <c r="AN108">
        <f>F108*AF108</f>
        <v>0</v>
      </c>
      <c r="AO108" t="s">
        <v>193</v>
      </c>
      <c r="AP108" t="s">
        <v>194</v>
      </c>
      <c r="AQ108" s="13" t="s">
        <v>54</v>
      </c>
    </row>
    <row r="109" spans="1:43">
      <c r="A109" s="2" t="s">
        <v>223</v>
      </c>
      <c r="C109" s="1" t="s">
        <v>224</v>
      </c>
      <c r="D109" t="s">
        <v>225</v>
      </c>
      <c r="E109" t="s">
        <v>97</v>
      </c>
      <c r="F109">
        <v>5</v>
      </c>
      <c r="G109">
        <v>0</v>
      </c>
      <c r="H109">
        <f>F109*AE109</f>
        <v>0</v>
      </c>
      <c r="I109">
        <f>J109-H109</f>
        <v>0</v>
      </c>
      <c r="J109">
        <f>F109*G109</f>
        <v>0</v>
      </c>
      <c r="K109">
        <v>0</v>
      </c>
      <c r="L109">
        <f>F109*K109</f>
        <v>0</v>
      </c>
      <c r="M109" t="s">
        <v>51</v>
      </c>
      <c r="N109">
        <v>1</v>
      </c>
      <c r="O109">
        <f>IF(N109=5,I109,0)</f>
        <v>0</v>
      </c>
      <c r="Z109">
        <f>IF(AD109=0,J109,0)</f>
        <v>0</v>
      </c>
      <c r="AA109">
        <f>IF(AD109=15,J109,0)</f>
        <v>0</v>
      </c>
      <c r="AB109">
        <f>IF(AD109=21,J109,0)</f>
        <v>0</v>
      </c>
      <c r="AD109">
        <v>12</v>
      </c>
      <c r="AE109">
        <f>G109*AG109</f>
        <v>0</v>
      </c>
      <c r="AF109">
        <f>G109*(1-AG109)</f>
        <v>0</v>
      </c>
      <c r="AG109">
        <v>6.246290801186944E-2</v>
      </c>
      <c r="AM109">
        <f>F109*AE109</f>
        <v>0</v>
      </c>
      <c r="AN109">
        <f>F109*AF109</f>
        <v>0</v>
      </c>
      <c r="AO109" t="s">
        <v>193</v>
      </c>
      <c r="AP109" t="s">
        <v>194</v>
      </c>
      <c r="AQ109" s="13" t="s">
        <v>54</v>
      </c>
    </row>
    <row r="110" spans="1:43">
      <c r="A110" s="2" t="s">
        <v>226</v>
      </c>
      <c r="C110" s="1" t="s">
        <v>227</v>
      </c>
      <c r="D110" t="s">
        <v>228</v>
      </c>
      <c r="E110" t="s">
        <v>97</v>
      </c>
      <c r="F110">
        <v>1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51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12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193</v>
      </c>
      <c r="AP110" t="s">
        <v>194</v>
      </c>
      <c r="AQ110" s="13" t="s">
        <v>54</v>
      </c>
    </row>
    <row r="111" spans="1:43">
      <c r="A111" s="2" t="s">
        <v>229</v>
      </c>
      <c r="C111" s="1" t="s">
        <v>230</v>
      </c>
      <c r="D111" t="s">
        <v>231</v>
      </c>
      <c r="E111" t="s">
        <v>77</v>
      </c>
      <c r="F111">
        <v>1.0294000000000001</v>
      </c>
      <c r="G111">
        <v>0</v>
      </c>
      <c r="H111">
        <f>F111*AE111</f>
        <v>0</v>
      </c>
      <c r="I111">
        <f>J111-H111</f>
        <v>0</v>
      </c>
      <c r="J111">
        <f>F111*G111</f>
        <v>0</v>
      </c>
      <c r="K111">
        <v>0</v>
      </c>
      <c r="L111">
        <f>F111*K111</f>
        <v>0</v>
      </c>
      <c r="M111" t="s">
        <v>51</v>
      </c>
      <c r="N111">
        <v>5</v>
      </c>
      <c r="O111">
        <f>IF(N111=5,I111,0)</f>
        <v>0</v>
      </c>
      <c r="Z111">
        <f>IF(AD111=0,J111,0)</f>
        <v>0</v>
      </c>
      <c r="AA111">
        <f>IF(AD111=15,J111,0)</f>
        <v>0</v>
      </c>
      <c r="AB111">
        <f>IF(AD111=21,J111,0)</f>
        <v>0</v>
      </c>
      <c r="AD111">
        <v>12</v>
      </c>
      <c r="AE111">
        <f>G111*AG111</f>
        <v>0</v>
      </c>
      <c r="AF111">
        <f>G111*(1-AG111)</f>
        <v>0</v>
      </c>
      <c r="AG111">
        <v>0</v>
      </c>
      <c r="AM111">
        <f>F111*AE111</f>
        <v>0</v>
      </c>
      <c r="AN111">
        <f>F111*AF111</f>
        <v>0</v>
      </c>
      <c r="AO111" t="s">
        <v>193</v>
      </c>
      <c r="AP111" t="s">
        <v>194</v>
      </c>
      <c r="AQ111" s="13" t="s">
        <v>54</v>
      </c>
    </row>
    <row r="112" spans="1:43">
      <c r="A112" s="2" t="s">
        <v>232</v>
      </c>
      <c r="C112" s="1" t="s">
        <v>233</v>
      </c>
      <c r="D112" t="s">
        <v>234</v>
      </c>
      <c r="E112" t="s">
        <v>50</v>
      </c>
      <c r="F112">
        <v>12.778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5.3499999999999997E-3</v>
      </c>
      <c r="L112">
        <f>F112*K112</f>
        <v>6.8362300000000001E-2</v>
      </c>
      <c r="M112" t="s">
        <v>51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12</v>
      </c>
      <c r="AE112">
        <f>G112*AG112</f>
        <v>0</v>
      </c>
      <c r="AF112">
        <f>G112*(1-AG112)</f>
        <v>0</v>
      </c>
      <c r="AG112">
        <v>0.21135593220338991</v>
      </c>
      <c r="AM112">
        <f>F112*AE112</f>
        <v>0</v>
      </c>
      <c r="AN112">
        <f>F112*AF112</f>
        <v>0</v>
      </c>
      <c r="AO112" t="s">
        <v>193</v>
      </c>
      <c r="AP112" t="s">
        <v>194</v>
      </c>
      <c r="AQ112" s="13" t="s">
        <v>54</v>
      </c>
    </row>
    <row r="113" spans="1:43">
      <c r="D113" s="14" t="s">
        <v>235</v>
      </c>
      <c r="E113" s="14"/>
      <c r="F113" s="14">
        <v>14.990600000000001</v>
      </c>
    </row>
    <row r="114" spans="1:43">
      <c r="D114" s="14" t="s">
        <v>236</v>
      </c>
      <c r="E114" s="14"/>
      <c r="F114" s="14">
        <v>25.295999999999999</v>
      </c>
    </row>
    <row r="115" spans="1:43">
      <c r="D115" s="14" t="s">
        <v>237</v>
      </c>
      <c r="E115" s="14"/>
      <c r="F115" s="14">
        <v>12.778</v>
      </c>
    </row>
    <row r="116" spans="1:43" ht="12.75" customHeight="1">
      <c r="C116" s="17" t="s">
        <v>59</v>
      </c>
      <c r="D116" s="66" t="s">
        <v>238</v>
      </c>
      <c r="E116" s="66"/>
      <c r="F116" s="66"/>
      <c r="G116" s="66"/>
      <c r="H116" s="66"/>
      <c r="I116" s="66"/>
      <c r="J116" s="66"/>
      <c r="K116" s="66"/>
      <c r="L116" s="66"/>
      <c r="M116" s="66"/>
    </row>
    <row r="117" spans="1:43">
      <c r="A117" s="2" t="s">
        <v>239</v>
      </c>
      <c r="C117" s="1" t="s">
        <v>240</v>
      </c>
      <c r="D117" t="s">
        <v>241</v>
      </c>
      <c r="E117" t="s">
        <v>50</v>
      </c>
      <c r="F117">
        <v>14.694699999999999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2.5000000000000001E-2</v>
      </c>
      <c r="L117">
        <f>F117*K117</f>
        <v>0.36736750000000001</v>
      </c>
      <c r="M117" t="s">
        <v>51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12</v>
      </c>
      <c r="AE117">
        <f>G117*AG117</f>
        <v>0</v>
      </c>
      <c r="AF117">
        <f>G117*(1-AG117)</f>
        <v>0</v>
      </c>
      <c r="AG117">
        <v>1</v>
      </c>
      <c r="AM117">
        <f>F117*AE117</f>
        <v>0</v>
      </c>
      <c r="AN117">
        <f>F117*AF117</f>
        <v>0</v>
      </c>
      <c r="AO117" t="s">
        <v>193</v>
      </c>
      <c r="AP117" t="s">
        <v>194</v>
      </c>
      <c r="AQ117" s="13" t="s">
        <v>54</v>
      </c>
    </row>
    <row r="118" spans="1:43">
      <c r="D118" s="14" t="s">
        <v>242</v>
      </c>
      <c r="E118" s="14"/>
      <c r="F118" s="14">
        <v>16.077919999999999</v>
      </c>
    </row>
    <row r="119" spans="1:43">
      <c r="D119" s="14" t="s">
        <v>243</v>
      </c>
      <c r="E119" s="14"/>
      <c r="F119" s="14">
        <v>29.090399999999999</v>
      </c>
    </row>
    <row r="120" spans="1:43">
      <c r="D120" s="14" t="s">
        <v>244</v>
      </c>
      <c r="E120" s="14"/>
      <c r="F120" s="14">
        <v>14.694699999999999</v>
      </c>
    </row>
    <row r="121" spans="1:43">
      <c r="A121" s="2" t="s">
        <v>245</v>
      </c>
      <c r="C121" s="1" t="s">
        <v>246</v>
      </c>
      <c r="D121" t="s">
        <v>247</v>
      </c>
      <c r="E121" t="s">
        <v>50</v>
      </c>
      <c r="F121">
        <v>2.5019999999999998</v>
      </c>
      <c r="G121">
        <v>0</v>
      </c>
      <c r="H121">
        <f>F121*AE121</f>
        <v>0</v>
      </c>
      <c r="I121">
        <f>J121-H121</f>
        <v>0</v>
      </c>
      <c r="J121">
        <f>F121*G121</f>
        <v>0</v>
      </c>
      <c r="K121">
        <v>3.8800000000000002E-3</v>
      </c>
      <c r="L121">
        <f>F121*K121</f>
        <v>9.7077599999999993E-3</v>
      </c>
      <c r="M121" t="s">
        <v>51</v>
      </c>
      <c r="N121">
        <v>1</v>
      </c>
      <c r="O121">
        <f>IF(N121=5,I121,0)</f>
        <v>0</v>
      </c>
      <c r="Z121">
        <f>IF(AD121=0,J121,0)</f>
        <v>0</v>
      </c>
      <c r="AA121">
        <f>IF(AD121=15,J121,0)</f>
        <v>0</v>
      </c>
      <c r="AB121">
        <f>IF(AD121=21,J121,0)</f>
        <v>0</v>
      </c>
      <c r="AD121">
        <v>12</v>
      </c>
      <c r="AE121">
        <f>G121*AG121</f>
        <v>0</v>
      </c>
      <c r="AF121">
        <f>G121*(1-AG121)</f>
        <v>0</v>
      </c>
      <c r="AG121">
        <v>8.8052952575901219E-2</v>
      </c>
      <c r="AM121">
        <f>F121*AE121</f>
        <v>0</v>
      </c>
      <c r="AN121">
        <f>F121*AF121</f>
        <v>0</v>
      </c>
      <c r="AO121" t="s">
        <v>193</v>
      </c>
      <c r="AP121" t="s">
        <v>194</v>
      </c>
      <c r="AQ121" s="13" t="s">
        <v>54</v>
      </c>
    </row>
    <row r="122" spans="1:43">
      <c r="D122" s="14" t="s">
        <v>248</v>
      </c>
      <c r="E122" s="14"/>
      <c r="F122" s="14">
        <v>2.6454</v>
      </c>
    </row>
    <row r="123" spans="1:43">
      <c r="D123" s="14" t="s">
        <v>249</v>
      </c>
      <c r="E123" s="14"/>
      <c r="F123" s="14">
        <v>4.8840000000000003</v>
      </c>
    </row>
    <row r="124" spans="1:43">
      <c r="D124" s="14" t="s">
        <v>250</v>
      </c>
      <c r="E124" s="14"/>
      <c r="F124" s="14">
        <v>-0.42</v>
      </c>
    </row>
    <row r="125" spans="1:43">
      <c r="D125" s="14" t="s">
        <v>251</v>
      </c>
      <c r="E125" s="14"/>
      <c r="F125" s="14">
        <v>3.1320000000000001</v>
      </c>
    </row>
    <row r="126" spans="1:43">
      <c r="D126" s="14" t="s">
        <v>252</v>
      </c>
      <c r="E126" s="14"/>
      <c r="F126" s="14">
        <v>-0.63</v>
      </c>
    </row>
    <row r="127" spans="1:43">
      <c r="A127" s="2" t="s">
        <v>253</v>
      </c>
      <c r="C127" s="1" t="s">
        <v>254</v>
      </c>
      <c r="D127" t="s">
        <v>255</v>
      </c>
      <c r="E127" t="s">
        <v>50</v>
      </c>
      <c r="F127">
        <v>3.0024000000000002</v>
      </c>
      <c r="G127">
        <v>0</v>
      </c>
      <c r="H127">
        <f>F127*AE127</f>
        <v>0</v>
      </c>
      <c r="I127">
        <f>J127-H127</f>
        <v>0</v>
      </c>
      <c r="J127">
        <f>F127*G127</f>
        <v>0</v>
      </c>
      <c r="K127">
        <v>1.4999999999999999E-2</v>
      </c>
      <c r="L127">
        <f>F127*K127</f>
        <v>4.5036E-2</v>
      </c>
      <c r="M127" t="s">
        <v>256</v>
      </c>
      <c r="N127">
        <v>1</v>
      </c>
      <c r="O127">
        <f>IF(N127=5,I127,0)</f>
        <v>0</v>
      </c>
      <c r="Z127">
        <f>IF(AD127=0,J127,0)</f>
        <v>0</v>
      </c>
      <c r="AA127">
        <f>IF(AD127=15,J127,0)</f>
        <v>0</v>
      </c>
      <c r="AB127">
        <f>IF(AD127=21,J127,0)</f>
        <v>0</v>
      </c>
      <c r="AD127">
        <v>12</v>
      </c>
      <c r="AE127">
        <f>G127*AG127</f>
        <v>0</v>
      </c>
      <c r="AF127">
        <f>G127*(1-AG127)</f>
        <v>0</v>
      </c>
      <c r="AG127">
        <v>1</v>
      </c>
      <c r="AM127">
        <f>F127*AE127</f>
        <v>0</v>
      </c>
      <c r="AN127">
        <f>F127*AF127</f>
        <v>0</v>
      </c>
      <c r="AO127" t="s">
        <v>193</v>
      </c>
      <c r="AP127" t="s">
        <v>194</v>
      </c>
      <c r="AQ127" s="13" t="s">
        <v>54</v>
      </c>
    </row>
    <row r="128" spans="1:43">
      <c r="D128" s="14" t="s">
        <v>257</v>
      </c>
      <c r="E128" s="14"/>
      <c r="F128" s="14">
        <v>2.9606400000000002</v>
      </c>
    </row>
    <row r="129" spans="1:43">
      <c r="D129" s="14" t="s">
        <v>258</v>
      </c>
      <c r="E129" s="14"/>
      <c r="F129" s="14">
        <v>5.3567999999999998</v>
      </c>
    </row>
    <row r="130" spans="1:43">
      <c r="D130" s="14" t="s">
        <v>259</v>
      </c>
      <c r="E130" s="14"/>
      <c r="F130" s="14">
        <v>3.0024000000000002</v>
      </c>
    </row>
    <row r="131" spans="1:43" ht="12.75" customHeight="1">
      <c r="C131" s="17" t="s">
        <v>59</v>
      </c>
      <c r="D131" s="66" t="s">
        <v>260</v>
      </c>
      <c r="E131" s="66"/>
      <c r="F131" s="66"/>
      <c r="G131" s="66"/>
      <c r="H131" s="66"/>
      <c r="I131" s="66"/>
      <c r="J131" s="66"/>
      <c r="K131" s="66"/>
      <c r="L131" s="66"/>
      <c r="M131" s="66"/>
    </row>
    <row r="132" spans="1:43">
      <c r="A132" s="18"/>
      <c r="B132" s="19"/>
      <c r="C132" s="19" t="s">
        <v>261</v>
      </c>
      <c r="D132" s="13" t="s">
        <v>262</v>
      </c>
      <c r="E132" s="13"/>
      <c r="F132" s="13"/>
      <c r="G132" s="13"/>
      <c r="H132" s="13">
        <f>SUM(H133:H150)</f>
        <v>0</v>
      </c>
      <c r="I132" s="13">
        <f>SUM(I133:I150)</f>
        <v>0</v>
      </c>
      <c r="J132" s="13">
        <f>H132+I132</f>
        <v>0</v>
      </c>
      <c r="K132" s="13"/>
      <c r="L132" s="13">
        <f>SUM(L133:L150)</f>
        <v>7.1169359999999999E-3</v>
      </c>
      <c r="M132" s="13"/>
      <c r="P132" s="13">
        <f>IF(Q132="PR",J132,SUM(O133:O150))</f>
        <v>0</v>
      </c>
      <c r="Q132" s="13" t="s">
        <v>93</v>
      </c>
      <c r="R132" s="13">
        <f>IF(Q132="HS",H132,0)</f>
        <v>0</v>
      </c>
      <c r="S132" s="13">
        <f>IF(Q132="HS",I132-P132,0)</f>
        <v>0</v>
      </c>
      <c r="T132" s="13">
        <f>IF(Q132="PS",H132,0)</f>
        <v>0</v>
      </c>
      <c r="U132" s="13">
        <f>IF(Q132="PS",I132-P132,0)</f>
        <v>0</v>
      </c>
      <c r="V132" s="13">
        <f>IF(Q132="MP",H132,0)</f>
        <v>0</v>
      </c>
      <c r="W132" s="13">
        <f>IF(Q132="MP",I132-P132,0)</f>
        <v>0</v>
      </c>
      <c r="X132" s="13">
        <f>IF(Q132="OM",H132,0)</f>
        <v>0</v>
      </c>
      <c r="Y132" s="13">
        <v>784</v>
      </c>
      <c r="AI132">
        <f>SUM(Z133:Z150)</f>
        <v>0</v>
      </c>
      <c r="AJ132">
        <f>SUM(AA133:AA150)</f>
        <v>0</v>
      </c>
      <c r="AK132">
        <f>SUM(AB133:AB150)</f>
        <v>0</v>
      </c>
    </row>
    <row r="133" spans="1:43">
      <c r="A133" s="2" t="s">
        <v>263</v>
      </c>
      <c r="C133" s="1" t="s">
        <v>264</v>
      </c>
      <c r="D133" t="s">
        <v>265</v>
      </c>
      <c r="E133" t="s">
        <v>50</v>
      </c>
      <c r="F133">
        <v>9.1267999999999994</v>
      </c>
      <c r="G133">
        <v>0</v>
      </c>
      <c r="H133">
        <f>F133*AE133</f>
        <v>0</v>
      </c>
      <c r="I133">
        <f>J133-H133</f>
        <v>0</v>
      </c>
      <c r="J133">
        <f>F133*G133</f>
        <v>0</v>
      </c>
      <c r="K133">
        <v>0</v>
      </c>
      <c r="L133">
        <f>F133*K133</f>
        <v>0</v>
      </c>
      <c r="M133" t="s">
        <v>51</v>
      </c>
      <c r="N133">
        <v>1</v>
      </c>
      <c r="O133">
        <f>IF(N133=5,I133,0)</f>
        <v>0</v>
      </c>
      <c r="Z133">
        <f>IF(AD133=0,J133,0)</f>
        <v>0</v>
      </c>
      <c r="AA133">
        <f>IF(AD133=15,J133,0)</f>
        <v>0</v>
      </c>
      <c r="AB133">
        <f>IF(AD133=21,J133,0)</f>
        <v>0</v>
      </c>
      <c r="AD133">
        <v>12</v>
      </c>
      <c r="AE133">
        <f>G133*AG133</f>
        <v>0</v>
      </c>
      <c r="AF133">
        <f>G133*(1-AG133)</f>
        <v>0</v>
      </c>
      <c r="AG133">
        <v>0</v>
      </c>
      <c r="AM133">
        <f>F133*AE133</f>
        <v>0</v>
      </c>
      <c r="AN133">
        <f>F133*AF133</f>
        <v>0</v>
      </c>
      <c r="AO133" t="s">
        <v>266</v>
      </c>
      <c r="AP133" t="s">
        <v>194</v>
      </c>
      <c r="AQ133" s="13" t="s">
        <v>54</v>
      </c>
    </row>
    <row r="134" spans="1:43">
      <c r="D134" s="14" t="s">
        <v>267</v>
      </c>
      <c r="E134" s="14"/>
      <c r="F134" s="14">
        <v>6.09</v>
      </c>
    </row>
    <row r="135" spans="1:43">
      <c r="D135" s="14" t="s">
        <v>268</v>
      </c>
      <c r="E135" s="14"/>
      <c r="F135" s="14">
        <v>0</v>
      </c>
    </row>
    <row r="136" spans="1:43">
      <c r="D136" s="14" t="s">
        <v>269</v>
      </c>
      <c r="E136" s="14"/>
      <c r="F136" s="14">
        <v>6.57</v>
      </c>
    </row>
    <row r="137" spans="1:43">
      <c r="D137" s="14" t="s">
        <v>270</v>
      </c>
      <c r="E137" s="14"/>
      <c r="F137" s="14">
        <v>13.858000000000001</v>
      </c>
    </row>
    <row r="138" spans="1:43">
      <c r="D138" s="14" t="s">
        <v>271</v>
      </c>
      <c r="E138" s="14"/>
      <c r="F138" s="14">
        <v>6.98</v>
      </c>
    </row>
    <row r="139" spans="1:43">
      <c r="D139" s="14" t="s">
        <v>272</v>
      </c>
      <c r="E139" s="14"/>
      <c r="F139" s="14">
        <v>9.7680000000000007</v>
      </c>
    </row>
    <row r="140" spans="1:43">
      <c r="D140" s="14" t="s">
        <v>273</v>
      </c>
      <c r="E140" s="14"/>
      <c r="F140" s="14">
        <v>2.8628</v>
      </c>
    </row>
    <row r="141" spans="1:43">
      <c r="D141" s="14" t="s">
        <v>274</v>
      </c>
      <c r="E141" s="14"/>
      <c r="F141" s="14">
        <v>6.2640000000000002</v>
      </c>
    </row>
    <row r="142" spans="1:43" ht="12.75" customHeight="1">
      <c r="C142" s="17" t="s">
        <v>59</v>
      </c>
      <c r="D142" s="66" t="s">
        <v>275</v>
      </c>
      <c r="E142" s="66"/>
      <c r="F142" s="66"/>
      <c r="G142" s="66"/>
      <c r="H142" s="66"/>
      <c r="I142" s="66"/>
      <c r="J142" s="66"/>
      <c r="K142" s="66"/>
      <c r="L142" s="66"/>
      <c r="M142" s="66"/>
    </row>
    <row r="143" spans="1:43">
      <c r="A143" s="2" t="s">
        <v>276</v>
      </c>
      <c r="C143" s="1" t="s">
        <v>277</v>
      </c>
      <c r="D143" t="s">
        <v>278</v>
      </c>
      <c r="E143" t="s">
        <v>50</v>
      </c>
      <c r="F143">
        <v>9.1267999999999994</v>
      </c>
      <c r="G143">
        <v>0</v>
      </c>
      <c r="H143">
        <f>F143*AE143</f>
        <v>0</v>
      </c>
      <c r="I143">
        <f>J143-H143</f>
        <v>0</v>
      </c>
      <c r="J143">
        <f>F143*G143</f>
        <v>0</v>
      </c>
      <c r="K143">
        <v>0</v>
      </c>
      <c r="L143">
        <f>F143*K143</f>
        <v>0</v>
      </c>
      <c r="M143" t="s">
        <v>51</v>
      </c>
      <c r="N143">
        <v>1</v>
      </c>
      <c r="O143">
        <f>IF(N143=5,I143,0)</f>
        <v>0</v>
      </c>
      <c r="Z143">
        <f>IF(AD143=0,J143,0)</f>
        <v>0</v>
      </c>
      <c r="AA143">
        <f>IF(AD143=15,J143,0)</f>
        <v>0</v>
      </c>
      <c r="AB143">
        <f>IF(AD143=21,J143,0)</f>
        <v>0</v>
      </c>
      <c r="AD143">
        <v>12</v>
      </c>
      <c r="AE143">
        <f>G143*AG143</f>
        <v>0</v>
      </c>
      <c r="AF143">
        <f>G143*(1-AG143)</f>
        <v>0</v>
      </c>
      <c r="AG143">
        <v>0</v>
      </c>
      <c r="AM143">
        <f>F143*AE143</f>
        <v>0</v>
      </c>
      <c r="AN143">
        <f>F143*AF143</f>
        <v>0</v>
      </c>
      <c r="AO143" t="s">
        <v>266</v>
      </c>
      <c r="AP143" t="s">
        <v>194</v>
      </c>
      <c r="AQ143" s="13" t="s">
        <v>54</v>
      </c>
    </row>
    <row r="144" spans="1:43" ht="12.75" customHeight="1">
      <c r="C144" s="17" t="s">
        <v>59</v>
      </c>
      <c r="D144" s="66" t="s">
        <v>279</v>
      </c>
      <c r="E144" s="66"/>
      <c r="F144" s="66"/>
      <c r="G144" s="66"/>
      <c r="H144" s="66"/>
      <c r="I144" s="66"/>
      <c r="J144" s="66"/>
      <c r="K144" s="66"/>
      <c r="L144" s="66"/>
      <c r="M144" s="66"/>
    </row>
    <row r="145" spans="1:43">
      <c r="A145" s="2" t="s">
        <v>280</v>
      </c>
      <c r="C145" s="1" t="s">
        <v>281</v>
      </c>
      <c r="D145" t="s">
        <v>282</v>
      </c>
      <c r="E145" t="s">
        <v>50</v>
      </c>
      <c r="F145">
        <v>2.8628</v>
      </c>
      <c r="G145">
        <v>0</v>
      </c>
      <c r="H145">
        <f>F145*AE145</f>
        <v>0</v>
      </c>
      <c r="I145">
        <f>J145-H145</f>
        <v>0</v>
      </c>
      <c r="J145">
        <f>F145*G145</f>
        <v>0</v>
      </c>
      <c r="K145">
        <v>3.5E-4</v>
      </c>
      <c r="L145">
        <f>F145*K145</f>
        <v>1.00198E-3</v>
      </c>
      <c r="M145" t="s">
        <v>51</v>
      </c>
      <c r="N145">
        <v>1</v>
      </c>
      <c r="O145">
        <f>IF(N145=5,I145,0)</f>
        <v>0</v>
      </c>
      <c r="Z145">
        <f>IF(AD145=0,J145,0)</f>
        <v>0</v>
      </c>
      <c r="AA145">
        <f>IF(AD145=15,J145,0)</f>
        <v>0</v>
      </c>
      <c r="AB145">
        <f>IF(AD145=21,J145,0)</f>
        <v>0</v>
      </c>
      <c r="AD145">
        <v>12</v>
      </c>
      <c r="AE145">
        <f>G145*AG145</f>
        <v>0</v>
      </c>
      <c r="AF145">
        <f>G145*(1-AG145)</f>
        <v>0</v>
      </c>
      <c r="AG145">
        <v>0.624</v>
      </c>
      <c r="AM145">
        <f>F145*AE145</f>
        <v>0</v>
      </c>
      <c r="AN145">
        <f>F145*AF145</f>
        <v>0</v>
      </c>
      <c r="AO145" t="s">
        <v>266</v>
      </c>
      <c r="AP145" t="s">
        <v>194</v>
      </c>
      <c r="AQ145" s="13" t="s">
        <v>54</v>
      </c>
    </row>
    <row r="146" spans="1:43">
      <c r="D146" s="14" t="s">
        <v>283</v>
      </c>
      <c r="E146" s="14"/>
      <c r="F146" s="14">
        <v>12.52</v>
      </c>
    </row>
    <row r="147" spans="1:43">
      <c r="D147" s="14" t="s">
        <v>84</v>
      </c>
      <c r="E147" s="14"/>
      <c r="F147" s="14">
        <v>6.98</v>
      </c>
    </row>
    <row r="148" spans="1:43">
      <c r="A148" s="2" t="s">
        <v>284</v>
      </c>
      <c r="C148" s="1" t="s">
        <v>285</v>
      </c>
      <c r="D148" t="s">
        <v>286</v>
      </c>
      <c r="E148" t="s">
        <v>50</v>
      </c>
      <c r="F148">
        <v>9.1267999999999994</v>
      </c>
      <c r="G148">
        <v>0</v>
      </c>
      <c r="H148">
        <f>F148*AE148</f>
        <v>0</v>
      </c>
      <c r="I148">
        <f>J148-H148</f>
        <v>0</v>
      </c>
      <c r="J148">
        <f>F148*G148</f>
        <v>0</v>
      </c>
      <c r="K148">
        <v>4.0000000000000002E-4</v>
      </c>
      <c r="L148">
        <f>F148*K148</f>
        <v>3.6507200000000001E-3</v>
      </c>
      <c r="M148" t="s">
        <v>51</v>
      </c>
      <c r="N148">
        <v>1</v>
      </c>
      <c r="O148">
        <f>IF(N148=5,I148,0)</f>
        <v>0</v>
      </c>
      <c r="Z148">
        <f>IF(AD148=0,J148,0)</f>
        <v>0</v>
      </c>
      <c r="AA148">
        <f>IF(AD148=15,J148,0)</f>
        <v>0</v>
      </c>
      <c r="AB148">
        <f>IF(AD148=21,J148,0)</f>
        <v>0</v>
      </c>
      <c r="AD148">
        <v>12</v>
      </c>
      <c r="AE148">
        <f>G148*AG148</f>
        <v>0</v>
      </c>
      <c r="AF148">
        <f>G148*(1-AG148)</f>
        <v>0</v>
      </c>
      <c r="AG148">
        <v>0.62193475815523047</v>
      </c>
      <c r="AM148">
        <f>F148*AE148</f>
        <v>0</v>
      </c>
      <c r="AN148">
        <f>F148*AF148</f>
        <v>0</v>
      </c>
      <c r="AO148" t="s">
        <v>266</v>
      </c>
      <c r="AP148" t="s">
        <v>194</v>
      </c>
      <c r="AQ148" s="13" t="s">
        <v>54</v>
      </c>
    </row>
    <row r="149" spans="1:43" ht="12.75" customHeight="1">
      <c r="C149" s="17" t="s">
        <v>59</v>
      </c>
      <c r="D149" s="66" t="s">
        <v>287</v>
      </c>
      <c r="E149" s="66"/>
      <c r="F149" s="66"/>
      <c r="G149" s="66"/>
      <c r="H149" s="66"/>
      <c r="I149" s="66"/>
      <c r="J149" s="66"/>
      <c r="K149" s="66"/>
      <c r="L149" s="66"/>
      <c r="M149" s="66"/>
    </row>
    <row r="150" spans="1:43">
      <c r="A150" s="2" t="s">
        <v>288</v>
      </c>
      <c r="C150" s="1" t="s">
        <v>289</v>
      </c>
      <c r="D150" t="s">
        <v>290</v>
      </c>
      <c r="E150" t="s">
        <v>50</v>
      </c>
      <c r="F150">
        <v>9.1267999999999994</v>
      </c>
      <c r="G150">
        <v>0</v>
      </c>
      <c r="H150">
        <f>F150*AE150</f>
        <v>0</v>
      </c>
      <c r="I150">
        <f>J150-H150</f>
        <v>0</v>
      </c>
      <c r="J150">
        <f>F150*G150</f>
        <v>0</v>
      </c>
      <c r="K150">
        <v>2.7E-4</v>
      </c>
      <c r="L150">
        <f>F150*K150</f>
        <v>2.4642359999999999E-3</v>
      </c>
      <c r="M150" t="s">
        <v>51</v>
      </c>
      <c r="N150">
        <v>1</v>
      </c>
      <c r="O150">
        <f>IF(N150=5,I150,0)</f>
        <v>0</v>
      </c>
      <c r="Z150">
        <f>IF(AD150=0,J150,0)</f>
        <v>0</v>
      </c>
      <c r="AA150">
        <f>IF(AD150=15,J150,0)</f>
        <v>0</v>
      </c>
      <c r="AB150">
        <f>IF(AD150=21,J150,0)</f>
        <v>0</v>
      </c>
      <c r="AD150">
        <v>12</v>
      </c>
      <c r="AE150">
        <f>G150*AG150</f>
        <v>0</v>
      </c>
      <c r="AF150">
        <f>G150*(1-AG150)</f>
        <v>0</v>
      </c>
      <c r="AG150">
        <v>0.18165291567612921</v>
      </c>
      <c r="AM150">
        <f>F150*AE150</f>
        <v>0</v>
      </c>
      <c r="AN150">
        <f>F150*AF150</f>
        <v>0</v>
      </c>
      <c r="AO150" t="s">
        <v>266</v>
      </c>
      <c r="AP150" t="s">
        <v>194</v>
      </c>
      <c r="AQ150" s="13" t="s">
        <v>54</v>
      </c>
    </row>
    <row r="151" spans="1:43" ht="12.75" customHeight="1">
      <c r="C151" s="17" t="s">
        <v>59</v>
      </c>
      <c r="D151" s="66" t="s">
        <v>291</v>
      </c>
      <c r="E151" s="66"/>
      <c r="F151" s="66"/>
      <c r="G151" s="66"/>
      <c r="H151" s="66"/>
      <c r="I151" s="66"/>
      <c r="J151" s="66"/>
      <c r="K151" s="66"/>
      <c r="L151" s="66"/>
      <c r="M151" s="66"/>
    </row>
    <row r="152" spans="1:43">
      <c r="A152" s="18"/>
      <c r="B152" s="19"/>
      <c r="C152" s="19" t="s">
        <v>292</v>
      </c>
      <c r="D152" s="13" t="s">
        <v>293</v>
      </c>
      <c r="E152" s="13"/>
      <c r="F152" s="13"/>
      <c r="G152" s="13"/>
      <c r="H152" s="13">
        <f>SUM(H153:H155)</f>
        <v>0</v>
      </c>
      <c r="I152" s="13">
        <f>SUM(I153:I155)</f>
        <v>0</v>
      </c>
      <c r="J152" s="13">
        <f>H152+I152</f>
        <v>0</v>
      </c>
      <c r="K152" s="13"/>
      <c r="L152" s="13">
        <f>SUM(L153:L155)</f>
        <v>9.3327279999999999E-2</v>
      </c>
      <c r="M152" s="13"/>
      <c r="P152" s="13">
        <f>IF(Q152="PR",J152,SUM(O153:O155))</f>
        <v>0</v>
      </c>
      <c r="Q152" s="13" t="s">
        <v>46</v>
      </c>
      <c r="R152" s="13">
        <f>IF(Q152="HS",H152,0)</f>
        <v>0</v>
      </c>
      <c r="S152" s="13">
        <f>IF(Q152="HS",I152-P152,0)</f>
        <v>0</v>
      </c>
      <c r="T152" s="13">
        <f>IF(Q152="PS",H152,0)</f>
        <v>0</v>
      </c>
      <c r="U152" s="13">
        <f>IF(Q152="PS",I152-P152,0)</f>
        <v>0</v>
      </c>
      <c r="V152" s="13">
        <f>IF(Q152="MP",H152,0)</f>
        <v>0</v>
      </c>
      <c r="W152" s="13">
        <f>IF(Q152="MP",I152-P152,0)</f>
        <v>0</v>
      </c>
      <c r="X152" s="13">
        <f>IF(Q152="OM",H152,0)</f>
        <v>0</v>
      </c>
      <c r="Y152" s="13">
        <v>96</v>
      </c>
      <c r="AI152">
        <f>SUM(Z153:Z155)</f>
        <v>0</v>
      </c>
      <c r="AJ152">
        <f>SUM(AA153:AA155)</f>
        <v>0</v>
      </c>
      <c r="AK152">
        <f>SUM(AB153:AB155)</f>
        <v>0</v>
      </c>
    </row>
    <row r="153" spans="1:43">
      <c r="A153" s="2" t="s">
        <v>294</v>
      </c>
      <c r="C153" s="1" t="s">
        <v>295</v>
      </c>
      <c r="D153" t="s">
        <v>296</v>
      </c>
      <c r="E153" t="s">
        <v>50</v>
      </c>
      <c r="F153">
        <v>2.8628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1.26E-2</v>
      </c>
      <c r="L153">
        <f>F153*K153</f>
        <v>3.6071279999999997E-2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0</v>
      </c>
      <c r="AM153">
        <f>F153*AE153</f>
        <v>0</v>
      </c>
      <c r="AN153">
        <f>F153*AF153</f>
        <v>0</v>
      </c>
      <c r="AO153" t="s">
        <v>297</v>
      </c>
      <c r="AP153" t="s">
        <v>298</v>
      </c>
      <c r="AQ153" s="13" t="s">
        <v>54</v>
      </c>
    </row>
    <row r="154" spans="1:43" ht="25.5" customHeight="1">
      <c r="C154" s="17" t="s">
        <v>59</v>
      </c>
      <c r="D154" s="66" t="s">
        <v>299</v>
      </c>
      <c r="E154" s="66"/>
      <c r="F154" s="66"/>
      <c r="G154" s="66"/>
      <c r="H154" s="66"/>
      <c r="I154" s="66"/>
      <c r="J154" s="66"/>
      <c r="K154" s="66"/>
      <c r="L154" s="66"/>
      <c r="M154" s="66"/>
    </row>
    <row r="155" spans="1:43">
      <c r="A155" s="2" t="s">
        <v>300</v>
      </c>
      <c r="C155" s="1" t="s">
        <v>301</v>
      </c>
      <c r="D155" t="s">
        <v>302</v>
      </c>
      <c r="E155" t="s">
        <v>50</v>
      </c>
      <c r="F155">
        <v>2.8628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0.02</v>
      </c>
      <c r="L155">
        <f>F155*K155</f>
        <v>5.7256000000000001E-2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0</v>
      </c>
      <c r="AM155">
        <f>F155*AE155</f>
        <v>0</v>
      </c>
      <c r="AN155">
        <f>F155*AF155</f>
        <v>0</v>
      </c>
      <c r="AO155" t="s">
        <v>297</v>
      </c>
      <c r="AP155" t="s">
        <v>298</v>
      </c>
      <c r="AQ155" s="13" t="s">
        <v>54</v>
      </c>
    </row>
    <row r="156" spans="1:43" ht="12.75" customHeight="1">
      <c r="C156" s="17" t="s">
        <v>59</v>
      </c>
      <c r="D156" s="66" t="s">
        <v>303</v>
      </c>
      <c r="E156" s="66"/>
      <c r="F156" s="66"/>
      <c r="G156" s="66"/>
      <c r="H156" s="66"/>
      <c r="I156" s="66"/>
      <c r="J156" s="66"/>
      <c r="K156" s="66"/>
      <c r="L156" s="66"/>
      <c r="M156" s="66"/>
    </row>
    <row r="157" spans="1:43">
      <c r="A157" s="18"/>
      <c r="B157" s="19"/>
      <c r="C157" s="19" t="s">
        <v>304</v>
      </c>
      <c r="D157" s="13" t="s">
        <v>305</v>
      </c>
      <c r="E157" s="13"/>
      <c r="F157" s="13"/>
      <c r="G157" s="13"/>
      <c r="H157" s="13">
        <f>SUM(H158:H158)</f>
        <v>0</v>
      </c>
      <c r="I157" s="13">
        <f>SUM(I158:I158)</f>
        <v>0</v>
      </c>
      <c r="J157" s="13">
        <f>H157+I157</f>
        <v>0</v>
      </c>
      <c r="K157" s="13"/>
      <c r="L157" s="13">
        <f>SUM(L158:L158)</f>
        <v>0</v>
      </c>
      <c r="M157" s="13"/>
      <c r="P157" s="13">
        <f>IF(Q157="PR",J157,SUM(O158:O158))</f>
        <v>0</v>
      </c>
      <c r="Q157" s="13"/>
      <c r="R157" s="13">
        <f>IF(Q157="HS",H157,0)</f>
        <v>0</v>
      </c>
      <c r="S157" s="13">
        <f>IF(Q157="HS",I157-P157,0)</f>
        <v>0</v>
      </c>
      <c r="T157" s="13">
        <f>IF(Q157="PS",H157,0)</f>
        <v>0</v>
      </c>
      <c r="U157" s="13">
        <f>IF(Q157="PS",I157-P157,0)</f>
        <v>0</v>
      </c>
      <c r="V157" s="13">
        <f>IF(Q157="MP",H157,0)</f>
        <v>0</v>
      </c>
      <c r="W157" s="13">
        <f>IF(Q157="MP",I157-P157,0)</f>
        <v>0</v>
      </c>
      <c r="X157" s="13">
        <f>IF(Q157="OM",H157,0)</f>
        <v>0</v>
      </c>
      <c r="Y157" s="13" t="s">
        <v>304</v>
      </c>
      <c r="AI157">
        <f>SUM(Z158:Z158)</f>
        <v>0</v>
      </c>
      <c r="AJ157">
        <f>SUM(AA158:AA158)</f>
        <v>0</v>
      </c>
      <c r="AK157">
        <f>SUM(AB158:AB158)</f>
        <v>0</v>
      </c>
    </row>
    <row r="158" spans="1:43">
      <c r="A158" s="2" t="s">
        <v>306</v>
      </c>
      <c r="C158" s="1" t="s">
        <v>307</v>
      </c>
      <c r="D158" t="s">
        <v>308</v>
      </c>
      <c r="E158" t="s">
        <v>77</v>
      </c>
      <c r="F158">
        <v>0.56059999999999999</v>
      </c>
      <c r="G158">
        <v>0</v>
      </c>
      <c r="H158">
        <f>F158*AE158</f>
        <v>0</v>
      </c>
      <c r="I158">
        <f>J158-H158</f>
        <v>0</v>
      </c>
      <c r="J158">
        <f>F158*G158</f>
        <v>0</v>
      </c>
      <c r="K158">
        <v>0</v>
      </c>
      <c r="L158">
        <f>F158*K158</f>
        <v>0</v>
      </c>
      <c r="M158" t="s">
        <v>51</v>
      </c>
      <c r="N158">
        <v>5</v>
      </c>
      <c r="O158">
        <f>IF(N158=5,I158,0)</f>
        <v>0</v>
      </c>
      <c r="Z158">
        <f>IF(AD158=0,J158,0)</f>
        <v>0</v>
      </c>
      <c r="AA158">
        <f>IF(AD158=15,J158,0)</f>
        <v>0</v>
      </c>
      <c r="AB158">
        <f>IF(AD158=21,J158,0)</f>
        <v>0</v>
      </c>
      <c r="AD158">
        <v>12</v>
      </c>
      <c r="AE158">
        <f>G158*AG158</f>
        <v>0</v>
      </c>
      <c r="AF158">
        <f>G158*(1-AG158)</f>
        <v>0</v>
      </c>
      <c r="AG158">
        <v>0</v>
      </c>
      <c r="AM158">
        <f>F158*AE158</f>
        <v>0</v>
      </c>
      <c r="AN158">
        <f>F158*AF158</f>
        <v>0</v>
      </c>
      <c r="AO158" t="s">
        <v>309</v>
      </c>
      <c r="AP158" t="s">
        <v>298</v>
      </c>
      <c r="AQ158" s="13" t="s">
        <v>54</v>
      </c>
    </row>
    <row r="159" spans="1:43">
      <c r="D159" s="14" t="s">
        <v>310</v>
      </c>
      <c r="E159" s="14"/>
      <c r="F159" s="14">
        <v>0.85219999999999996</v>
      </c>
    </row>
    <row r="160" spans="1:43">
      <c r="D160" s="14" t="s">
        <v>311</v>
      </c>
      <c r="E160" s="14"/>
      <c r="F160" s="14">
        <v>1.0446</v>
      </c>
    </row>
    <row r="161" spans="1:43">
      <c r="D161" s="14" t="s">
        <v>312</v>
      </c>
      <c r="E161" s="14"/>
      <c r="F161" s="14">
        <v>0.56059999999999999</v>
      </c>
    </row>
    <row r="162" spans="1:43">
      <c r="A162" s="18"/>
      <c r="B162" s="19"/>
      <c r="C162" s="19" t="s">
        <v>313</v>
      </c>
      <c r="D162" s="13" t="s">
        <v>314</v>
      </c>
      <c r="E162" s="13"/>
      <c r="F162" s="13"/>
      <c r="G162" s="13"/>
      <c r="H162" s="13">
        <f>SUM(H163:H185)</f>
        <v>0</v>
      </c>
      <c r="I162" s="13">
        <f>SUM(I163:I185)</f>
        <v>0</v>
      </c>
      <c r="J162" s="13">
        <f>H162+I162</f>
        <v>0</v>
      </c>
      <c r="K162" s="13"/>
      <c r="L162" s="13">
        <f>SUM(L163:L185)</f>
        <v>2.4000000000000002E-3</v>
      </c>
      <c r="M162" s="13"/>
      <c r="P162" s="13">
        <f>IF(Q162="PR",J162,SUM(O163:O185))</f>
        <v>0</v>
      </c>
      <c r="Q162" s="13" t="s">
        <v>315</v>
      </c>
      <c r="R162" s="13">
        <f>IF(Q162="HS",H162,0)</f>
        <v>0</v>
      </c>
      <c r="S162" s="13">
        <f>IF(Q162="HS",I162-P162,0)</f>
        <v>0</v>
      </c>
      <c r="T162" s="13">
        <f>IF(Q162="PS",H162,0)</f>
        <v>0</v>
      </c>
      <c r="U162" s="13">
        <f>IF(Q162="PS",I162-P162,0)</f>
        <v>0</v>
      </c>
      <c r="V162" s="13">
        <f>IF(Q162="MP",H162,0)</f>
        <v>0</v>
      </c>
      <c r="W162" s="13">
        <f>IF(Q162="MP",I162-P162,0)</f>
        <v>0</v>
      </c>
      <c r="X162" s="13">
        <f>IF(Q162="OM",H162,0)</f>
        <v>0</v>
      </c>
      <c r="Y162" s="13" t="s">
        <v>313</v>
      </c>
      <c r="AI162">
        <f>SUM(Z163:Z185)</f>
        <v>0</v>
      </c>
      <c r="AJ162">
        <f>SUM(AA163:AA185)</f>
        <v>0</v>
      </c>
      <c r="AK162">
        <f>SUM(AB163:AB185)</f>
        <v>0</v>
      </c>
    </row>
    <row r="163" spans="1:43">
      <c r="A163" s="2" t="s">
        <v>316</v>
      </c>
      <c r="C163" s="1" t="s">
        <v>317</v>
      </c>
      <c r="D163" t="s">
        <v>318</v>
      </c>
      <c r="E163" t="s">
        <v>97</v>
      </c>
      <c r="F163">
        <v>2</v>
      </c>
      <c r="G163">
        <v>0</v>
      </c>
      <c r="H163">
        <f>F163*AE163</f>
        <v>0</v>
      </c>
      <c r="I163">
        <f>J163-H163</f>
        <v>0</v>
      </c>
      <c r="J163">
        <f>F163*G163</f>
        <v>0</v>
      </c>
      <c r="K163">
        <v>0</v>
      </c>
      <c r="L163">
        <f>F163*K163</f>
        <v>0</v>
      </c>
      <c r="M163" t="s">
        <v>51</v>
      </c>
      <c r="N163">
        <v>1</v>
      </c>
      <c r="O163">
        <f>IF(N163=5,I163,0)</f>
        <v>0</v>
      </c>
      <c r="Z163">
        <f>IF(AD163=0,J163,0)</f>
        <v>0</v>
      </c>
      <c r="AA163">
        <f>IF(AD163=15,J163,0)</f>
        <v>0</v>
      </c>
      <c r="AB163">
        <f>IF(AD163=21,J163,0)</f>
        <v>0</v>
      </c>
      <c r="AD163">
        <v>12</v>
      </c>
      <c r="AE163">
        <f>G163*AG163</f>
        <v>0</v>
      </c>
      <c r="AF163">
        <f>G163*(1-AG163)</f>
        <v>0</v>
      </c>
      <c r="AG163">
        <v>0</v>
      </c>
      <c r="AM163">
        <f>F163*AE163</f>
        <v>0</v>
      </c>
      <c r="AN163">
        <f>F163*AF163</f>
        <v>0</v>
      </c>
      <c r="AO163" t="s">
        <v>319</v>
      </c>
      <c r="AP163" t="s">
        <v>298</v>
      </c>
      <c r="AQ163" s="13" t="s">
        <v>54</v>
      </c>
    </row>
    <row r="164" spans="1:43">
      <c r="A164" s="2" t="s">
        <v>320</v>
      </c>
      <c r="C164" s="1" t="s">
        <v>321</v>
      </c>
      <c r="D164" t="s">
        <v>322</v>
      </c>
      <c r="E164" t="s">
        <v>97</v>
      </c>
      <c r="F164">
        <v>2</v>
      </c>
      <c r="G164">
        <v>0</v>
      </c>
      <c r="H164">
        <f>F164*AE164</f>
        <v>0</v>
      </c>
      <c r="I164">
        <f>J164-H164</f>
        <v>0</v>
      </c>
      <c r="J164">
        <f>F164*G164</f>
        <v>0</v>
      </c>
      <c r="K164">
        <v>1.0000000000000001E-5</v>
      </c>
      <c r="L164">
        <f>F164*K164</f>
        <v>2.0000000000000002E-5</v>
      </c>
      <c r="M164" t="s">
        <v>51</v>
      </c>
      <c r="N164">
        <v>1</v>
      </c>
      <c r="O164">
        <f>IF(N164=5,I164,0)</f>
        <v>0</v>
      </c>
      <c r="Z164">
        <f>IF(AD164=0,J164,0)</f>
        <v>0</v>
      </c>
      <c r="AA164">
        <f>IF(AD164=15,J164,0)</f>
        <v>0</v>
      </c>
      <c r="AB164">
        <f>IF(AD164=21,J164,0)</f>
        <v>0</v>
      </c>
      <c r="AD164">
        <v>12</v>
      </c>
      <c r="AE164">
        <f>G164*AG164</f>
        <v>0</v>
      </c>
      <c r="AF164">
        <f>G164*(1-AG164)</f>
        <v>0</v>
      </c>
      <c r="AG164">
        <v>1</v>
      </c>
      <c r="AM164">
        <f>F164*AE164</f>
        <v>0</v>
      </c>
      <c r="AN164">
        <f>F164*AF164</f>
        <v>0</v>
      </c>
      <c r="AO164" t="s">
        <v>319</v>
      </c>
      <c r="AP164" t="s">
        <v>298</v>
      </c>
      <c r="AQ164" s="13" t="s">
        <v>54</v>
      </c>
    </row>
    <row r="165" spans="1:43" ht="25.5" customHeight="1">
      <c r="C165" s="17" t="s">
        <v>59</v>
      </c>
      <c r="D165" s="66" t="s">
        <v>323</v>
      </c>
      <c r="E165" s="66"/>
      <c r="F165" s="66"/>
      <c r="G165" s="66"/>
      <c r="H165" s="66"/>
      <c r="I165" s="66"/>
      <c r="J165" s="66"/>
      <c r="K165" s="66"/>
      <c r="L165" s="66"/>
      <c r="M165" s="66"/>
    </row>
    <row r="166" spans="1:43">
      <c r="A166" s="2" t="s">
        <v>324</v>
      </c>
      <c r="C166" s="1" t="s">
        <v>325</v>
      </c>
      <c r="D166" t="s">
        <v>326</v>
      </c>
      <c r="E166" t="s">
        <v>97</v>
      </c>
      <c r="F166">
        <v>2</v>
      </c>
      <c r="G166">
        <v>0</v>
      </c>
      <c r="H166">
        <f>F166*AE166</f>
        <v>0</v>
      </c>
      <c r="I166">
        <f>J166-H166</f>
        <v>0</v>
      </c>
      <c r="J166">
        <f>F166*G166</f>
        <v>0</v>
      </c>
      <c r="K166">
        <v>1.0000000000000001E-5</v>
      </c>
      <c r="L166">
        <f>F166*K166</f>
        <v>2.0000000000000002E-5</v>
      </c>
      <c r="M166" t="s">
        <v>51</v>
      </c>
      <c r="N166">
        <v>1</v>
      </c>
      <c r="O166">
        <f>IF(N166=5,I166,0)</f>
        <v>0</v>
      </c>
      <c r="Z166">
        <f>IF(AD166=0,J166,0)</f>
        <v>0</v>
      </c>
      <c r="AA166">
        <f>IF(AD166=15,J166,0)</f>
        <v>0</v>
      </c>
      <c r="AB166">
        <f>IF(AD166=21,J166,0)</f>
        <v>0</v>
      </c>
      <c r="AD166">
        <v>12</v>
      </c>
      <c r="AE166">
        <f>G166*AG166</f>
        <v>0</v>
      </c>
      <c r="AF166">
        <f>G166*(1-AG166)</f>
        <v>0</v>
      </c>
      <c r="AG166">
        <v>1</v>
      </c>
      <c r="AM166">
        <f>F166*AE166</f>
        <v>0</v>
      </c>
      <c r="AN166">
        <f>F166*AF166</f>
        <v>0</v>
      </c>
      <c r="AO166" t="s">
        <v>319</v>
      </c>
      <c r="AP166" t="s">
        <v>298</v>
      </c>
      <c r="AQ166" s="13" t="s">
        <v>54</v>
      </c>
    </row>
    <row r="167" spans="1:43" ht="38.25" customHeight="1">
      <c r="C167" s="17" t="s">
        <v>59</v>
      </c>
      <c r="D167" s="66" t="s">
        <v>327</v>
      </c>
      <c r="E167" s="66"/>
      <c r="F167" s="66"/>
      <c r="G167" s="66"/>
      <c r="H167" s="66"/>
      <c r="I167" s="66"/>
      <c r="J167" s="66"/>
      <c r="K167" s="66"/>
      <c r="L167" s="66"/>
      <c r="M167" s="66"/>
    </row>
    <row r="168" spans="1:43">
      <c r="A168" s="2" t="s">
        <v>328</v>
      </c>
      <c r="C168" s="1" t="s">
        <v>329</v>
      </c>
      <c r="D168" t="s">
        <v>330</v>
      </c>
      <c r="E168" t="s">
        <v>97</v>
      </c>
      <c r="F168">
        <v>2</v>
      </c>
      <c r="G168">
        <v>0</v>
      </c>
      <c r="H168">
        <f>F168*AE168</f>
        <v>0</v>
      </c>
      <c r="I168">
        <f>J168-H168</f>
        <v>0</v>
      </c>
      <c r="J168">
        <f>F168*G168</f>
        <v>0</v>
      </c>
      <c r="K168">
        <v>5.0000000000000002E-5</v>
      </c>
      <c r="L168">
        <f>F168*K168</f>
        <v>1E-4</v>
      </c>
      <c r="M168" t="s">
        <v>51</v>
      </c>
      <c r="N168">
        <v>1</v>
      </c>
      <c r="O168">
        <f>IF(N168=5,I168,0)</f>
        <v>0</v>
      </c>
      <c r="Z168">
        <f>IF(AD168=0,J168,0)</f>
        <v>0</v>
      </c>
      <c r="AA168">
        <f>IF(AD168=15,J168,0)</f>
        <v>0</v>
      </c>
      <c r="AB168">
        <f>IF(AD168=21,J168,0)</f>
        <v>0</v>
      </c>
      <c r="AD168">
        <v>12</v>
      </c>
      <c r="AE168">
        <f>G168*AG168</f>
        <v>0</v>
      </c>
      <c r="AF168">
        <f>G168*(1-AG168)</f>
        <v>0</v>
      </c>
      <c r="AG168">
        <v>1</v>
      </c>
      <c r="AM168">
        <f>F168*AE168</f>
        <v>0</v>
      </c>
      <c r="AN168">
        <f>F168*AF168</f>
        <v>0</v>
      </c>
      <c r="AO168" t="s">
        <v>319</v>
      </c>
      <c r="AP168" t="s">
        <v>298</v>
      </c>
      <c r="AQ168" s="13" t="s">
        <v>54</v>
      </c>
    </row>
    <row r="169" spans="1:43" ht="12.75" customHeight="1">
      <c r="C169" s="17" t="s">
        <v>59</v>
      </c>
      <c r="D169" s="66" t="s">
        <v>331</v>
      </c>
      <c r="E169" s="66"/>
      <c r="F169" s="66"/>
      <c r="G169" s="66"/>
      <c r="H169" s="66"/>
      <c r="I169" s="66"/>
      <c r="J169" s="66"/>
      <c r="K169" s="66"/>
      <c r="L169" s="66"/>
      <c r="M169" s="66"/>
    </row>
    <row r="170" spans="1:43">
      <c r="A170" s="2" t="s">
        <v>332</v>
      </c>
      <c r="C170" s="1" t="s">
        <v>333</v>
      </c>
      <c r="D170" t="s">
        <v>334</v>
      </c>
      <c r="E170" t="s">
        <v>97</v>
      </c>
      <c r="F170">
        <v>1</v>
      </c>
      <c r="G170">
        <v>0</v>
      </c>
      <c r="H170">
        <f>F170*AE170</f>
        <v>0</v>
      </c>
      <c r="I170">
        <f>J170-H170</f>
        <v>0</v>
      </c>
      <c r="J170">
        <f>F170*G170</f>
        <v>0</v>
      </c>
      <c r="K170">
        <v>1.0000000000000001E-5</v>
      </c>
      <c r="L170">
        <f>F170*K170</f>
        <v>1.0000000000000001E-5</v>
      </c>
      <c r="M170" t="s">
        <v>51</v>
      </c>
      <c r="N170">
        <v>1</v>
      </c>
      <c r="O170">
        <f>IF(N170=5,I170,0)</f>
        <v>0</v>
      </c>
      <c r="Z170">
        <f>IF(AD170=0,J170,0)</f>
        <v>0</v>
      </c>
      <c r="AA170">
        <f>IF(AD170=15,J170,0)</f>
        <v>0</v>
      </c>
      <c r="AB170">
        <f>IF(AD170=21,J170,0)</f>
        <v>0</v>
      </c>
      <c r="AD170">
        <v>12</v>
      </c>
      <c r="AE170">
        <f>G170*AG170</f>
        <v>0</v>
      </c>
      <c r="AF170">
        <f>G170*(1-AG170)</f>
        <v>0</v>
      </c>
      <c r="AG170">
        <v>1</v>
      </c>
      <c r="AM170">
        <f>F170*AE170</f>
        <v>0</v>
      </c>
      <c r="AN170">
        <f>F170*AF170</f>
        <v>0</v>
      </c>
      <c r="AO170" t="s">
        <v>319</v>
      </c>
      <c r="AP170" t="s">
        <v>298</v>
      </c>
      <c r="AQ170" s="13" t="s">
        <v>54</v>
      </c>
    </row>
    <row r="171" spans="1:43" ht="25.5" customHeight="1">
      <c r="C171" s="17" t="s">
        <v>59</v>
      </c>
      <c r="D171" s="66" t="s">
        <v>335</v>
      </c>
      <c r="E171" s="66"/>
      <c r="F171" s="66"/>
      <c r="G171" s="66"/>
      <c r="H171" s="66"/>
      <c r="I171" s="66"/>
      <c r="J171" s="66"/>
      <c r="K171" s="66"/>
      <c r="L171" s="66"/>
      <c r="M171" s="66"/>
    </row>
    <row r="172" spans="1:43">
      <c r="A172" s="2" t="s">
        <v>336</v>
      </c>
      <c r="C172" s="1" t="s">
        <v>329</v>
      </c>
      <c r="D172" t="s">
        <v>330</v>
      </c>
      <c r="E172" t="s">
        <v>97</v>
      </c>
      <c r="F172">
        <v>1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5.0000000000000002E-5</v>
      </c>
      <c r="L172">
        <f>F172*K172</f>
        <v>5.0000000000000002E-5</v>
      </c>
      <c r="M172" t="s">
        <v>51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12</v>
      </c>
      <c r="AE172">
        <f>G172*AG172</f>
        <v>0</v>
      </c>
      <c r="AF172">
        <f>G172*(1-AG172)</f>
        <v>0</v>
      </c>
      <c r="AG172">
        <v>1</v>
      </c>
      <c r="AM172">
        <f>F172*AE172</f>
        <v>0</v>
      </c>
      <c r="AN172">
        <f>F172*AF172</f>
        <v>0</v>
      </c>
      <c r="AO172" t="s">
        <v>319</v>
      </c>
      <c r="AP172" t="s">
        <v>298</v>
      </c>
      <c r="AQ172" s="13" t="s">
        <v>54</v>
      </c>
    </row>
    <row r="173" spans="1:43" ht="12.75" customHeight="1">
      <c r="C173" s="17" t="s">
        <v>59</v>
      </c>
      <c r="D173" s="66" t="s">
        <v>337</v>
      </c>
      <c r="E173" s="66"/>
      <c r="F173" s="66"/>
      <c r="G173" s="66"/>
      <c r="H173" s="66"/>
      <c r="I173" s="66"/>
      <c r="J173" s="66"/>
      <c r="K173" s="66"/>
      <c r="L173" s="66"/>
      <c r="M173" s="66"/>
    </row>
    <row r="174" spans="1:43">
      <c r="A174" s="2" t="s">
        <v>338</v>
      </c>
      <c r="C174" s="1" t="s">
        <v>339</v>
      </c>
      <c r="D174" t="s">
        <v>340</v>
      </c>
      <c r="E174" t="s">
        <v>97</v>
      </c>
      <c r="F174">
        <v>1</v>
      </c>
      <c r="G174">
        <v>0</v>
      </c>
      <c r="H174">
        <f>F174*AE174</f>
        <v>0</v>
      </c>
      <c r="I174">
        <f>J174-H174</f>
        <v>0</v>
      </c>
      <c r="J174">
        <f>F174*G174</f>
        <v>0</v>
      </c>
      <c r="K174">
        <v>0</v>
      </c>
      <c r="L174">
        <f>F174*K174</f>
        <v>0</v>
      </c>
      <c r="M174" t="s">
        <v>51</v>
      </c>
      <c r="N174">
        <v>1</v>
      </c>
      <c r="O174">
        <f>IF(N174=5,I174,0)</f>
        <v>0</v>
      </c>
      <c r="Z174">
        <f>IF(AD174=0,J174,0)</f>
        <v>0</v>
      </c>
      <c r="AA174">
        <f>IF(AD174=15,J174,0)</f>
        <v>0</v>
      </c>
      <c r="AB174">
        <f>IF(AD174=21,J174,0)</f>
        <v>0</v>
      </c>
      <c r="AD174">
        <v>12</v>
      </c>
      <c r="AE174">
        <f>G174*AG174</f>
        <v>0</v>
      </c>
      <c r="AF174">
        <f>G174*(1-AG174)</f>
        <v>0</v>
      </c>
      <c r="AG174">
        <v>0</v>
      </c>
      <c r="AM174">
        <f>F174*AE174</f>
        <v>0</v>
      </c>
      <c r="AN174">
        <f>F174*AF174</f>
        <v>0</v>
      </c>
      <c r="AO174" t="s">
        <v>319</v>
      </c>
      <c r="AP174" t="s">
        <v>298</v>
      </c>
      <c r="AQ174" s="13" t="s">
        <v>54</v>
      </c>
    </row>
    <row r="175" spans="1:43">
      <c r="A175" s="2" t="s">
        <v>341</v>
      </c>
      <c r="C175" s="1" t="s">
        <v>342</v>
      </c>
      <c r="D175" t="s">
        <v>343</v>
      </c>
      <c r="E175" t="s">
        <v>64</v>
      </c>
      <c r="F175">
        <v>10.5</v>
      </c>
      <c r="G175">
        <v>0</v>
      </c>
      <c r="H175">
        <f>F175*AE175</f>
        <v>0</v>
      </c>
      <c r="I175">
        <f>J175-H175</f>
        <v>0</v>
      </c>
      <c r="J175">
        <f>F175*G175</f>
        <v>0</v>
      </c>
      <c r="K175">
        <v>0</v>
      </c>
      <c r="L175">
        <f>F175*K175</f>
        <v>0</v>
      </c>
      <c r="M175" t="s">
        <v>51</v>
      </c>
      <c r="N175">
        <v>1</v>
      </c>
      <c r="O175">
        <f>IF(N175=5,I175,0)</f>
        <v>0</v>
      </c>
      <c r="Z175">
        <f>IF(AD175=0,J175,0)</f>
        <v>0</v>
      </c>
      <c r="AA175">
        <f>IF(AD175=15,J175,0)</f>
        <v>0</v>
      </c>
      <c r="AB175">
        <f>IF(AD175=21,J175,0)</f>
        <v>0</v>
      </c>
      <c r="AD175">
        <v>12</v>
      </c>
      <c r="AE175">
        <f>G175*AG175</f>
        <v>0</v>
      </c>
      <c r="AF175">
        <f>G175*(1-AG175)</f>
        <v>0</v>
      </c>
      <c r="AG175">
        <v>0</v>
      </c>
      <c r="AM175">
        <f>F175*AE175</f>
        <v>0</v>
      </c>
      <c r="AN175">
        <f>F175*AF175</f>
        <v>0</v>
      </c>
      <c r="AO175" t="s">
        <v>319</v>
      </c>
      <c r="AP175" t="s">
        <v>298</v>
      </c>
      <c r="AQ175" s="13" t="s">
        <v>54</v>
      </c>
    </row>
    <row r="176" spans="1:43">
      <c r="A176" s="2" t="s">
        <v>344</v>
      </c>
      <c r="C176" s="1" t="s">
        <v>345</v>
      </c>
      <c r="D176" t="s">
        <v>346</v>
      </c>
      <c r="E176" t="s">
        <v>64</v>
      </c>
      <c r="F176">
        <v>12</v>
      </c>
      <c r="G176">
        <v>0</v>
      </c>
      <c r="H176">
        <f>F176*AE176</f>
        <v>0</v>
      </c>
      <c r="I176">
        <f>J176-H176</f>
        <v>0</v>
      </c>
      <c r="J176">
        <f>F176*G176</f>
        <v>0</v>
      </c>
      <c r="K176">
        <v>1.4999999999999999E-4</v>
      </c>
      <c r="L176">
        <f>F176*K176</f>
        <v>1.8E-3</v>
      </c>
      <c r="M176" t="s">
        <v>51</v>
      </c>
      <c r="N176">
        <v>1</v>
      </c>
      <c r="O176">
        <f>IF(N176=5,I176,0)</f>
        <v>0</v>
      </c>
      <c r="Z176">
        <f>IF(AD176=0,J176,0)</f>
        <v>0</v>
      </c>
      <c r="AA176">
        <f>IF(AD176=15,J176,0)</f>
        <v>0</v>
      </c>
      <c r="AB176">
        <f>IF(AD176=21,J176,0)</f>
        <v>0</v>
      </c>
      <c r="AD176">
        <v>12</v>
      </c>
      <c r="AE176">
        <f>G176*AG176</f>
        <v>0</v>
      </c>
      <c r="AF176">
        <f>G176*(1-AG176)</f>
        <v>0</v>
      </c>
      <c r="AG176">
        <v>1</v>
      </c>
      <c r="AM176">
        <f>F176*AE176</f>
        <v>0</v>
      </c>
      <c r="AN176">
        <f>F176*AF176</f>
        <v>0</v>
      </c>
      <c r="AO176" t="s">
        <v>319</v>
      </c>
      <c r="AP176" t="s">
        <v>298</v>
      </c>
      <c r="AQ176" s="13" t="s">
        <v>54</v>
      </c>
    </row>
    <row r="177" spans="1:43" ht="25.5" customHeight="1">
      <c r="C177" s="17" t="s">
        <v>59</v>
      </c>
      <c r="D177" s="66" t="s">
        <v>347</v>
      </c>
      <c r="E177" s="66"/>
      <c r="F177" s="66"/>
      <c r="G177" s="66"/>
      <c r="H177" s="66"/>
      <c r="I177" s="66"/>
      <c r="J177" s="66"/>
      <c r="K177" s="66"/>
      <c r="L177" s="66"/>
      <c r="M177" s="66"/>
    </row>
    <row r="178" spans="1:43">
      <c r="A178" s="2" t="s">
        <v>348</v>
      </c>
      <c r="C178" s="1" t="s">
        <v>349</v>
      </c>
      <c r="D178" t="s">
        <v>350</v>
      </c>
      <c r="E178" t="s">
        <v>64</v>
      </c>
      <c r="F178">
        <v>1.4</v>
      </c>
      <c r="G178">
        <v>0</v>
      </c>
      <c r="H178">
        <f>F178*AE178</f>
        <v>0</v>
      </c>
      <c r="I178">
        <f>J178-H178</f>
        <v>0</v>
      </c>
      <c r="J178">
        <f>F178*G178</f>
        <v>0</v>
      </c>
      <c r="K178">
        <v>0</v>
      </c>
      <c r="L178">
        <f>F178*K178</f>
        <v>0</v>
      </c>
      <c r="M178" t="s">
        <v>51</v>
      </c>
      <c r="N178">
        <v>1</v>
      </c>
      <c r="O178">
        <f>IF(N178=5,I178,0)</f>
        <v>0</v>
      </c>
      <c r="Z178">
        <f>IF(AD178=0,J178,0)</f>
        <v>0</v>
      </c>
      <c r="AA178">
        <f>IF(AD178=15,J178,0)</f>
        <v>0</v>
      </c>
      <c r="AB178">
        <f>IF(AD178=21,J178,0)</f>
        <v>0</v>
      </c>
      <c r="AD178">
        <v>12</v>
      </c>
      <c r="AE178">
        <f>G178*AG178</f>
        <v>0</v>
      </c>
      <c r="AF178">
        <f>G178*(1-AG178)</f>
        <v>0</v>
      </c>
      <c r="AG178">
        <v>0</v>
      </c>
      <c r="AM178">
        <f>F178*AE178</f>
        <v>0</v>
      </c>
      <c r="AN178">
        <f>F178*AF178</f>
        <v>0</v>
      </c>
      <c r="AO178" t="s">
        <v>319</v>
      </c>
      <c r="AP178" t="s">
        <v>298</v>
      </c>
      <c r="AQ178" s="13" t="s">
        <v>54</v>
      </c>
    </row>
    <row r="179" spans="1:43">
      <c r="D179" s="14" t="s">
        <v>351</v>
      </c>
      <c r="E179" s="14"/>
      <c r="F179" s="14">
        <v>3</v>
      </c>
    </row>
    <row r="180" spans="1:43">
      <c r="A180" s="2" t="s">
        <v>352</v>
      </c>
      <c r="C180" s="1" t="s">
        <v>353</v>
      </c>
      <c r="D180" t="s">
        <v>354</v>
      </c>
      <c r="E180" t="s">
        <v>64</v>
      </c>
      <c r="F180">
        <v>2</v>
      </c>
      <c r="G180">
        <v>0</v>
      </c>
      <c r="H180">
        <f>F180*AE180</f>
        <v>0</v>
      </c>
      <c r="I180">
        <f>J180-H180</f>
        <v>0</v>
      </c>
      <c r="J180">
        <f>F180*G180</f>
        <v>0</v>
      </c>
      <c r="K180">
        <v>2.0000000000000001E-4</v>
      </c>
      <c r="L180">
        <f>F180*K180</f>
        <v>4.0000000000000002E-4</v>
      </c>
      <c r="M180" t="s">
        <v>51</v>
      </c>
      <c r="N180">
        <v>1</v>
      </c>
      <c r="O180">
        <f>IF(N180=5,I180,0)</f>
        <v>0</v>
      </c>
      <c r="Z180">
        <f>IF(AD180=0,J180,0)</f>
        <v>0</v>
      </c>
      <c r="AA180">
        <f>IF(AD180=15,J180,0)</f>
        <v>0</v>
      </c>
      <c r="AB180">
        <f>IF(AD180=21,J180,0)</f>
        <v>0</v>
      </c>
      <c r="AD180">
        <v>12</v>
      </c>
      <c r="AE180">
        <f>G180*AG180</f>
        <v>0</v>
      </c>
      <c r="AF180">
        <f>G180*(1-AG180)</f>
        <v>0</v>
      </c>
      <c r="AG180">
        <v>1</v>
      </c>
      <c r="AM180">
        <f>F180*AE180</f>
        <v>0</v>
      </c>
      <c r="AN180">
        <f>F180*AF180</f>
        <v>0</v>
      </c>
      <c r="AO180" t="s">
        <v>319</v>
      </c>
      <c r="AP180" t="s">
        <v>298</v>
      </c>
      <c r="AQ180" s="13" t="s">
        <v>54</v>
      </c>
    </row>
    <row r="181" spans="1:43" ht="25.5" customHeight="1">
      <c r="C181" s="17" t="s">
        <v>59</v>
      </c>
      <c r="D181" s="66" t="s">
        <v>347</v>
      </c>
      <c r="E181" s="66"/>
      <c r="F181" s="66"/>
      <c r="G181" s="66"/>
      <c r="H181" s="66"/>
      <c r="I181" s="66"/>
      <c r="J181" s="66"/>
      <c r="K181" s="66"/>
      <c r="L181" s="66"/>
      <c r="M181" s="66"/>
    </row>
    <row r="182" spans="1:43">
      <c r="A182" s="2" t="s">
        <v>44</v>
      </c>
      <c r="C182" s="1" t="s">
        <v>355</v>
      </c>
      <c r="D182" t="s">
        <v>356</v>
      </c>
      <c r="E182" t="s">
        <v>97</v>
      </c>
      <c r="F182">
        <v>1</v>
      </c>
      <c r="G182">
        <v>0</v>
      </c>
      <c r="H182">
        <f>F182*AE182</f>
        <v>0</v>
      </c>
      <c r="I182">
        <f>J182-H182</f>
        <v>0</v>
      </c>
      <c r="J182">
        <f>F182*G182</f>
        <v>0</v>
      </c>
      <c r="K182">
        <v>0</v>
      </c>
      <c r="L182">
        <f>F182*K182</f>
        <v>0</v>
      </c>
      <c r="M182" t="s">
        <v>51</v>
      </c>
      <c r="N182">
        <v>1</v>
      </c>
      <c r="O182">
        <f>IF(N182=5,I182,0)</f>
        <v>0</v>
      </c>
      <c r="Z182">
        <f>IF(AD182=0,J182,0)</f>
        <v>0</v>
      </c>
      <c r="AA182">
        <f>IF(AD182=15,J182,0)</f>
        <v>0</v>
      </c>
      <c r="AB182">
        <f>IF(AD182=21,J182,0)</f>
        <v>0</v>
      </c>
      <c r="AD182">
        <v>12</v>
      </c>
      <c r="AE182">
        <f>G182*AG182</f>
        <v>0</v>
      </c>
      <c r="AF182">
        <f>G182*(1-AG182)</f>
        <v>0</v>
      </c>
      <c r="AG182">
        <v>0</v>
      </c>
      <c r="AM182">
        <f>F182*AE182</f>
        <v>0</v>
      </c>
      <c r="AN182">
        <f>F182*AF182</f>
        <v>0</v>
      </c>
      <c r="AO182" t="s">
        <v>319</v>
      </c>
      <c r="AP182" t="s">
        <v>298</v>
      </c>
      <c r="AQ182" s="13" t="s">
        <v>54</v>
      </c>
    </row>
    <row r="183" spans="1:43">
      <c r="A183" s="2" t="s">
        <v>357</v>
      </c>
      <c r="C183" s="1" t="s">
        <v>358</v>
      </c>
      <c r="D183" t="s">
        <v>359</v>
      </c>
      <c r="E183" t="s">
        <v>97</v>
      </c>
      <c r="F183">
        <v>1</v>
      </c>
      <c r="G183">
        <v>0</v>
      </c>
      <c r="H183">
        <f>F183*AE183</f>
        <v>0</v>
      </c>
      <c r="I183">
        <f>J183-H183</f>
        <v>0</v>
      </c>
      <c r="J183">
        <f>F183*G183</f>
        <v>0</v>
      </c>
      <c r="K183">
        <v>0</v>
      </c>
      <c r="L183">
        <f>F183*K183</f>
        <v>0</v>
      </c>
      <c r="M183" t="s">
        <v>51</v>
      </c>
      <c r="N183">
        <v>1</v>
      </c>
      <c r="O183">
        <f>IF(N183=5,I183,0)</f>
        <v>0</v>
      </c>
      <c r="Z183">
        <f>IF(AD183=0,J183,0)</f>
        <v>0</v>
      </c>
      <c r="AA183">
        <f>IF(AD183=15,J183,0)</f>
        <v>0</v>
      </c>
      <c r="AB183">
        <f>IF(AD183=21,J183,0)</f>
        <v>0</v>
      </c>
      <c r="AD183">
        <v>12</v>
      </c>
      <c r="AE183">
        <f>G183*AG183</f>
        <v>0</v>
      </c>
      <c r="AF183">
        <f>G183*(1-AG183)</f>
        <v>0</v>
      </c>
      <c r="AG183">
        <v>0</v>
      </c>
      <c r="AM183">
        <f>F183*AE183</f>
        <v>0</v>
      </c>
      <c r="AN183">
        <f>F183*AF183</f>
        <v>0</v>
      </c>
      <c r="AO183" t="s">
        <v>319</v>
      </c>
      <c r="AP183" t="s">
        <v>298</v>
      </c>
      <c r="AQ183" s="13" t="s">
        <v>54</v>
      </c>
    </row>
    <row r="184" spans="1:43">
      <c r="A184" s="2" t="s">
        <v>360</v>
      </c>
      <c r="C184" s="1" t="s">
        <v>361</v>
      </c>
      <c r="D184" t="s">
        <v>362</v>
      </c>
      <c r="E184" t="s">
        <v>97</v>
      </c>
      <c r="F184">
        <v>2</v>
      </c>
      <c r="G184">
        <v>0</v>
      </c>
      <c r="H184">
        <f>F184*AE184</f>
        <v>0</v>
      </c>
      <c r="I184">
        <f>J184-H184</f>
        <v>0</v>
      </c>
      <c r="J184">
        <f>F184*G184</f>
        <v>0</v>
      </c>
      <c r="K184">
        <v>0</v>
      </c>
      <c r="L184">
        <f>F184*K184</f>
        <v>0</v>
      </c>
      <c r="M184" t="s">
        <v>51</v>
      </c>
      <c r="N184">
        <v>1</v>
      </c>
      <c r="O184">
        <f>IF(N184=5,I184,0)</f>
        <v>0</v>
      </c>
      <c r="Z184">
        <f>IF(AD184=0,J184,0)</f>
        <v>0</v>
      </c>
      <c r="AA184">
        <f>IF(AD184=15,J184,0)</f>
        <v>0</v>
      </c>
      <c r="AB184">
        <f>IF(AD184=21,J184,0)</f>
        <v>0</v>
      </c>
      <c r="AD184">
        <v>12</v>
      </c>
      <c r="AE184">
        <f>G184*AG184</f>
        <v>0</v>
      </c>
      <c r="AF184">
        <f>G184*(1-AG184)</f>
        <v>0</v>
      </c>
      <c r="AG184">
        <v>0.47289373132069762</v>
      </c>
      <c r="AM184">
        <f>F184*AE184</f>
        <v>0</v>
      </c>
      <c r="AN184">
        <f>F184*AF184</f>
        <v>0</v>
      </c>
      <c r="AO184" t="s">
        <v>319</v>
      </c>
      <c r="AP184" t="s">
        <v>298</v>
      </c>
      <c r="AQ184" s="13" t="s">
        <v>54</v>
      </c>
    </row>
    <row r="185" spans="1:43">
      <c r="A185" s="2" t="s">
        <v>363</v>
      </c>
      <c r="C185" s="1" t="s">
        <v>364</v>
      </c>
      <c r="D185" t="s">
        <v>365</v>
      </c>
      <c r="E185" t="s">
        <v>97</v>
      </c>
      <c r="F185">
        <v>1</v>
      </c>
      <c r="G185">
        <v>0</v>
      </c>
      <c r="H185">
        <f>F185*AE185</f>
        <v>0</v>
      </c>
      <c r="I185">
        <f>J185-H185</f>
        <v>0</v>
      </c>
      <c r="J185">
        <f>F185*G185</f>
        <v>0</v>
      </c>
      <c r="K185">
        <v>0</v>
      </c>
      <c r="L185">
        <f>F185*K185</f>
        <v>0</v>
      </c>
      <c r="M185" t="s">
        <v>51</v>
      </c>
      <c r="N185">
        <v>1</v>
      </c>
      <c r="O185">
        <f>IF(N185=5,I185,0)</f>
        <v>0</v>
      </c>
      <c r="Z185">
        <f>IF(AD185=0,J185,0)</f>
        <v>0</v>
      </c>
      <c r="AA185">
        <f>IF(AD185=15,J185,0)</f>
        <v>0</v>
      </c>
      <c r="AB185">
        <f>IF(AD185=21,J185,0)</f>
        <v>0</v>
      </c>
      <c r="AD185">
        <v>12</v>
      </c>
      <c r="AE185">
        <f>G185*AG185</f>
        <v>0</v>
      </c>
      <c r="AF185">
        <f>G185*(1-AG185)</f>
        <v>0</v>
      </c>
      <c r="AG185">
        <v>0.47969299648225128</v>
      </c>
      <c r="AM185">
        <f>F185*AE185</f>
        <v>0</v>
      </c>
      <c r="AN185">
        <f>F185*AF185</f>
        <v>0</v>
      </c>
      <c r="AO185" t="s">
        <v>319</v>
      </c>
      <c r="AP185" t="s">
        <v>298</v>
      </c>
      <c r="AQ185" s="13" t="s">
        <v>54</v>
      </c>
    </row>
    <row r="186" spans="1:43">
      <c r="A186" s="18"/>
      <c r="B186" s="19"/>
      <c r="C186" s="19" t="s">
        <v>366</v>
      </c>
      <c r="D186" s="13" t="s">
        <v>367</v>
      </c>
      <c r="E186" s="13"/>
      <c r="F186" s="13"/>
      <c r="G186" s="13"/>
      <c r="H186" s="13">
        <f>SUM(H187:H197)</f>
        <v>0</v>
      </c>
      <c r="I186" s="13">
        <f>SUM(I187:I197)</f>
        <v>0</v>
      </c>
      <c r="J186" s="13">
        <f>H186+I186</f>
        <v>0</v>
      </c>
      <c r="K186" s="13"/>
      <c r="L186" s="13">
        <f>SUM(L187:L197)</f>
        <v>0</v>
      </c>
      <c r="M186" s="13"/>
      <c r="P186" s="13">
        <f>IF(Q186="PR",J186,SUM(O187:O197))</f>
        <v>0</v>
      </c>
      <c r="Q186" s="13"/>
      <c r="R186" s="13">
        <f>IF(Q186="HS",H186,0)</f>
        <v>0</v>
      </c>
      <c r="S186" s="13">
        <f>IF(Q186="HS",I186-P186,0)</f>
        <v>0</v>
      </c>
      <c r="T186" s="13">
        <f>IF(Q186="PS",H186,0)</f>
        <v>0</v>
      </c>
      <c r="U186" s="13">
        <f>IF(Q186="PS",I186-P186,0)</f>
        <v>0</v>
      </c>
      <c r="V186" s="13">
        <f>IF(Q186="MP",H186,0)</f>
        <v>0</v>
      </c>
      <c r="W186" s="13">
        <f>IF(Q186="MP",I186-P186,0)</f>
        <v>0</v>
      </c>
      <c r="X186" s="13">
        <f>IF(Q186="OM",H186,0)</f>
        <v>0</v>
      </c>
      <c r="Y186" s="13" t="s">
        <v>366</v>
      </c>
      <c r="AI186">
        <f>SUM(Z187:Z197)</f>
        <v>0</v>
      </c>
      <c r="AJ186">
        <f>SUM(AA187:AA197)</f>
        <v>0</v>
      </c>
      <c r="AK186">
        <f>SUM(AB187:AB197)</f>
        <v>0</v>
      </c>
    </row>
    <row r="187" spans="1:43">
      <c r="A187" s="2" t="s">
        <v>368</v>
      </c>
      <c r="C187" s="1" t="s">
        <v>369</v>
      </c>
      <c r="D187" t="s">
        <v>370</v>
      </c>
      <c r="E187" t="s">
        <v>77</v>
      </c>
      <c r="F187">
        <v>0.14449999999999999</v>
      </c>
      <c r="G187">
        <v>0</v>
      </c>
      <c r="H187">
        <f>F187*AE187</f>
        <v>0</v>
      </c>
      <c r="I187">
        <f>J187-H187</f>
        <v>0</v>
      </c>
      <c r="J187">
        <f>F187*G187</f>
        <v>0</v>
      </c>
      <c r="K187">
        <v>0</v>
      </c>
      <c r="L187">
        <f>F187*K187</f>
        <v>0</v>
      </c>
      <c r="M187" t="s">
        <v>51</v>
      </c>
      <c r="N187">
        <v>5</v>
      </c>
      <c r="O187">
        <f>IF(N187=5,I187,0)</f>
        <v>0</v>
      </c>
      <c r="Z187">
        <f>IF(AD187=0,J187,0)</f>
        <v>0</v>
      </c>
      <c r="AA187">
        <f>IF(AD187=15,J187,0)</f>
        <v>0</v>
      </c>
      <c r="AB187">
        <f>IF(AD187=21,J187,0)</f>
        <v>0</v>
      </c>
      <c r="AD187">
        <v>12</v>
      </c>
      <c r="AE187">
        <f>G187*AG187</f>
        <v>0</v>
      </c>
      <c r="AF187">
        <f>G187*(1-AG187)</f>
        <v>0</v>
      </c>
      <c r="AG187">
        <v>0</v>
      </c>
      <c r="AM187">
        <f>F187*AE187</f>
        <v>0</v>
      </c>
      <c r="AN187">
        <f>F187*AF187</f>
        <v>0</v>
      </c>
      <c r="AO187" t="s">
        <v>371</v>
      </c>
      <c r="AP187" t="s">
        <v>298</v>
      </c>
      <c r="AQ187" s="13" t="s">
        <v>54</v>
      </c>
    </row>
    <row r="188" spans="1:43">
      <c r="D188" s="14" t="s">
        <v>372</v>
      </c>
      <c r="E188" s="14"/>
      <c r="F188" s="14">
        <v>1.3262</v>
      </c>
    </row>
    <row r="189" spans="1:43">
      <c r="D189" s="14" t="s">
        <v>373</v>
      </c>
      <c r="E189" s="14"/>
      <c r="F189" s="14">
        <v>0.43690000000000001</v>
      </c>
    </row>
    <row r="190" spans="1:43">
      <c r="D190" s="14" t="s">
        <v>374</v>
      </c>
      <c r="E190" s="14"/>
      <c r="F190" s="14">
        <v>0.95140000000000002</v>
      </c>
    </row>
    <row r="191" spans="1:43">
      <c r="D191" s="14" t="s">
        <v>373</v>
      </c>
      <c r="E191" s="14"/>
      <c r="F191" s="14">
        <v>0.43690000000000001</v>
      </c>
    </row>
    <row r="192" spans="1:43">
      <c r="D192" s="14" t="s">
        <v>375</v>
      </c>
      <c r="E192" s="14"/>
      <c r="F192" s="14">
        <v>5.1200000000000002E-2</v>
      </c>
    </row>
    <row r="193" spans="1:43">
      <c r="D193" s="14" t="s">
        <v>376</v>
      </c>
      <c r="E193" s="14"/>
      <c r="F193" s="14">
        <v>9.3299999999999994E-2</v>
      </c>
    </row>
    <row r="194" spans="1:43" ht="12.75" customHeight="1">
      <c r="C194" s="17" t="s">
        <v>59</v>
      </c>
      <c r="D194" s="66" t="s">
        <v>377</v>
      </c>
      <c r="E194" s="66"/>
      <c r="F194" s="66"/>
      <c r="G194" s="66"/>
      <c r="H194" s="66"/>
      <c r="I194" s="66"/>
      <c r="J194" s="66"/>
      <c r="K194" s="66"/>
      <c r="L194" s="66"/>
      <c r="M194" s="66"/>
    </row>
    <row r="195" spans="1:43">
      <c r="A195" s="2" t="s">
        <v>378</v>
      </c>
      <c r="C195" s="1" t="s">
        <v>379</v>
      </c>
      <c r="D195" t="s">
        <v>380</v>
      </c>
      <c r="E195" t="s">
        <v>77</v>
      </c>
      <c r="F195">
        <v>0.14449999999999999</v>
      </c>
      <c r="G195">
        <v>0</v>
      </c>
      <c r="H195">
        <f>F195*AE195</f>
        <v>0</v>
      </c>
      <c r="I195">
        <f>J195-H195</f>
        <v>0</v>
      </c>
      <c r="J195">
        <f>F195*G195</f>
        <v>0</v>
      </c>
      <c r="K195">
        <v>0</v>
      </c>
      <c r="L195">
        <f>F195*K195</f>
        <v>0</v>
      </c>
      <c r="M195" t="s">
        <v>51</v>
      </c>
      <c r="N195">
        <v>5</v>
      </c>
      <c r="O195">
        <f>IF(N195=5,I195,0)</f>
        <v>0</v>
      </c>
      <c r="Z195">
        <f>IF(AD195=0,J195,0)</f>
        <v>0</v>
      </c>
      <c r="AA195">
        <f>IF(AD195=15,J195,0)</f>
        <v>0</v>
      </c>
      <c r="AB195">
        <f>IF(AD195=21,J195,0)</f>
        <v>0</v>
      </c>
      <c r="AD195">
        <v>12</v>
      </c>
      <c r="AE195">
        <f>G195*AG195</f>
        <v>0</v>
      </c>
      <c r="AF195">
        <f>G195*(1-AG195)</f>
        <v>0</v>
      </c>
      <c r="AG195">
        <v>0</v>
      </c>
      <c r="AM195">
        <f>F195*AE195</f>
        <v>0</v>
      </c>
      <c r="AN195">
        <f>F195*AF195</f>
        <v>0</v>
      </c>
      <c r="AO195" t="s">
        <v>371</v>
      </c>
      <c r="AP195" t="s">
        <v>298</v>
      </c>
      <c r="AQ195" s="13" t="s">
        <v>54</v>
      </c>
    </row>
    <row r="196" spans="1:43" ht="12.75" customHeight="1">
      <c r="C196" s="17" t="s">
        <v>59</v>
      </c>
      <c r="D196" s="66" t="s">
        <v>381</v>
      </c>
      <c r="E196" s="66"/>
      <c r="F196" s="66"/>
      <c r="G196" s="66"/>
      <c r="H196" s="66"/>
      <c r="I196" s="66"/>
      <c r="J196" s="66"/>
      <c r="K196" s="66"/>
      <c r="L196" s="66"/>
      <c r="M196" s="66"/>
    </row>
    <row r="197" spans="1:43">
      <c r="A197" s="2" t="s">
        <v>382</v>
      </c>
      <c r="C197" s="1" t="s">
        <v>383</v>
      </c>
      <c r="D197" t="s">
        <v>384</v>
      </c>
      <c r="E197" t="s">
        <v>77</v>
      </c>
      <c r="F197">
        <v>0.14449999999999999</v>
      </c>
      <c r="G197">
        <v>0</v>
      </c>
      <c r="H197">
        <f>F197*AE197</f>
        <v>0</v>
      </c>
      <c r="I197">
        <f>J197-H197</f>
        <v>0</v>
      </c>
      <c r="J197">
        <f>F197*G197</f>
        <v>0</v>
      </c>
      <c r="K197">
        <v>0</v>
      </c>
      <c r="L197">
        <f>F197*K197</f>
        <v>0</v>
      </c>
      <c r="M197" t="s">
        <v>51</v>
      </c>
      <c r="N197">
        <v>5</v>
      </c>
      <c r="O197">
        <f>IF(N197=5,I197,0)</f>
        <v>0</v>
      </c>
      <c r="Z197">
        <f>IF(AD197=0,J197,0)</f>
        <v>0</v>
      </c>
      <c r="AA197">
        <f>IF(AD197=15,J197,0)</f>
        <v>0</v>
      </c>
      <c r="AB197">
        <f>IF(AD197=21,J197,0)</f>
        <v>0</v>
      </c>
      <c r="AD197">
        <v>12</v>
      </c>
      <c r="AE197">
        <f>G197*AG197</f>
        <v>0</v>
      </c>
      <c r="AF197">
        <f>G197*(1-AG197)</f>
        <v>0</v>
      </c>
      <c r="AG197">
        <v>0</v>
      </c>
      <c r="AM197">
        <f>F197*AE197</f>
        <v>0</v>
      </c>
      <c r="AN197">
        <f>F197*AF197</f>
        <v>0</v>
      </c>
      <c r="AO197" t="s">
        <v>371</v>
      </c>
      <c r="AP197" t="s">
        <v>298</v>
      </c>
      <c r="AQ197" s="13" t="s">
        <v>54</v>
      </c>
    </row>
    <row r="198" spans="1:43">
      <c r="A198" s="20"/>
      <c r="B198" s="21"/>
      <c r="C198" s="21"/>
      <c r="D198" s="22"/>
      <c r="E198" s="22"/>
      <c r="F198" s="22"/>
      <c r="G198" s="22"/>
      <c r="H198" s="67" t="s">
        <v>385</v>
      </c>
      <c r="I198" s="67"/>
      <c r="J198" s="22">
        <f>J8+J35+J45+J84+J132+J152+J157+J162+J186</f>
        <v>0</v>
      </c>
      <c r="K198" s="22"/>
      <c r="L198" s="22"/>
      <c r="M198" s="22"/>
    </row>
    <row r="199" spans="1:43">
      <c r="A199" s="23" t="s">
        <v>386</v>
      </c>
    </row>
    <row r="200" spans="1:43" ht="0" hidden="1" customHeight="1">
      <c r="A200" s="68"/>
      <c r="B200" s="44"/>
      <c r="C200" s="44"/>
      <c r="D200" s="69"/>
      <c r="E200" s="69"/>
      <c r="F200" s="69"/>
      <c r="G200" s="69"/>
      <c r="H200" s="69"/>
      <c r="I200" s="69"/>
      <c r="J200" s="69"/>
      <c r="K200" s="69"/>
      <c r="L200" s="69"/>
      <c r="M200" s="69"/>
    </row>
  </sheetData>
  <sheetProtection formatCells="0" formatColumns="0" formatRows="0" insertColumns="0" insertRows="0" insertHyperlinks="0" deleteColumns="0" deleteRows="0" sort="0" autoFilter="0" pivotTables="0"/>
  <mergeCells count="69">
    <mergeCell ref="D196:M196"/>
    <mergeCell ref="H198:I198"/>
    <mergeCell ref="A200:M200"/>
    <mergeCell ref="D171:M171"/>
    <mergeCell ref="D173:M173"/>
    <mergeCell ref="D177:M177"/>
    <mergeCell ref="D181:M181"/>
    <mergeCell ref="D194:M194"/>
    <mergeCell ref="D154:M154"/>
    <mergeCell ref="D156:M156"/>
    <mergeCell ref="D165:M165"/>
    <mergeCell ref="D167:M167"/>
    <mergeCell ref="D169:M169"/>
    <mergeCell ref="D131:M131"/>
    <mergeCell ref="D142:M142"/>
    <mergeCell ref="D144:M144"/>
    <mergeCell ref="D149:M149"/>
    <mergeCell ref="D151:M151"/>
    <mergeCell ref="D98:M98"/>
    <mergeCell ref="D100:M100"/>
    <mergeCell ref="D105:M105"/>
    <mergeCell ref="D107:M107"/>
    <mergeCell ref="D116:M116"/>
    <mergeCell ref="D75:M75"/>
    <mergeCell ref="D78:M78"/>
    <mergeCell ref="D83:M83"/>
    <mergeCell ref="D91:M91"/>
    <mergeCell ref="D93:M93"/>
    <mergeCell ref="D56:M56"/>
    <mergeCell ref="D61:M61"/>
    <mergeCell ref="D69:M69"/>
    <mergeCell ref="D71:M71"/>
    <mergeCell ref="D73:M73"/>
    <mergeCell ref="D32:M32"/>
    <mergeCell ref="D34:M34"/>
    <mergeCell ref="D43:M43"/>
    <mergeCell ref="D49:M49"/>
    <mergeCell ref="D54:M54"/>
    <mergeCell ref="D14:M14"/>
    <mergeCell ref="D19:M19"/>
    <mergeCell ref="D22:M22"/>
    <mergeCell ref="D27:M27"/>
    <mergeCell ref="D30:M30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177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1640625" style="2" customWidth="1"/>
    <col min="2" max="2" width="14" style="1" bestFit="1" customWidth="1"/>
    <col min="3" max="3" width="59.5" bestFit="1" customWidth="1"/>
    <col min="4" max="4" width="6.33203125" bestFit="1" customWidth="1"/>
    <col min="5" max="5" width="38.8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</row>
    <row r="2" spans="1:25" ht="25.5" customHeight="1">
      <c r="A2" s="29" t="s">
        <v>1</v>
      </c>
      <c r="B2" s="31"/>
      <c r="C2" s="5" t="s">
        <v>2</v>
      </c>
      <c r="D2" s="103"/>
      <c r="E2" s="46" t="s">
        <v>3</v>
      </c>
      <c r="F2" s="46"/>
      <c r="G2" s="104"/>
      <c r="H2" s="104"/>
      <c r="I2" s="102"/>
      <c r="J2" s="101"/>
      <c r="K2" s="101"/>
      <c r="L2" s="101"/>
      <c r="M2" s="1"/>
    </row>
    <row r="3" spans="1:25" ht="25.5" customHeight="1">
      <c r="A3" s="30" t="s">
        <v>7</v>
      </c>
      <c r="C3" s="6" t="s">
        <v>8</v>
      </c>
      <c r="E3" s="48" t="s">
        <v>9</v>
      </c>
      <c r="F3" s="48"/>
      <c r="G3" s="105"/>
      <c r="H3" s="105"/>
      <c r="I3" s="102"/>
      <c r="J3" s="101"/>
      <c r="K3" s="101"/>
      <c r="L3" s="101"/>
      <c r="M3" s="1"/>
    </row>
    <row r="4" spans="1:25" ht="25.5" customHeight="1">
      <c r="A4" s="30" t="s">
        <v>12</v>
      </c>
      <c r="C4" s="6" t="s">
        <v>13</v>
      </c>
      <c r="E4" s="48" t="s">
        <v>14</v>
      </c>
      <c r="F4" s="48"/>
      <c r="G4" s="105"/>
      <c r="H4" s="105"/>
      <c r="I4" s="102"/>
      <c r="J4" s="101"/>
      <c r="K4" s="101"/>
      <c r="L4" s="101"/>
      <c r="M4" s="1"/>
    </row>
    <row r="5" spans="1:25" ht="25.5" customHeight="1" thickBot="1">
      <c r="A5" s="99" t="s">
        <v>16</v>
      </c>
      <c r="B5" s="100"/>
      <c r="C5" s="100"/>
      <c r="D5" s="7"/>
      <c r="E5" s="50" t="s">
        <v>17</v>
      </c>
      <c r="F5" s="50"/>
      <c r="G5" s="106"/>
      <c r="H5" s="106"/>
      <c r="I5" s="102"/>
      <c r="J5" s="101"/>
      <c r="K5" s="101"/>
      <c r="L5" s="10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387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SUM(H8:H27)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6.2640000000000002</v>
      </c>
      <c r="G8" s="107"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 ht="12.75" customHeight="1">
      <c r="B12" s="15" t="s">
        <v>59</v>
      </c>
      <c r="C12" s="66" t="s">
        <v>60</v>
      </c>
      <c r="D12" s="71"/>
      <c r="E12" s="71"/>
      <c r="F12" s="71"/>
      <c r="G12" s="71"/>
      <c r="H12" s="16"/>
    </row>
    <row r="13" spans="1:25">
      <c r="A13" s="2" t="s">
        <v>61</v>
      </c>
      <c r="B13" s="1" t="s">
        <v>62</v>
      </c>
      <c r="C13" s="25" t="s">
        <v>63</v>
      </c>
      <c r="D13" t="s">
        <v>64</v>
      </c>
      <c r="E13" t="s">
        <v>65</v>
      </c>
      <c r="F13">
        <v>3.6</v>
      </c>
      <c r="G13" s="107">
        <f>'Stavební rozpočet'!G15</f>
        <v>0</v>
      </c>
      <c r="H13">
        <f>W13*F13+X13*F13</f>
        <v>0</v>
      </c>
      <c r="W13">
        <f>G13*Y13</f>
        <v>0</v>
      </c>
      <c r="X13">
        <f>G13*(1-Y13)</f>
        <v>0</v>
      </c>
      <c r="Y13">
        <v>0.12809798270893369</v>
      </c>
    </row>
    <row r="14" spans="1:25">
      <c r="E14" t="s">
        <v>66</v>
      </c>
    </row>
    <row r="15" spans="1:25">
      <c r="E15" t="s">
        <v>67</v>
      </c>
    </row>
    <row r="16" spans="1:25" ht="12.75" customHeight="1">
      <c r="B16" s="15" t="s">
        <v>59</v>
      </c>
      <c r="C16" s="66" t="s">
        <v>68</v>
      </c>
      <c r="D16" s="71"/>
      <c r="E16" s="71"/>
      <c r="F16" s="71"/>
      <c r="G16" s="71"/>
      <c r="H16" s="16"/>
    </row>
    <row r="17" spans="1:25">
      <c r="A17" s="2" t="s">
        <v>69</v>
      </c>
      <c r="B17" s="1" t="s">
        <v>70</v>
      </c>
      <c r="C17" s="25" t="s">
        <v>71</v>
      </c>
      <c r="D17" t="s">
        <v>50</v>
      </c>
      <c r="E17" t="s">
        <v>72</v>
      </c>
      <c r="F17">
        <v>6.2640000000000002</v>
      </c>
      <c r="G17" s="107">
        <f>'Stavební rozpočet'!G20</f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0.11891428571428569</v>
      </c>
    </row>
    <row r="18" spans="1:25" ht="12.75" customHeight="1">
      <c r="B18" s="15" t="s">
        <v>59</v>
      </c>
      <c r="C18" s="66" t="s">
        <v>73</v>
      </c>
      <c r="D18" s="71"/>
      <c r="E18" s="71"/>
      <c r="F18" s="71"/>
      <c r="G18" s="71"/>
      <c r="H18" s="16"/>
    </row>
    <row r="19" spans="1:25">
      <c r="A19" s="2" t="s">
        <v>74</v>
      </c>
      <c r="B19" s="1" t="s">
        <v>75</v>
      </c>
      <c r="C19" s="25" t="s">
        <v>76</v>
      </c>
      <c r="D19" t="s">
        <v>77</v>
      </c>
      <c r="E19" t="s">
        <v>78</v>
      </c>
      <c r="F19">
        <v>2.5000000000000001E-2</v>
      </c>
      <c r="G19" s="107">
        <f>'Stavební rozpočet'!G23</f>
        <v>0</v>
      </c>
      <c r="H19">
        <f>W19*F19+X19*F19</f>
        <v>0</v>
      </c>
      <c r="W19">
        <f>G19*Y19</f>
        <v>0</v>
      </c>
      <c r="X19">
        <f>G19*(1-Y19)</f>
        <v>0</v>
      </c>
      <c r="Y19">
        <v>1</v>
      </c>
    </row>
    <row r="20" spans="1:25">
      <c r="E20" t="s">
        <v>78</v>
      </c>
    </row>
    <row r="21" spans="1:25">
      <c r="E21" t="s">
        <v>79</v>
      </c>
    </row>
    <row r="22" spans="1:25" ht="12.75" customHeight="1">
      <c r="B22" s="15" t="s">
        <v>59</v>
      </c>
      <c r="C22" s="66" t="s">
        <v>80</v>
      </c>
      <c r="D22" s="71"/>
      <c r="E22" s="71"/>
      <c r="F22" s="71"/>
      <c r="G22" s="71"/>
      <c r="H22" s="16"/>
    </row>
    <row r="23" spans="1:25">
      <c r="A23" s="2" t="s">
        <v>81</v>
      </c>
      <c r="B23" s="1" t="s">
        <v>82</v>
      </c>
      <c r="C23" s="25" t="s">
        <v>83</v>
      </c>
      <c r="D23" t="s">
        <v>50</v>
      </c>
      <c r="E23" t="s">
        <v>84</v>
      </c>
      <c r="F23">
        <v>2.8628</v>
      </c>
      <c r="G23" s="107">
        <f>'Stavební rozpočet'!G28</f>
        <v>0</v>
      </c>
      <c r="H23">
        <f>W23*F23+X23*F23</f>
        <v>0</v>
      </c>
      <c r="W23">
        <f>G23*Y23</f>
        <v>0</v>
      </c>
      <c r="X23">
        <f>G23*(1-Y23)</f>
        <v>0</v>
      </c>
      <c r="Y23">
        <v>0.26393229166666671</v>
      </c>
    </row>
    <row r="24" spans="1:25" ht="12.75" customHeight="1">
      <c r="B24" s="15" t="s">
        <v>59</v>
      </c>
      <c r="C24" s="66" t="s">
        <v>85</v>
      </c>
      <c r="D24" s="71"/>
      <c r="E24" s="71"/>
      <c r="F24" s="71"/>
      <c r="G24" s="71"/>
      <c r="H24" s="16"/>
    </row>
    <row r="25" spans="1:25">
      <c r="A25" s="2" t="s">
        <v>86</v>
      </c>
      <c r="B25" s="1" t="s">
        <v>87</v>
      </c>
      <c r="C25" s="25" t="s">
        <v>88</v>
      </c>
      <c r="D25" t="s">
        <v>50</v>
      </c>
      <c r="F25">
        <v>2.8628</v>
      </c>
      <c r="G25" s="107">
        <f>'Stavební rozpočet'!G31</f>
        <v>0</v>
      </c>
      <c r="H25">
        <f>W25*F25+X25*F25</f>
        <v>0</v>
      </c>
      <c r="W25">
        <f>G25*Y25</f>
        <v>0</v>
      </c>
      <c r="X25">
        <f>G25*(1-Y25)</f>
        <v>0</v>
      </c>
      <c r="Y25">
        <v>0.1741541038525963</v>
      </c>
    </row>
    <row r="26" spans="1:25" ht="12.75" customHeight="1">
      <c r="B26" s="15" t="s">
        <v>59</v>
      </c>
      <c r="C26" s="66" t="s">
        <v>89</v>
      </c>
      <c r="D26" s="71"/>
      <c r="E26" s="71"/>
      <c r="F26" s="71"/>
      <c r="G26" s="71"/>
      <c r="H26" s="16"/>
    </row>
    <row r="27" spans="1:25">
      <c r="A27" s="2" t="s">
        <v>90</v>
      </c>
      <c r="B27" s="1" t="s">
        <v>75</v>
      </c>
      <c r="C27" s="25" t="s">
        <v>76</v>
      </c>
      <c r="D27" t="s">
        <v>77</v>
      </c>
      <c r="F27">
        <v>0.05</v>
      </c>
      <c r="G27" s="107">
        <f>'Stavební rozpočet'!G33</f>
        <v>0</v>
      </c>
      <c r="H27">
        <f>W27*F27+X27*F27</f>
        <v>0</v>
      </c>
      <c r="W27">
        <f>G27*Y27</f>
        <v>0</v>
      </c>
      <c r="X27">
        <f>G27*(1-Y27)</f>
        <v>0</v>
      </c>
      <c r="Y27">
        <v>1</v>
      </c>
    </row>
    <row r="28" spans="1:25" ht="12.75" customHeight="1">
      <c r="B28" s="15" t="s">
        <v>59</v>
      </c>
      <c r="C28" s="66" t="s">
        <v>80</v>
      </c>
      <c r="D28" s="71"/>
      <c r="E28" s="71"/>
      <c r="F28" s="71"/>
      <c r="G28" s="71"/>
      <c r="H28" s="16"/>
    </row>
    <row r="29" spans="1:25">
      <c r="A29" s="18"/>
      <c r="B29" s="19" t="s">
        <v>91</v>
      </c>
      <c r="C29" s="13" t="s">
        <v>92</v>
      </c>
      <c r="D29" s="13"/>
      <c r="E29" s="13"/>
      <c r="F29" s="13"/>
      <c r="G29" s="13"/>
      <c r="H29" s="13">
        <f>SUM(H30:H38)</f>
        <v>0</v>
      </c>
    </row>
    <row r="30" spans="1:25">
      <c r="A30" s="2" t="s">
        <v>94</v>
      </c>
      <c r="B30" s="1" t="s">
        <v>95</v>
      </c>
      <c r="C30" s="25" t="s">
        <v>96</v>
      </c>
      <c r="D30" t="s">
        <v>97</v>
      </c>
      <c r="F30">
        <v>1</v>
      </c>
      <c r="G30" s="107">
        <f>'Stavební rozpočet'!G36</f>
        <v>0</v>
      </c>
      <c r="H30">
        <f t="shared" ref="H30:H36" si="0">W30*F30+X30*F30</f>
        <v>0</v>
      </c>
      <c r="W30">
        <f t="shared" ref="W30:W36" si="1">G30*Y30</f>
        <v>0</v>
      </c>
      <c r="X30">
        <f t="shared" ref="X30:X36" si="2">G30*(1-Y30)</f>
        <v>0</v>
      </c>
      <c r="Y30">
        <v>0.86802803738317758</v>
      </c>
    </row>
    <row r="31" spans="1:25">
      <c r="A31" s="2" t="s">
        <v>100</v>
      </c>
      <c r="B31" s="1" t="s">
        <v>101</v>
      </c>
      <c r="C31" s="25" t="s">
        <v>102</v>
      </c>
      <c r="D31" t="s">
        <v>97</v>
      </c>
      <c r="F31">
        <v>1</v>
      </c>
      <c r="G31" s="107">
        <f>'Stavební rozpočet'!G37</f>
        <v>0</v>
      </c>
      <c r="H31">
        <f t="shared" si="0"/>
        <v>0</v>
      </c>
      <c r="W31">
        <f t="shared" si="1"/>
        <v>0</v>
      </c>
      <c r="X31">
        <f t="shared" si="2"/>
        <v>0</v>
      </c>
      <c r="Y31">
        <v>0</v>
      </c>
    </row>
    <row r="32" spans="1:25">
      <c r="A32" s="2" t="s">
        <v>103</v>
      </c>
      <c r="B32" s="1" t="s">
        <v>104</v>
      </c>
      <c r="C32" s="25" t="s">
        <v>105</v>
      </c>
      <c r="D32" t="s">
        <v>97</v>
      </c>
      <c r="F32">
        <v>1</v>
      </c>
      <c r="G32" s="107">
        <f>'Stavební rozpočet'!G38</f>
        <v>0</v>
      </c>
      <c r="H32">
        <f t="shared" si="0"/>
        <v>0</v>
      </c>
      <c r="W32">
        <f t="shared" si="1"/>
        <v>0</v>
      </c>
      <c r="X32">
        <f t="shared" si="2"/>
        <v>0</v>
      </c>
      <c r="Y32">
        <v>0</v>
      </c>
    </row>
    <row r="33" spans="1:25">
      <c r="A33" s="2" t="s">
        <v>106</v>
      </c>
      <c r="B33" s="1" t="s">
        <v>107</v>
      </c>
      <c r="C33" s="25" t="s">
        <v>108</v>
      </c>
      <c r="D33" t="s">
        <v>109</v>
      </c>
      <c r="F33">
        <v>3</v>
      </c>
      <c r="G33" s="107">
        <f>'Stavební rozpočet'!G39</f>
        <v>0</v>
      </c>
      <c r="H33">
        <f t="shared" si="0"/>
        <v>0</v>
      </c>
      <c r="W33">
        <f t="shared" si="1"/>
        <v>0</v>
      </c>
      <c r="X33">
        <f t="shared" si="2"/>
        <v>0</v>
      </c>
      <c r="Y33">
        <v>0.76627257799671589</v>
      </c>
    </row>
    <row r="34" spans="1:25">
      <c r="A34" s="2" t="s">
        <v>110</v>
      </c>
      <c r="B34" s="1" t="s">
        <v>111</v>
      </c>
      <c r="C34" s="25" t="s">
        <v>112</v>
      </c>
      <c r="D34" t="s">
        <v>97</v>
      </c>
      <c r="F34">
        <v>1</v>
      </c>
      <c r="G34" s="107">
        <f>'Stavební rozpočet'!G40</f>
        <v>0</v>
      </c>
      <c r="H34">
        <f t="shared" si="0"/>
        <v>0</v>
      </c>
      <c r="W34">
        <f t="shared" si="1"/>
        <v>0</v>
      </c>
      <c r="X34">
        <f t="shared" si="2"/>
        <v>0</v>
      </c>
      <c r="Y34">
        <v>0.89444997706602103</v>
      </c>
    </row>
    <row r="35" spans="1:25">
      <c r="A35" s="2" t="s">
        <v>113</v>
      </c>
      <c r="B35" s="1" t="s">
        <v>114</v>
      </c>
      <c r="C35" s="25" t="s">
        <v>115</v>
      </c>
      <c r="D35" t="s">
        <v>109</v>
      </c>
      <c r="F35">
        <v>1</v>
      </c>
      <c r="G35" s="107">
        <f>'Stavební rozpočet'!G41</f>
        <v>0</v>
      </c>
      <c r="H35">
        <f t="shared" si="0"/>
        <v>0</v>
      </c>
      <c r="W35">
        <f t="shared" si="1"/>
        <v>0</v>
      </c>
      <c r="X35">
        <f t="shared" si="2"/>
        <v>0</v>
      </c>
      <c r="Y35">
        <v>0.46077464788732392</v>
      </c>
    </row>
    <row r="36" spans="1:25">
      <c r="A36" s="2" t="s">
        <v>116</v>
      </c>
      <c r="B36" s="1" t="s">
        <v>117</v>
      </c>
      <c r="C36" s="25" t="s">
        <v>118</v>
      </c>
      <c r="D36" t="s">
        <v>97</v>
      </c>
      <c r="F36">
        <v>1</v>
      </c>
      <c r="G36" s="107">
        <f>'Stavební rozpočet'!G42</f>
        <v>0</v>
      </c>
      <c r="H36">
        <f t="shared" si="0"/>
        <v>0</v>
      </c>
      <c r="W36">
        <f t="shared" si="1"/>
        <v>0</v>
      </c>
      <c r="X36">
        <f t="shared" si="2"/>
        <v>0</v>
      </c>
      <c r="Y36">
        <v>1</v>
      </c>
    </row>
    <row r="37" spans="1:25" ht="12.75" customHeight="1">
      <c r="B37" s="15" t="s">
        <v>59</v>
      </c>
      <c r="C37" s="66" t="s">
        <v>119</v>
      </c>
      <c r="D37" s="71"/>
      <c r="E37" s="71"/>
      <c r="F37" s="71"/>
      <c r="G37" s="71"/>
      <c r="H37" s="16"/>
    </row>
    <row r="38" spans="1:25">
      <c r="A38" s="2" t="s">
        <v>120</v>
      </c>
      <c r="B38" s="1" t="s">
        <v>121</v>
      </c>
      <c r="C38" s="25" t="s">
        <v>122</v>
      </c>
      <c r="D38" t="s">
        <v>109</v>
      </c>
      <c r="F38">
        <v>1</v>
      </c>
      <c r="G38" s="10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0.72928336380255943</v>
      </c>
    </row>
    <row r="39" spans="1:25">
      <c r="A39" s="18"/>
      <c r="B39" s="19" t="s">
        <v>123</v>
      </c>
      <c r="C39" s="13" t="s">
        <v>124</v>
      </c>
      <c r="D39" s="13"/>
      <c r="E39" s="13"/>
      <c r="F39" s="13"/>
      <c r="G39" s="13"/>
      <c r="H39" s="13">
        <f>SUM(H40:H69)</f>
        <v>0</v>
      </c>
    </row>
    <row r="40" spans="1:25">
      <c r="A40" s="2" t="s">
        <v>125</v>
      </c>
      <c r="B40" s="1" t="s">
        <v>126</v>
      </c>
      <c r="C40" s="25" t="s">
        <v>127</v>
      </c>
      <c r="D40" t="s">
        <v>50</v>
      </c>
      <c r="E40" t="s">
        <v>84</v>
      </c>
      <c r="F40">
        <v>2.8628</v>
      </c>
      <c r="G40" s="107">
        <f>'Stavební rozpočet'!G46</f>
        <v>0</v>
      </c>
      <c r="H40">
        <f>W40*F40+X40*F40</f>
        <v>0</v>
      </c>
      <c r="W40">
        <f>G40*Y40</f>
        <v>0</v>
      </c>
      <c r="X40">
        <f>G40*(1-Y40)</f>
        <v>0</v>
      </c>
      <c r="Y40">
        <v>0</v>
      </c>
    </row>
    <row r="41" spans="1:25">
      <c r="A41" s="2" t="s">
        <v>130</v>
      </c>
      <c r="B41" s="1" t="s">
        <v>131</v>
      </c>
      <c r="C41" s="25" t="s">
        <v>132</v>
      </c>
      <c r="D41" t="s">
        <v>50</v>
      </c>
      <c r="F41">
        <v>2.8628</v>
      </c>
      <c r="G41" s="107">
        <f>'Stavební rozpočet'!G48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</v>
      </c>
    </row>
    <row r="42" spans="1:25" ht="12.75" customHeight="1">
      <c r="B42" s="15" t="s">
        <v>59</v>
      </c>
      <c r="C42" s="66" t="s">
        <v>133</v>
      </c>
      <c r="D42" s="71"/>
      <c r="E42" s="71"/>
      <c r="F42" s="71"/>
      <c r="G42" s="71"/>
      <c r="H42" s="16"/>
    </row>
    <row r="43" spans="1:25">
      <c r="A43" s="2" t="s">
        <v>134</v>
      </c>
      <c r="B43" s="1" t="s">
        <v>135</v>
      </c>
      <c r="C43" s="25" t="s">
        <v>136</v>
      </c>
      <c r="D43" t="s">
        <v>137</v>
      </c>
      <c r="E43" t="s">
        <v>138</v>
      </c>
      <c r="F43">
        <v>0.7157</v>
      </c>
      <c r="G43" s="107">
        <f>'Stavební rozpočet'!G50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1</v>
      </c>
    </row>
    <row r="44" spans="1:25">
      <c r="E44" t="s">
        <v>139</v>
      </c>
    </row>
    <row r="45" spans="1:25">
      <c r="E45" t="s">
        <v>140</v>
      </c>
    </row>
    <row r="46" spans="1:25" ht="12.75" customHeight="1">
      <c r="B46" s="15" t="s">
        <v>59</v>
      </c>
      <c r="C46" s="66" t="s">
        <v>141</v>
      </c>
      <c r="D46" s="71"/>
      <c r="E46" s="71"/>
      <c r="F46" s="71"/>
      <c r="G46" s="71"/>
      <c r="H46" s="16"/>
    </row>
    <row r="47" spans="1:25">
      <c r="A47" s="2" t="s">
        <v>142</v>
      </c>
      <c r="B47" s="1" t="s">
        <v>143</v>
      </c>
      <c r="C47" s="25" t="s">
        <v>144</v>
      </c>
      <c r="D47" t="s">
        <v>50</v>
      </c>
      <c r="F47">
        <v>2.8628</v>
      </c>
      <c r="G47" s="107">
        <f>'Stavební rozpočet'!G55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 ht="12.75" customHeight="1">
      <c r="B48" s="15" t="s">
        <v>59</v>
      </c>
      <c r="C48" s="66" t="s">
        <v>133</v>
      </c>
      <c r="D48" s="71"/>
      <c r="E48" s="71"/>
      <c r="F48" s="71"/>
      <c r="G48" s="71"/>
      <c r="H48" s="16"/>
    </row>
    <row r="49" spans="1:25">
      <c r="A49" s="2" t="s">
        <v>145</v>
      </c>
      <c r="B49" s="1" t="s">
        <v>146</v>
      </c>
      <c r="C49" s="25" t="s">
        <v>147</v>
      </c>
      <c r="D49" t="s">
        <v>148</v>
      </c>
      <c r="E49" t="s">
        <v>149</v>
      </c>
      <c r="F49">
        <v>4.5804799999999997</v>
      </c>
      <c r="G49" s="107">
        <f>'Stavební rozpočet'!G57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1</v>
      </c>
    </row>
    <row r="50" spans="1:25">
      <c r="E50" t="s">
        <v>150</v>
      </c>
    </row>
    <row r="51" spans="1:25">
      <c r="E51" t="s">
        <v>151</v>
      </c>
    </row>
    <row r="52" spans="1:25" ht="12.75" customHeight="1">
      <c r="B52" s="15" t="s">
        <v>59</v>
      </c>
      <c r="C52" s="66" t="s">
        <v>152</v>
      </c>
      <c r="D52" s="71"/>
      <c r="E52" s="71"/>
      <c r="F52" s="71"/>
      <c r="G52" s="71"/>
      <c r="H52" s="16"/>
    </row>
    <row r="53" spans="1:25">
      <c r="A53" s="2" t="s">
        <v>153</v>
      </c>
      <c r="B53" s="1" t="s">
        <v>154</v>
      </c>
      <c r="C53" s="25" t="s">
        <v>155</v>
      </c>
      <c r="D53" t="s">
        <v>64</v>
      </c>
      <c r="E53" t="s">
        <v>156</v>
      </c>
      <c r="F53">
        <v>26.04</v>
      </c>
      <c r="G53" s="107">
        <f>'Stavební rozpočet'!G62</f>
        <v>0</v>
      </c>
      <c r="H53">
        <f>W53*F53+X53*F53</f>
        <v>0</v>
      </c>
      <c r="W53">
        <f>G53*Y53</f>
        <v>0</v>
      </c>
      <c r="X53">
        <f>G53*(1-Y53)</f>
        <v>0</v>
      </c>
      <c r="Y53">
        <v>0</v>
      </c>
    </row>
    <row r="54" spans="1:25">
      <c r="E54" t="s">
        <v>157</v>
      </c>
    </row>
    <row r="55" spans="1:25">
      <c r="E55" t="s">
        <v>158</v>
      </c>
    </row>
    <row r="56" spans="1:25">
      <c r="E56" t="s">
        <v>159</v>
      </c>
    </row>
    <row r="57" spans="1:25">
      <c r="E57" t="s">
        <v>160</v>
      </c>
    </row>
    <row r="58" spans="1:25">
      <c r="E58" t="s">
        <v>161</v>
      </c>
    </row>
    <row r="59" spans="1:25" ht="12.75" customHeight="1">
      <c r="B59" s="15" t="s">
        <v>59</v>
      </c>
      <c r="C59" s="66" t="s">
        <v>133</v>
      </c>
      <c r="D59" s="71"/>
      <c r="E59" s="71"/>
      <c r="F59" s="71"/>
      <c r="G59" s="71"/>
      <c r="H59" s="16"/>
    </row>
    <row r="60" spans="1:25">
      <c r="A60" s="2" t="s">
        <v>162</v>
      </c>
      <c r="B60" s="1" t="s">
        <v>163</v>
      </c>
      <c r="C60" s="25" t="s">
        <v>164</v>
      </c>
      <c r="D60" t="s">
        <v>64</v>
      </c>
      <c r="F60">
        <v>27</v>
      </c>
      <c r="G60" s="107">
        <f>'Stavební rozpočet'!G70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1</v>
      </c>
    </row>
    <row r="61" spans="1:25" ht="12.75" customHeight="1">
      <c r="B61" s="15" t="s">
        <v>59</v>
      </c>
      <c r="C61" s="66" t="s">
        <v>165</v>
      </c>
      <c r="D61" s="71"/>
      <c r="E61" s="71"/>
      <c r="F61" s="71"/>
      <c r="G61" s="71"/>
      <c r="H61" s="16"/>
    </row>
    <row r="62" spans="1:25">
      <c r="A62" s="2" t="s">
        <v>166</v>
      </c>
      <c r="B62" s="1" t="s">
        <v>167</v>
      </c>
      <c r="C62" s="25" t="s">
        <v>168</v>
      </c>
      <c r="D62" t="s">
        <v>50</v>
      </c>
      <c r="F62">
        <v>2.8628</v>
      </c>
      <c r="G62" s="107">
        <f>'Stavební rozpočet'!G72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0.47242647058823528</v>
      </c>
    </row>
    <row r="63" spans="1:25" ht="12.75" customHeight="1">
      <c r="B63" s="15" t="s">
        <v>59</v>
      </c>
      <c r="C63" s="66" t="s">
        <v>169</v>
      </c>
      <c r="D63" s="71"/>
      <c r="E63" s="71"/>
      <c r="F63" s="71"/>
      <c r="G63" s="71"/>
      <c r="H63" s="16"/>
    </row>
    <row r="64" spans="1:25">
      <c r="A64" s="2" t="s">
        <v>170</v>
      </c>
      <c r="B64" s="1" t="s">
        <v>171</v>
      </c>
      <c r="C64" s="25" t="s">
        <v>172</v>
      </c>
      <c r="D64" t="s">
        <v>50</v>
      </c>
      <c r="F64">
        <v>2.8628</v>
      </c>
      <c r="G64" s="107">
        <f>'Stavební rozpočet'!G74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0.56842105263157894</v>
      </c>
    </row>
    <row r="65" spans="1:25" ht="12.75" customHeight="1">
      <c r="B65" s="15" t="s">
        <v>59</v>
      </c>
      <c r="C65" s="66" t="s">
        <v>173</v>
      </c>
      <c r="D65" s="71"/>
      <c r="E65" s="71"/>
      <c r="F65" s="71"/>
      <c r="G65" s="71"/>
      <c r="H65" s="16"/>
    </row>
    <row r="66" spans="1:25">
      <c r="A66" s="2" t="s">
        <v>174</v>
      </c>
      <c r="B66" s="1" t="s">
        <v>175</v>
      </c>
      <c r="C66" s="25" t="s">
        <v>176</v>
      </c>
      <c r="D66" t="s">
        <v>77</v>
      </c>
      <c r="F66">
        <v>0.1719</v>
      </c>
      <c r="G66" s="107">
        <f>'Stavební rozpočet'!G76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177</v>
      </c>
      <c r="B67" s="1" t="s">
        <v>178</v>
      </c>
      <c r="C67" s="25" t="s">
        <v>179</v>
      </c>
      <c r="D67" t="s">
        <v>50</v>
      </c>
      <c r="F67">
        <v>2.8628</v>
      </c>
      <c r="G67" s="107">
        <f>'Stavební rozpočet'!G77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0</v>
      </c>
    </row>
    <row r="68" spans="1:25" ht="12.75" customHeight="1">
      <c r="B68" s="15" t="s">
        <v>59</v>
      </c>
      <c r="C68" s="66" t="s">
        <v>180</v>
      </c>
      <c r="D68" s="71"/>
      <c r="E68" s="71"/>
      <c r="F68" s="71"/>
      <c r="G68" s="71"/>
      <c r="H68" s="16"/>
    </row>
    <row r="69" spans="1:25">
      <c r="A69" s="2" t="s">
        <v>181</v>
      </c>
      <c r="B69" s="1" t="s">
        <v>182</v>
      </c>
      <c r="C69" s="25" t="s">
        <v>183</v>
      </c>
      <c r="D69" t="s">
        <v>50</v>
      </c>
      <c r="E69" t="s">
        <v>184</v>
      </c>
      <c r="F69">
        <v>3.4353600000000002</v>
      </c>
      <c r="G69" s="107">
        <f>'Stavební rozpočet'!G79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>
      <c r="E70" t="s">
        <v>185</v>
      </c>
    </row>
    <row r="71" spans="1:25">
      <c r="E71" t="s">
        <v>186</v>
      </c>
    </row>
    <row r="72" spans="1:25" ht="12.75" customHeight="1">
      <c r="B72" s="15" t="s">
        <v>59</v>
      </c>
      <c r="C72" s="66" t="s">
        <v>187</v>
      </c>
      <c r="D72" s="71"/>
      <c r="E72" s="71"/>
      <c r="F72" s="71"/>
      <c r="G72" s="71"/>
      <c r="H72" s="16"/>
    </row>
    <row r="73" spans="1:25">
      <c r="A73" s="18"/>
      <c r="B73" s="19" t="s">
        <v>188</v>
      </c>
      <c r="C73" s="13" t="s">
        <v>189</v>
      </c>
      <c r="D73" s="13"/>
      <c r="E73" s="13"/>
      <c r="F73" s="13"/>
      <c r="G73" s="13"/>
      <c r="H73" s="13">
        <f>SUM(H74:H110)</f>
        <v>0</v>
      </c>
    </row>
    <row r="74" spans="1:25">
      <c r="A74" s="2" t="s">
        <v>190</v>
      </c>
      <c r="B74" s="1" t="s">
        <v>191</v>
      </c>
      <c r="C74" s="25" t="s">
        <v>192</v>
      </c>
      <c r="D74" t="s">
        <v>50</v>
      </c>
      <c r="E74" t="s">
        <v>195</v>
      </c>
      <c r="F74">
        <v>15.28</v>
      </c>
      <c r="G74" s="107">
        <f>'Stavební rozpočet'!G85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0</v>
      </c>
    </row>
    <row r="75" spans="1:25">
      <c r="E75" t="s">
        <v>196</v>
      </c>
    </row>
    <row r="76" spans="1:25">
      <c r="E76" t="s">
        <v>197</v>
      </c>
    </row>
    <row r="77" spans="1:25">
      <c r="E77" t="s">
        <v>198</v>
      </c>
    </row>
    <row r="78" spans="1:25">
      <c r="E78" t="s">
        <v>199</v>
      </c>
    </row>
    <row r="79" spans="1:25" ht="12.75" customHeight="1">
      <c r="B79" s="15" t="s">
        <v>59</v>
      </c>
      <c r="C79" s="66" t="s">
        <v>200</v>
      </c>
      <c r="D79" s="71"/>
      <c r="E79" s="71"/>
      <c r="F79" s="71"/>
      <c r="G79" s="71"/>
      <c r="H79" s="16"/>
    </row>
    <row r="80" spans="1:25">
      <c r="A80" s="2" t="s">
        <v>201</v>
      </c>
      <c r="B80" s="1" t="s">
        <v>202</v>
      </c>
      <c r="C80" s="25" t="s">
        <v>203</v>
      </c>
      <c r="D80" t="s">
        <v>50</v>
      </c>
      <c r="F80">
        <v>15.28</v>
      </c>
      <c r="G80" s="107">
        <f>'Stavební rozpočet'!G92</f>
        <v>0</v>
      </c>
      <c r="H80">
        <f>W80*F80+X80*F80</f>
        <v>0</v>
      </c>
      <c r="W80">
        <f>G80*Y80</f>
        <v>0</v>
      </c>
      <c r="X80">
        <f>G80*(1-Y80)</f>
        <v>0</v>
      </c>
      <c r="Y80">
        <v>0</v>
      </c>
    </row>
    <row r="81" spans="1:25" ht="12.75" customHeight="1">
      <c r="B81" s="15" t="s">
        <v>59</v>
      </c>
      <c r="C81" s="66" t="s">
        <v>204</v>
      </c>
      <c r="D81" s="71"/>
      <c r="E81" s="71"/>
      <c r="F81" s="71"/>
      <c r="G81" s="71"/>
      <c r="H81" s="16"/>
    </row>
    <row r="82" spans="1:25">
      <c r="A82" s="2" t="s">
        <v>205</v>
      </c>
      <c r="B82" s="1" t="s">
        <v>135</v>
      </c>
      <c r="C82" s="25" t="s">
        <v>136</v>
      </c>
      <c r="D82" t="s">
        <v>137</v>
      </c>
      <c r="E82" t="s">
        <v>206</v>
      </c>
      <c r="F82">
        <v>3.82</v>
      </c>
      <c r="G82" s="107">
        <f>'Stavební rozpočet'!G94</f>
        <v>0</v>
      </c>
      <c r="H82">
        <f>W82*F82+X82*F82</f>
        <v>0</v>
      </c>
      <c r="W82">
        <f>G82*Y82</f>
        <v>0</v>
      </c>
      <c r="X82">
        <f>G82*(1-Y82)</f>
        <v>0</v>
      </c>
      <c r="Y82">
        <v>1</v>
      </c>
    </row>
    <row r="83" spans="1:25">
      <c r="E83" t="s">
        <v>207</v>
      </c>
    </row>
    <row r="84" spans="1:25">
      <c r="E84" t="s">
        <v>208</v>
      </c>
    </row>
    <row r="85" spans="1:25" ht="12.75" customHeight="1">
      <c r="B85" s="15" t="s">
        <v>59</v>
      </c>
      <c r="C85" s="66" t="s">
        <v>141</v>
      </c>
      <c r="D85" s="71"/>
      <c r="E85" s="71"/>
      <c r="F85" s="71"/>
      <c r="G85" s="71"/>
      <c r="H85" s="16"/>
    </row>
    <row r="86" spans="1:25">
      <c r="A86" s="2" t="s">
        <v>209</v>
      </c>
      <c r="B86" s="1" t="s">
        <v>210</v>
      </c>
      <c r="C86" s="25" t="s">
        <v>211</v>
      </c>
      <c r="D86" t="s">
        <v>50</v>
      </c>
      <c r="F86">
        <v>15.28</v>
      </c>
      <c r="G86" s="107">
        <f>'Stavební rozpočet'!G99</f>
        <v>0</v>
      </c>
      <c r="H86">
        <f>W86*F86+X86*F86</f>
        <v>0</v>
      </c>
      <c r="W86">
        <f>G86*Y86</f>
        <v>0</v>
      </c>
      <c r="X86">
        <f>G86*(1-Y86)</f>
        <v>0</v>
      </c>
      <c r="Y86">
        <v>0</v>
      </c>
    </row>
    <row r="87" spans="1:25" ht="12.75" customHeight="1">
      <c r="B87" s="15" t="s">
        <v>59</v>
      </c>
      <c r="C87" s="66" t="s">
        <v>204</v>
      </c>
      <c r="D87" s="71"/>
      <c r="E87" s="71"/>
      <c r="F87" s="71"/>
      <c r="G87" s="71"/>
      <c r="H87" s="16"/>
    </row>
    <row r="88" spans="1:25">
      <c r="A88" s="2" t="s">
        <v>212</v>
      </c>
      <c r="B88" s="1" t="s">
        <v>146</v>
      </c>
      <c r="C88" s="25" t="s">
        <v>147</v>
      </c>
      <c r="D88" t="s">
        <v>148</v>
      </c>
      <c r="E88" t="s">
        <v>213</v>
      </c>
      <c r="F88">
        <v>25.212</v>
      </c>
      <c r="G88" s="107">
        <f>'Stavební rozpočet'!G101</f>
        <v>0</v>
      </c>
      <c r="H88">
        <f>W88*F88+X88*F88</f>
        <v>0</v>
      </c>
      <c r="W88">
        <f>G88*Y88</f>
        <v>0</v>
      </c>
      <c r="X88">
        <f>G88*(1-Y88)</f>
        <v>0</v>
      </c>
      <c r="Y88">
        <v>1</v>
      </c>
    </row>
    <row r="89" spans="1:25">
      <c r="E89" t="s">
        <v>214</v>
      </c>
    </row>
    <row r="90" spans="1:25">
      <c r="E90" t="s">
        <v>215</v>
      </c>
    </row>
    <row r="91" spans="1:25" ht="12.75" customHeight="1">
      <c r="B91" s="15" t="s">
        <v>59</v>
      </c>
      <c r="C91" s="66" t="s">
        <v>152</v>
      </c>
      <c r="D91" s="71"/>
      <c r="E91" s="71"/>
      <c r="F91" s="71"/>
      <c r="G91" s="71"/>
      <c r="H91" s="16"/>
    </row>
    <row r="92" spans="1:25">
      <c r="A92" s="2" t="s">
        <v>216</v>
      </c>
      <c r="B92" s="1" t="s">
        <v>217</v>
      </c>
      <c r="C92" s="25" t="s">
        <v>218</v>
      </c>
      <c r="D92" t="s">
        <v>50</v>
      </c>
      <c r="F92">
        <v>15.28</v>
      </c>
      <c r="G92" s="107">
        <f>'Stavební rozpočet'!G106</f>
        <v>0</v>
      </c>
      <c r="H92">
        <f>W92*F92+X92*F92</f>
        <v>0</v>
      </c>
      <c r="W92">
        <f>G92*Y92</f>
        <v>0</v>
      </c>
      <c r="X92">
        <f>G92*(1-Y92)</f>
        <v>0</v>
      </c>
      <c r="Y92">
        <v>0.40208333333333329</v>
      </c>
    </row>
    <row r="93" spans="1:25" ht="12.75" customHeight="1">
      <c r="B93" s="15" t="s">
        <v>59</v>
      </c>
      <c r="C93" s="66" t="s">
        <v>219</v>
      </c>
      <c r="D93" s="71"/>
      <c r="E93" s="71"/>
      <c r="F93" s="71"/>
      <c r="G93" s="71"/>
      <c r="H93" s="16"/>
    </row>
    <row r="94" spans="1:25">
      <c r="A94" s="2" t="s">
        <v>220</v>
      </c>
      <c r="B94" s="1" t="s">
        <v>221</v>
      </c>
      <c r="C94" s="25" t="s">
        <v>222</v>
      </c>
      <c r="D94" t="s">
        <v>97</v>
      </c>
      <c r="F94">
        <v>7</v>
      </c>
      <c r="G94" s="107">
        <f>'Stavební rozpočet'!G108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2.7118644067796609E-2</v>
      </c>
    </row>
    <row r="95" spans="1:25">
      <c r="A95" s="2" t="s">
        <v>223</v>
      </c>
      <c r="B95" s="1" t="s">
        <v>224</v>
      </c>
      <c r="C95" s="25" t="s">
        <v>225</v>
      </c>
      <c r="D95" t="s">
        <v>97</v>
      </c>
      <c r="F95">
        <v>5</v>
      </c>
      <c r="G95" s="107">
        <f>'Stavební rozpočet'!G109</f>
        <v>0</v>
      </c>
      <c r="H95">
        <f>W95*F95+X95*F95</f>
        <v>0</v>
      </c>
      <c r="W95">
        <f>G95*Y95</f>
        <v>0</v>
      </c>
      <c r="X95">
        <f>G95*(1-Y95)</f>
        <v>0</v>
      </c>
      <c r="Y95">
        <v>6.246290801186944E-2</v>
      </c>
    </row>
    <row r="96" spans="1:25">
      <c r="A96" s="2" t="s">
        <v>226</v>
      </c>
      <c r="B96" s="1" t="s">
        <v>227</v>
      </c>
      <c r="C96" s="25" t="s">
        <v>228</v>
      </c>
      <c r="D96" t="s">
        <v>97</v>
      </c>
      <c r="F96">
        <v>1</v>
      </c>
      <c r="G96" s="107">
        <f>'Stavební rozpočet'!G110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0</v>
      </c>
    </row>
    <row r="97" spans="1:25">
      <c r="A97" s="2" t="s">
        <v>229</v>
      </c>
      <c r="B97" s="1" t="s">
        <v>230</v>
      </c>
      <c r="C97" s="25" t="s">
        <v>231</v>
      </c>
      <c r="D97" t="s">
        <v>77</v>
      </c>
      <c r="F97">
        <v>1.0294000000000001</v>
      </c>
      <c r="G97" s="107">
        <f>'Stavební rozpočet'!G111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>
      <c r="A98" s="2" t="s">
        <v>232</v>
      </c>
      <c r="B98" s="1" t="s">
        <v>233</v>
      </c>
      <c r="C98" s="25" t="s">
        <v>234</v>
      </c>
      <c r="D98" t="s">
        <v>50</v>
      </c>
      <c r="E98" t="s">
        <v>235</v>
      </c>
      <c r="F98">
        <v>12.778</v>
      </c>
      <c r="G98" s="107">
        <f>'Stavební rozpočet'!G112</f>
        <v>0</v>
      </c>
      <c r="H98">
        <f>W98*F98+X98*F98</f>
        <v>0</v>
      </c>
      <c r="W98">
        <f>G98*Y98</f>
        <v>0</v>
      </c>
      <c r="X98">
        <f>G98*(1-Y98)</f>
        <v>0</v>
      </c>
      <c r="Y98">
        <v>0.21135593220338991</v>
      </c>
    </row>
    <row r="99" spans="1:25">
      <c r="E99" t="s">
        <v>236</v>
      </c>
    </row>
    <row r="100" spans="1:25">
      <c r="E100" t="s">
        <v>237</v>
      </c>
    </row>
    <row r="101" spans="1:25" ht="12.75" customHeight="1">
      <c r="B101" s="15" t="s">
        <v>59</v>
      </c>
      <c r="C101" s="66" t="s">
        <v>238</v>
      </c>
      <c r="D101" s="71"/>
      <c r="E101" s="71"/>
      <c r="F101" s="71"/>
      <c r="G101" s="71"/>
      <c r="H101" s="16"/>
    </row>
    <row r="102" spans="1:25">
      <c r="A102" s="2" t="s">
        <v>239</v>
      </c>
      <c r="B102" s="1" t="s">
        <v>240</v>
      </c>
      <c r="C102" s="25" t="s">
        <v>241</v>
      </c>
      <c r="D102" t="s">
        <v>50</v>
      </c>
      <c r="E102" t="s">
        <v>242</v>
      </c>
      <c r="F102">
        <v>14.694699999999999</v>
      </c>
      <c r="G102" s="107">
        <f>'Stavební rozpočet'!G117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1</v>
      </c>
    </row>
    <row r="103" spans="1:25">
      <c r="E103" t="s">
        <v>243</v>
      </c>
    </row>
    <row r="104" spans="1:25">
      <c r="E104" t="s">
        <v>244</v>
      </c>
    </row>
    <row r="105" spans="1:25">
      <c r="A105" s="2" t="s">
        <v>245</v>
      </c>
      <c r="B105" s="1" t="s">
        <v>246</v>
      </c>
      <c r="C105" s="25" t="s">
        <v>247</v>
      </c>
      <c r="D105" t="s">
        <v>50</v>
      </c>
      <c r="E105" t="s">
        <v>248</v>
      </c>
      <c r="F105">
        <v>2.5019999999999998</v>
      </c>
      <c r="G105" s="107">
        <f>'Stavební rozpočet'!G121</f>
        <v>0</v>
      </c>
      <c r="H105">
        <f>W105*F105+X105*F105</f>
        <v>0</v>
      </c>
      <c r="W105">
        <f>G105*Y105</f>
        <v>0</v>
      </c>
      <c r="X105">
        <f>G105*(1-Y105)</f>
        <v>0</v>
      </c>
      <c r="Y105">
        <v>8.8052952575901219E-2</v>
      </c>
    </row>
    <row r="106" spans="1:25">
      <c r="E106" t="s">
        <v>249</v>
      </c>
    </row>
    <row r="107" spans="1:25">
      <c r="E107" t="s">
        <v>250</v>
      </c>
    </row>
    <row r="108" spans="1:25">
      <c r="E108" t="s">
        <v>251</v>
      </c>
    </row>
    <row r="109" spans="1:25">
      <c r="E109" t="s">
        <v>252</v>
      </c>
    </row>
    <row r="110" spans="1:25">
      <c r="A110" s="2" t="s">
        <v>253</v>
      </c>
      <c r="B110" s="1" t="s">
        <v>254</v>
      </c>
      <c r="C110" s="25" t="s">
        <v>255</v>
      </c>
      <c r="D110" t="s">
        <v>50</v>
      </c>
      <c r="E110" t="s">
        <v>257</v>
      </c>
      <c r="F110">
        <v>3.0024000000000002</v>
      </c>
      <c r="G110" s="107">
        <f>'Stavební rozpočet'!G127</f>
        <v>0</v>
      </c>
      <c r="H110">
        <f>W110*F110+X110*F110</f>
        <v>0</v>
      </c>
      <c r="W110">
        <f>G110*Y110</f>
        <v>0</v>
      </c>
      <c r="X110">
        <f>G110*(1-Y110)</f>
        <v>0</v>
      </c>
      <c r="Y110">
        <v>1</v>
      </c>
    </row>
    <row r="111" spans="1:25">
      <c r="E111" t="s">
        <v>258</v>
      </c>
    </row>
    <row r="112" spans="1:25">
      <c r="E112" t="s">
        <v>259</v>
      </c>
    </row>
    <row r="113" spans="1:25" ht="12.75" customHeight="1">
      <c r="B113" s="15" t="s">
        <v>59</v>
      </c>
      <c r="C113" s="66" t="s">
        <v>260</v>
      </c>
      <c r="D113" s="71"/>
      <c r="E113" s="71"/>
      <c r="F113" s="71"/>
      <c r="G113" s="71"/>
      <c r="H113" s="16"/>
    </row>
    <row r="114" spans="1:25">
      <c r="A114" s="18"/>
      <c r="B114" s="19" t="s">
        <v>261</v>
      </c>
      <c r="C114" s="13" t="s">
        <v>262</v>
      </c>
      <c r="D114" s="13"/>
      <c r="E114" s="13"/>
      <c r="F114" s="13"/>
      <c r="G114" s="13"/>
      <c r="H114" s="13">
        <f>SUM(H115:H130)</f>
        <v>0</v>
      </c>
    </row>
    <row r="115" spans="1:25">
      <c r="A115" s="2" t="s">
        <v>263</v>
      </c>
      <c r="B115" s="1" t="s">
        <v>264</v>
      </c>
      <c r="C115" s="25" t="s">
        <v>265</v>
      </c>
      <c r="D115" t="s">
        <v>50</v>
      </c>
      <c r="E115" t="s">
        <v>267</v>
      </c>
      <c r="F115">
        <v>9.1267999999999994</v>
      </c>
      <c r="G115" s="107">
        <f>'Stavební rozpočet'!G133</f>
        <v>0</v>
      </c>
      <c r="H115">
        <f>W115*F115+X115*F115</f>
        <v>0</v>
      </c>
      <c r="W115">
        <f>G115*Y115</f>
        <v>0</v>
      </c>
      <c r="X115">
        <f>G115*(1-Y115)</f>
        <v>0</v>
      </c>
      <c r="Y115">
        <v>0</v>
      </c>
    </row>
    <row r="116" spans="1:25">
      <c r="E116" t="s">
        <v>268</v>
      </c>
    </row>
    <row r="117" spans="1:25">
      <c r="E117" t="s">
        <v>269</v>
      </c>
    </row>
    <row r="118" spans="1:25">
      <c r="E118" t="s">
        <v>270</v>
      </c>
    </row>
    <row r="119" spans="1:25">
      <c r="E119" t="s">
        <v>271</v>
      </c>
    </row>
    <row r="120" spans="1:25">
      <c r="E120" t="s">
        <v>272</v>
      </c>
    </row>
    <row r="121" spans="1:25">
      <c r="E121" t="s">
        <v>273</v>
      </c>
    </row>
    <row r="122" spans="1:25">
      <c r="E122" t="s">
        <v>274</v>
      </c>
    </row>
    <row r="123" spans="1:25" ht="12.75" customHeight="1">
      <c r="B123" s="15" t="s">
        <v>59</v>
      </c>
      <c r="C123" s="66" t="s">
        <v>275</v>
      </c>
      <c r="D123" s="71"/>
      <c r="E123" s="71"/>
      <c r="F123" s="71"/>
      <c r="G123" s="71"/>
      <c r="H123" s="16"/>
    </row>
    <row r="124" spans="1:25">
      <c r="A124" s="2" t="s">
        <v>276</v>
      </c>
      <c r="B124" s="1" t="s">
        <v>277</v>
      </c>
      <c r="C124" s="25" t="s">
        <v>278</v>
      </c>
      <c r="D124" t="s">
        <v>50</v>
      </c>
      <c r="F124">
        <v>9.1267999999999994</v>
      </c>
      <c r="G124" s="107">
        <f>'Stavební rozpočet'!G143</f>
        <v>0</v>
      </c>
      <c r="H124">
        <f>W124*F124+X124*F124</f>
        <v>0</v>
      </c>
      <c r="W124">
        <f>G124*Y124</f>
        <v>0</v>
      </c>
      <c r="X124">
        <f>G124*(1-Y124)</f>
        <v>0</v>
      </c>
      <c r="Y124">
        <v>0</v>
      </c>
    </row>
    <row r="125" spans="1:25" ht="12.75" customHeight="1">
      <c r="B125" s="15" t="s">
        <v>59</v>
      </c>
      <c r="C125" s="66" t="s">
        <v>279</v>
      </c>
      <c r="D125" s="71"/>
      <c r="E125" s="71"/>
      <c r="F125" s="71"/>
      <c r="G125" s="71"/>
      <c r="H125" s="16"/>
    </row>
    <row r="126" spans="1:25">
      <c r="A126" s="2" t="s">
        <v>280</v>
      </c>
      <c r="B126" s="1" t="s">
        <v>281</v>
      </c>
      <c r="C126" s="25" t="s">
        <v>282</v>
      </c>
      <c r="D126" t="s">
        <v>50</v>
      </c>
      <c r="E126" t="s">
        <v>283</v>
      </c>
      <c r="F126">
        <v>2.8628</v>
      </c>
      <c r="G126" s="107">
        <f>'Stavební rozpočet'!G145</f>
        <v>0</v>
      </c>
      <c r="H126">
        <f>W126*F126+X126*F126</f>
        <v>0</v>
      </c>
      <c r="W126">
        <f>G126*Y126</f>
        <v>0</v>
      </c>
      <c r="X126">
        <f>G126*(1-Y126)</f>
        <v>0</v>
      </c>
      <c r="Y126">
        <v>0.624</v>
      </c>
    </row>
    <row r="127" spans="1:25">
      <c r="E127" t="s">
        <v>84</v>
      </c>
    </row>
    <row r="128" spans="1:25">
      <c r="A128" s="2" t="s">
        <v>284</v>
      </c>
      <c r="B128" s="1" t="s">
        <v>285</v>
      </c>
      <c r="C128" s="25" t="s">
        <v>286</v>
      </c>
      <c r="D128" t="s">
        <v>50</v>
      </c>
      <c r="F128">
        <v>9.1267999999999994</v>
      </c>
      <c r="G128" s="107">
        <f>'Stavební rozpočet'!G148</f>
        <v>0</v>
      </c>
      <c r="H128">
        <f>W128*F128+X128*F128</f>
        <v>0</v>
      </c>
      <c r="W128">
        <f>G128*Y128</f>
        <v>0</v>
      </c>
      <c r="X128">
        <f>G128*(1-Y128)</f>
        <v>0</v>
      </c>
      <c r="Y128">
        <v>0.62193475815523047</v>
      </c>
    </row>
    <row r="129" spans="1:25" ht="12.75" customHeight="1">
      <c r="B129" s="15" t="s">
        <v>59</v>
      </c>
      <c r="C129" s="66" t="s">
        <v>287</v>
      </c>
      <c r="D129" s="71"/>
      <c r="E129" s="71"/>
      <c r="F129" s="71"/>
      <c r="G129" s="71"/>
      <c r="H129" s="16"/>
    </row>
    <row r="130" spans="1:25">
      <c r="A130" s="2" t="s">
        <v>288</v>
      </c>
      <c r="B130" s="1" t="s">
        <v>289</v>
      </c>
      <c r="C130" s="25" t="s">
        <v>290</v>
      </c>
      <c r="D130" t="s">
        <v>50</v>
      </c>
      <c r="F130">
        <v>9.1267999999999994</v>
      </c>
      <c r="G130" s="107">
        <f>'Stavební rozpočet'!G150</f>
        <v>0</v>
      </c>
      <c r="H130">
        <f>W130*F130+X130*F130</f>
        <v>0</v>
      </c>
      <c r="W130">
        <f>G130*Y130</f>
        <v>0</v>
      </c>
      <c r="X130">
        <f>G130*(1-Y130)</f>
        <v>0</v>
      </c>
      <c r="Y130">
        <v>0.18165291567612921</v>
      </c>
    </row>
    <row r="131" spans="1:25" ht="12.75" customHeight="1">
      <c r="B131" s="15" t="s">
        <v>59</v>
      </c>
      <c r="C131" s="66" t="s">
        <v>291</v>
      </c>
      <c r="D131" s="71"/>
      <c r="E131" s="71"/>
      <c r="F131" s="71"/>
      <c r="G131" s="71"/>
      <c r="H131" s="16"/>
    </row>
    <row r="132" spans="1:25">
      <c r="A132" s="18"/>
      <c r="B132" s="19" t="s">
        <v>292</v>
      </c>
      <c r="C132" s="13" t="s">
        <v>293</v>
      </c>
      <c r="D132" s="13"/>
      <c r="E132" s="13"/>
      <c r="F132" s="13"/>
      <c r="G132" s="13"/>
      <c r="H132" s="13">
        <f>SUM(H133:H135)</f>
        <v>0</v>
      </c>
    </row>
    <row r="133" spans="1:25">
      <c r="A133" s="2" t="s">
        <v>294</v>
      </c>
      <c r="B133" s="1" t="s">
        <v>295</v>
      </c>
      <c r="C133" s="25" t="s">
        <v>296</v>
      </c>
      <c r="D133" t="s">
        <v>50</v>
      </c>
      <c r="F133">
        <v>2.8628</v>
      </c>
      <c r="G133" s="107">
        <f>'Stavební rozpočet'!G153</f>
        <v>0</v>
      </c>
      <c r="H133">
        <f>W133*F133+X133*F133</f>
        <v>0</v>
      </c>
      <c r="W133">
        <f>G133*Y133</f>
        <v>0</v>
      </c>
      <c r="X133">
        <f>G133*(1-Y133)</f>
        <v>0</v>
      </c>
      <c r="Y133">
        <v>0</v>
      </c>
    </row>
    <row r="134" spans="1:25" ht="12.75" customHeight="1">
      <c r="B134" s="15" t="s">
        <v>59</v>
      </c>
      <c r="C134" s="66" t="s">
        <v>299</v>
      </c>
      <c r="D134" s="71"/>
      <c r="E134" s="71"/>
      <c r="F134" s="71"/>
      <c r="G134" s="71"/>
      <c r="H134" s="16"/>
    </row>
    <row r="135" spans="1:25">
      <c r="A135" s="2" t="s">
        <v>300</v>
      </c>
      <c r="B135" s="1" t="s">
        <v>301</v>
      </c>
      <c r="C135" s="25" t="s">
        <v>302</v>
      </c>
      <c r="D135" t="s">
        <v>50</v>
      </c>
      <c r="F135">
        <v>2.8628</v>
      </c>
      <c r="G135" s="107">
        <f>'Stavební rozpočet'!G155</f>
        <v>0</v>
      </c>
      <c r="H135">
        <f>W135*F135+X135*F135</f>
        <v>0</v>
      </c>
      <c r="W135">
        <f>G135*Y135</f>
        <v>0</v>
      </c>
      <c r="X135">
        <f>G135*(1-Y135)</f>
        <v>0</v>
      </c>
      <c r="Y135">
        <v>0</v>
      </c>
    </row>
    <row r="136" spans="1:25" ht="12.75" customHeight="1">
      <c r="B136" s="15" t="s">
        <v>59</v>
      </c>
      <c r="C136" s="66" t="s">
        <v>303</v>
      </c>
      <c r="D136" s="71"/>
      <c r="E136" s="71"/>
      <c r="F136" s="71"/>
      <c r="G136" s="71"/>
      <c r="H136" s="16"/>
    </row>
    <row r="137" spans="1:25">
      <c r="A137" s="18"/>
      <c r="B137" s="19" t="s">
        <v>304</v>
      </c>
      <c r="C137" s="13" t="s">
        <v>305</v>
      </c>
      <c r="D137" s="13"/>
      <c r="E137" s="13"/>
      <c r="F137" s="13"/>
      <c r="G137" s="13"/>
      <c r="H137" s="13">
        <f>SUM(H138:H138)</f>
        <v>0</v>
      </c>
    </row>
    <row r="138" spans="1:25">
      <c r="A138" s="2" t="s">
        <v>306</v>
      </c>
      <c r="B138" s="1" t="s">
        <v>307</v>
      </c>
      <c r="C138" s="25" t="s">
        <v>308</v>
      </c>
      <c r="D138" t="s">
        <v>77</v>
      </c>
      <c r="E138" t="s">
        <v>310</v>
      </c>
      <c r="F138">
        <v>0.56059999999999999</v>
      </c>
      <c r="G138" s="107">
        <f>'Stavební rozpočet'!G158</f>
        <v>0</v>
      </c>
      <c r="H138">
        <f>W138*F138+X138*F138</f>
        <v>0</v>
      </c>
      <c r="W138">
        <f>G138*Y138</f>
        <v>0</v>
      </c>
      <c r="X138">
        <f>G138*(1-Y138)</f>
        <v>0</v>
      </c>
      <c r="Y138">
        <v>0</v>
      </c>
    </row>
    <row r="139" spans="1:25">
      <c r="E139" t="s">
        <v>311</v>
      </c>
    </row>
    <row r="140" spans="1:25">
      <c r="E140" t="s">
        <v>312</v>
      </c>
    </row>
    <row r="141" spans="1:25">
      <c r="A141" s="18"/>
      <c r="B141" s="19" t="s">
        <v>313</v>
      </c>
      <c r="C141" s="13" t="s">
        <v>314</v>
      </c>
      <c r="D141" s="13"/>
      <c r="E141" s="13"/>
      <c r="F141" s="13"/>
      <c r="G141" s="13"/>
      <c r="H141" s="13">
        <f>SUM(H142:H163)</f>
        <v>0</v>
      </c>
    </row>
    <row r="142" spans="1:25">
      <c r="A142" s="2" t="s">
        <v>316</v>
      </c>
      <c r="B142" s="1" t="s">
        <v>317</v>
      </c>
      <c r="C142" s="25" t="s">
        <v>318</v>
      </c>
      <c r="D142" t="s">
        <v>97</v>
      </c>
      <c r="F142">
        <v>2</v>
      </c>
      <c r="G142" s="107">
        <f>'Stavební rozpočet'!G163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0</v>
      </c>
    </row>
    <row r="143" spans="1:25">
      <c r="A143" s="2" t="s">
        <v>320</v>
      </c>
      <c r="B143" s="1" t="s">
        <v>321</v>
      </c>
      <c r="C143" s="25" t="s">
        <v>322</v>
      </c>
      <c r="D143" t="s">
        <v>97</v>
      </c>
      <c r="F143">
        <v>2</v>
      </c>
      <c r="G143" s="107">
        <f>'Stavební rozpočet'!G164</f>
        <v>0</v>
      </c>
      <c r="H143">
        <f>W143*F143+X143*F143</f>
        <v>0</v>
      </c>
      <c r="W143">
        <f>G143*Y143</f>
        <v>0</v>
      </c>
      <c r="X143">
        <f>G143*(1-Y143)</f>
        <v>0</v>
      </c>
      <c r="Y143">
        <v>1</v>
      </c>
    </row>
    <row r="144" spans="1:25" ht="12.75" customHeight="1">
      <c r="B144" s="15" t="s">
        <v>59</v>
      </c>
      <c r="C144" s="66" t="s">
        <v>323</v>
      </c>
      <c r="D144" s="71"/>
      <c r="E144" s="71"/>
      <c r="F144" s="71"/>
      <c r="G144" s="71"/>
      <c r="H144" s="16"/>
    </row>
    <row r="145" spans="1:25">
      <c r="A145" s="2" t="s">
        <v>324</v>
      </c>
      <c r="B145" s="1" t="s">
        <v>325</v>
      </c>
      <c r="C145" s="25" t="s">
        <v>326</v>
      </c>
      <c r="D145" t="s">
        <v>97</v>
      </c>
      <c r="F145">
        <v>2</v>
      </c>
      <c r="G145" s="107">
        <f>'Stavební rozpočet'!G166</f>
        <v>0</v>
      </c>
      <c r="H145">
        <f>W145*F145+X145*F145</f>
        <v>0</v>
      </c>
      <c r="W145">
        <f>G145*Y145</f>
        <v>0</v>
      </c>
      <c r="X145">
        <f>G145*(1-Y145)</f>
        <v>0</v>
      </c>
      <c r="Y145">
        <v>1</v>
      </c>
    </row>
    <row r="146" spans="1:25" ht="12.75" customHeight="1">
      <c r="B146" s="15" t="s">
        <v>59</v>
      </c>
      <c r="C146" s="66" t="s">
        <v>327</v>
      </c>
      <c r="D146" s="71"/>
      <c r="E146" s="71"/>
      <c r="F146" s="71"/>
      <c r="G146" s="71"/>
      <c r="H146" s="16"/>
    </row>
    <row r="147" spans="1:25">
      <c r="A147" s="2" t="s">
        <v>328</v>
      </c>
      <c r="B147" s="1" t="s">
        <v>329</v>
      </c>
      <c r="C147" s="25" t="s">
        <v>330</v>
      </c>
      <c r="D147" t="s">
        <v>97</v>
      </c>
      <c r="F147">
        <v>2</v>
      </c>
      <c r="G147" s="107">
        <f>'Stavební rozpočet'!G168</f>
        <v>0</v>
      </c>
      <c r="H147">
        <f>W147*F147+X147*F147</f>
        <v>0</v>
      </c>
      <c r="W147">
        <f>G147*Y147</f>
        <v>0</v>
      </c>
      <c r="X147">
        <f>G147*(1-Y147)</f>
        <v>0</v>
      </c>
      <c r="Y147">
        <v>1</v>
      </c>
    </row>
    <row r="148" spans="1:25" ht="12.75" customHeight="1">
      <c r="B148" s="15" t="s">
        <v>59</v>
      </c>
      <c r="C148" s="66" t="s">
        <v>331</v>
      </c>
      <c r="D148" s="71"/>
      <c r="E148" s="71"/>
      <c r="F148" s="71"/>
      <c r="G148" s="71"/>
      <c r="H148" s="16"/>
    </row>
    <row r="149" spans="1:25">
      <c r="A149" s="2" t="s">
        <v>332</v>
      </c>
      <c r="B149" s="1" t="s">
        <v>333</v>
      </c>
      <c r="C149" s="25" t="s">
        <v>334</v>
      </c>
      <c r="D149" t="s">
        <v>97</v>
      </c>
      <c r="F149">
        <v>1</v>
      </c>
      <c r="G149" s="107">
        <f>'Stavební rozpočet'!G170</f>
        <v>0</v>
      </c>
      <c r="H149">
        <f>W149*F149+X149*F149</f>
        <v>0</v>
      </c>
      <c r="W149">
        <f>G149*Y149</f>
        <v>0</v>
      </c>
      <c r="X149">
        <f>G149*(1-Y149)</f>
        <v>0</v>
      </c>
      <c r="Y149">
        <v>1</v>
      </c>
    </row>
    <row r="150" spans="1:25" ht="12.75" customHeight="1">
      <c r="B150" s="15" t="s">
        <v>59</v>
      </c>
      <c r="C150" s="66" t="s">
        <v>335</v>
      </c>
      <c r="D150" s="71"/>
      <c r="E150" s="71"/>
      <c r="F150" s="71"/>
      <c r="G150" s="71"/>
      <c r="H150" s="16"/>
    </row>
    <row r="151" spans="1:25">
      <c r="A151" s="2" t="s">
        <v>336</v>
      </c>
      <c r="B151" s="1" t="s">
        <v>329</v>
      </c>
      <c r="C151" s="25" t="s">
        <v>330</v>
      </c>
      <c r="D151" t="s">
        <v>97</v>
      </c>
      <c r="F151">
        <v>1</v>
      </c>
      <c r="G151" s="107">
        <f>'Stavební rozpočet'!G172</f>
        <v>0</v>
      </c>
      <c r="H151">
        <f>W151*F151+X151*F151</f>
        <v>0</v>
      </c>
      <c r="W151">
        <f>G151*Y151</f>
        <v>0</v>
      </c>
      <c r="X151">
        <f>G151*(1-Y151)</f>
        <v>0</v>
      </c>
      <c r="Y151">
        <v>1</v>
      </c>
    </row>
    <row r="152" spans="1:25" ht="12.75" customHeight="1">
      <c r="B152" s="15" t="s">
        <v>59</v>
      </c>
      <c r="C152" s="66" t="s">
        <v>337</v>
      </c>
      <c r="D152" s="71"/>
      <c r="E152" s="71"/>
      <c r="F152" s="71"/>
      <c r="G152" s="71"/>
      <c r="H152" s="16"/>
    </row>
    <row r="153" spans="1:25">
      <c r="A153" s="2" t="s">
        <v>338</v>
      </c>
      <c r="B153" s="1" t="s">
        <v>339</v>
      </c>
      <c r="C153" s="25" t="s">
        <v>340</v>
      </c>
      <c r="D153" t="s">
        <v>97</v>
      </c>
      <c r="F153">
        <v>1</v>
      </c>
      <c r="G153" s="107">
        <f>'Stavební rozpočet'!G174</f>
        <v>0</v>
      </c>
      <c r="H153">
        <f>W153*F153+X153*F153</f>
        <v>0</v>
      </c>
      <c r="W153">
        <f>G153*Y153</f>
        <v>0</v>
      </c>
      <c r="X153">
        <f>G153*(1-Y153)</f>
        <v>0</v>
      </c>
      <c r="Y153">
        <v>0</v>
      </c>
    </row>
    <row r="154" spans="1:25">
      <c r="A154" s="2" t="s">
        <v>341</v>
      </c>
      <c r="B154" s="1" t="s">
        <v>342</v>
      </c>
      <c r="C154" s="25" t="s">
        <v>343</v>
      </c>
      <c r="D154" t="s">
        <v>64</v>
      </c>
      <c r="F154">
        <v>10.5</v>
      </c>
      <c r="G154" s="107">
        <f>'Stavební rozpočet'!G175</f>
        <v>0</v>
      </c>
      <c r="H154">
        <f>W154*F154+X154*F154</f>
        <v>0</v>
      </c>
      <c r="W154">
        <f>G154*Y154</f>
        <v>0</v>
      </c>
      <c r="X154">
        <f>G154*(1-Y154)</f>
        <v>0</v>
      </c>
      <c r="Y154">
        <v>0</v>
      </c>
    </row>
    <row r="155" spans="1:25">
      <c r="A155" s="2" t="s">
        <v>344</v>
      </c>
      <c r="B155" s="1" t="s">
        <v>345</v>
      </c>
      <c r="C155" s="25" t="s">
        <v>346</v>
      </c>
      <c r="D155" t="s">
        <v>64</v>
      </c>
      <c r="F155">
        <v>12</v>
      </c>
      <c r="G155" s="107">
        <f>'Stavební rozpočet'!G176</f>
        <v>0</v>
      </c>
      <c r="H155">
        <f>W155*F155+X155*F155</f>
        <v>0</v>
      </c>
      <c r="W155">
        <f>G155*Y155</f>
        <v>0</v>
      </c>
      <c r="X155">
        <f>G155*(1-Y155)</f>
        <v>0</v>
      </c>
      <c r="Y155">
        <v>1</v>
      </c>
    </row>
    <row r="156" spans="1:25" ht="12.75" customHeight="1">
      <c r="B156" s="15" t="s">
        <v>59</v>
      </c>
      <c r="C156" s="66" t="s">
        <v>347</v>
      </c>
      <c r="D156" s="71"/>
      <c r="E156" s="71"/>
      <c r="F156" s="71"/>
      <c r="G156" s="71"/>
      <c r="H156" s="16"/>
    </row>
    <row r="157" spans="1:25">
      <c r="A157" s="2" t="s">
        <v>348</v>
      </c>
      <c r="B157" s="1" t="s">
        <v>349</v>
      </c>
      <c r="C157" s="25" t="s">
        <v>350</v>
      </c>
      <c r="D157" t="s">
        <v>64</v>
      </c>
      <c r="E157" t="s">
        <v>351</v>
      </c>
      <c r="F157">
        <v>1.4</v>
      </c>
      <c r="G157" s="107">
        <f>'Stavební rozpočet'!G178</f>
        <v>0</v>
      </c>
      <c r="H157">
        <f>W157*F157+X157*F157</f>
        <v>0</v>
      </c>
      <c r="W157">
        <f>G157*Y157</f>
        <v>0</v>
      </c>
      <c r="X157">
        <f>G157*(1-Y157)</f>
        <v>0</v>
      </c>
      <c r="Y157">
        <v>0</v>
      </c>
    </row>
    <row r="158" spans="1:25">
      <c r="A158" s="2" t="s">
        <v>352</v>
      </c>
      <c r="B158" s="1" t="s">
        <v>353</v>
      </c>
      <c r="C158" s="25" t="s">
        <v>354</v>
      </c>
      <c r="D158" t="s">
        <v>64</v>
      </c>
      <c r="F158">
        <v>2</v>
      </c>
      <c r="G158" s="107">
        <f>'Stavební rozpočet'!G180</f>
        <v>0</v>
      </c>
      <c r="H158">
        <f>W158*F158+X158*F158</f>
        <v>0</v>
      </c>
      <c r="W158">
        <f>G158*Y158</f>
        <v>0</v>
      </c>
      <c r="X158">
        <f>G158*(1-Y158)</f>
        <v>0</v>
      </c>
      <c r="Y158">
        <v>1</v>
      </c>
    </row>
    <row r="159" spans="1:25" ht="12.75" customHeight="1">
      <c r="B159" s="15" t="s">
        <v>59</v>
      </c>
      <c r="C159" s="66" t="s">
        <v>347</v>
      </c>
      <c r="D159" s="71"/>
      <c r="E159" s="71"/>
      <c r="F159" s="71"/>
      <c r="G159" s="71"/>
      <c r="H159" s="16"/>
    </row>
    <row r="160" spans="1:25">
      <c r="A160" s="2" t="s">
        <v>44</v>
      </c>
      <c r="B160" s="1" t="s">
        <v>355</v>
      </c>
      <c r="C160" s="25" t="s">
        <v>356</v>
      </c>
      <c r="D160" t="s">
        <v>97</v>
      </c>
      <c r="F160">
        <v>1</v>
      </c>
      <c r="G160" s="107">
        <f>'Stavební rozpočet'!G182</f>
        <v>0</v>
      </c>
      <c r="H160">
        <f>W160*F160+X160*F160</f>
        <v>0</v>
      </c>
      <c r="W160">
        <f>G160*Y160</f>
        <v>0</v>
      </c>
      <c r="X160">
        <f>G160*(1-Y160)</f>
        <v>0</v>
      </c>
      <c r="Y160">
        <v>0</v>
      </c>
    </row>
    <row r="161" spans="1:25">
      <c r="A161" s="2" t="s">
        <v>357</v>
      </c>
      <c r="B161" s="1" t="s">
        <v>358</v>
      </c>
      <c r="C161" s="25" t="s">
        <v>359</v>
      </c>
      <c r="D161" t="s">
        <v>97</v>
      </c>
      <c r="F161">
        <v>1</v>
      </c>
      <c r="G161" s="107">
        <f>'Stavební rozpočet'!G183</f>
        <v>0</v>
      </c>
      <c r="H161">
        <f>W161*F161+X161*F161</f>
        <v>0</v>
      </c>
      <c r="W161">
        <f>G161*Y161</f>
        <v>0</v>
      </c>
      <c r="X161">
        <f>G161*(1-Y161)</f>
        <v>0</v>
      </c>
      <c r="Y161">
        <v>0</v>
      </c>
    </row>
    <row r="162" spans="1:25">
      <c r="A162" s="2" t="s">
        <v>360</v>
      </c>
      <c r="B162" s="1" t="s">
        <v>361</v>
      </c>
      <c r="C162" s="25" t="s">
        <v>362</v>
      </c>
      <c r="D162" t="s">
        <v>97</v>
      </c>
      <c r="F162">
        <v>2</v>
      </c>
      <c r="G162" s="107">
        <f>'Stavební rozpočet'!G184</f>
        <v>0</v>
      </c>
      <c r="H162">
        <f>W162*F162+X162*F162</f>
        <v>0</v>
      </c>
      <c r="W162">
        <f>G162*Y162</f>
        <v>0</v>
      </c>
      <c r="X162">
        <f>G162*(1-Y162)</f>
        <v>0</v>
      </c>
      <c r="Y162">
        <v>0.47289373132069762</v>
      </c>
    </row>
    <row r="163" spans="1:25">
      <c r="A163" s="2" t="s">
        <v>363</v>
      </c>
      <c r="B163" s="1" t="s">
        <v>364</v>
      </c>
      <c r="C163" s="25" t="s">
        <v>365</v>
      </c>
      <c r="D163" t="s">
        <v>97</v>
      </c>
      <c r="F163">
        <v>1</v>
      </c>
      <c r="G163" s="107">
        <f>'Stavební rozpočet'!G185</f>
        <v>0</v>
      </c>
      <c r="H163">
        <f>W163*F163+X163*F163</f>
        <v>0</v>
      </c>
      <c r="W163">
        <f>G163*Y163</f>
        <v>0</v>
      </c>
      <c r="X163">
        <f>G163*(1-Y163)</f>
        <v>0</v>
      </c>
      <c r="Y163">
        <v>0.47969299648225128</v>
      </c>
    </row>
    <row r="164" spans="1:25">
      <c r="A164" s="18"/>
      <c r="B164" s="19" t="s">
        <v>366</v>
      </c>
      <c r="C164" s="13" t="s">
        <v>367</v>
      </c>
      <c r="D164" s="13"/>
      <c r="E164" s="13"/>
      <c r="F164" s="13"/>
      <c r="G164" s="13"/>
      <c r="H164" s="13">
        <f>SUM(H165:H174)</f>
        <v>0</v>
      </c>
    </row>
    <row r="165" spans="1:25">
      <c r="A165" s="2" t="s">
        <v>368</v>
      </c>
      <c r="B165" s="1" t="s">
        <v>369</v>
      </c>
      <c r="C165" s="25" t="s">
        <v>370</v>
      </c>
      <c r="D165" t="s">
        <v>77</v>
      </c>
      <c r="E165" t="s">
        <v>372</v>
      </c>
      <c r="F165">
        <v>0.14449999999999999</v>
      </c>
      <c r="G165" s="107">
        <f>'Stavební rozpočet'!G187</f>
        <v>0</v>
      </c>
      <c r="H165">
        <f>W165*F165+X165*F165</f>
        <v>0</v>
      </c>
      <c r="W165">
        <f>G165*Y165</f>
        <v>0</v>
      </c>
      <c r="X165">
        <f>G165*(1-Y165)</f>
        <v>0</v>
      </c>
      <c r="Y165">
        <v>0</v>
      </c>
    </row>
    <row r="166" spans="1:25">
      <c r="E166" t="s">
        <v>373</v>
      </c>
    </row>
    <row r="167" spans="1:25">
      <c r="E167" t="s">
        <v>374</v>
      </c>
    </row>
    <row r="168" spans="1:25">
      <c r="E168" t="s">
        <v>373</v>
      </c>
    </row>
    <row r="169" spans="1:25">
      <c r="E169" t="s">
        <v>375</v>
      </c>
    </row>
    <row r="170" spans="1:25">
      <c r="E170" t="s">
        <v>376</v>
      </c>
    </row>
    <row r="171" spans="1:25" ht="12.75" customHeight="1">
      <c r="B171" s="15" t="s">
        <v>59</v>
      </c>
      <c r="C171" s="66" t="s">
        <v>377</v>
      </c>
      <c r="D171" s="71"/>
      <c r="E171" s="71"/>
      <c r="F171" s="71"/>
      <c r="G171" s="71"/>
      <c r="H171" s="16"/>
    </row>
    <row r="172" spans="1:25">
      <c r="A172" s="2" t="s">
        <v>378</v>
      </c>
      <c r="B172" s="1" t="s">
        <v>379</v>
      </c>
      <c r="C172" s="25" t="s">
        <v>380</v>
      </c>
      <c r="D172" t="s">
        <v>77</v>
      </c>
      <c r="F172">
        <v>0.14449999999999999</v>
      </c>
      <c r="G172" s="107">
        <f>'Stavební rozpočet'!G195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0</v>
      </c>
    </row>
    <row r="173" spans="1:25" ht="12.75" customHeight="1">
      <c r="B173" s="15" t="s">
        <v>59</v>
      </c>
      <c r="C173" s="66" t="s">
        <v>381</v>
      </c>
      <c r="D173" s="71"/>
      <c r="E173" s="71"/>
      <c r="F173" s="71"/>
      <c r="G173" s="71"/>
      <c r="H173" s="16"/>
    </row>
    <row r="174" spans="1:25">
      <c r="A174" s="2" t="s">
        <v>382</v>
      </c>
      <c r="B174" s="1" t="s">
        <v>383</v>
      </c>
      <c r="C174" s="25" t="s">
        <v>384</v>
      </c>
      <c r="D174" t="s">
        <v>77</v>
      </c>
      <c r="F174">
        <v>0.14449999999999999</v>
      </c>
      <c r="G174" s="107">
        <f>'Stavební rozpočet'!G197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0</v>
      </c>
    </row>
    <row r="175" spans="1:25">
      <c r="A175" s="26"/>
      <c r="B175" s="3"/>
      <c r="C175" s="27"/>
      <c r="D175" s="27"/>
      <c r="E175" s="27"/>
      <c r="F175" s="70" t="s">
        <v>385</v>
      </c>
      <c r="G175" s="70"/>
      <c r="H175" s="27">
        <f>H7+H29+H39+H73+H114+H132+H137+H141+H164</f>
        <v>0</v>
      </c>
      <c r="I175" s="27"/>
      <c r="J175" s="27"/>
      <c r="K175" s="27"/>
      <c r="L175" s="27"/>
      <c r="M175" s="27"/>
    </row>
    <row r="176" spans="1:25">
      <c r="A176" s="23" t="s">
        <v>386</v>
      </c>
    </row>
    <row r="177" spans="1:7" ht="0" hidden="1" customHeight="1">
      <c r="A177" s="68"/>
      <c r="B177" s="44"/>
      <c r="C177" s="69"/>
      <c r="D177" s="69"/>
      <c r="E177" s="69"/>
      <c r="F177" s="69"/>
      <c r="G177" s="6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6">
    <mergeCell ref="C156:G156"/>
    <mergeCell ref="C159:G159"/>
    <mergeCell ref="C171:G171"/>
    <mergeCell ref="C173:G173"/>
    <mergeCell ref="C144:G144"/>
    <mergeCell ref="C146:G146"/>
    <mergeCell ref="C148:G148"/>
    <mergeCell ref="C150:G150"/>
    <mergeCell ref="C152:G152"/>
    <mergeCell ref="C125:G125"/>
    <mergeCell ref="C129:G129"/>
    <mergeCell ref="C131:G131"/>
    <mergeCell ref="C134:G134"/>
    <mergeCell ref="C136:G136"/>
    <mergeCell ref="C91:G91"/>
    <mergeCell ref="C93:G93"/>
    <mergeCell ref="C101:G101"/>
    <mergeCell ref="C113:G113"/>
    <mergeCell ref="C123:G123"/>
    <mergeCell ref="C72:G72"/>
    <mergeCell ref="C79:G79"/>
    <mergeCell ref="C81:G81"/>
    <mergeCell ref="C85:G85"/>
    <mergeCell ref="C87:G87"/>
    <mergeCell ref="C59:G59"/>
    <mergeCell ref="C61:G61"/>
    <mergeCell ref="C63:G63"/>
    <mergeCell ref="C65:G65"/>
    <mergeCell ref="C68:G68"/>
    <mergeCell ref="C37:G37"/>
    <mergeCell ref="C42:G42"/>
    <mergeCell ref="C46:G46"/>
    <mergeCell ref="C48:G48"/>
    <mergeCell ref="C52:G52"/>
    <mergeCell ref="C18:G18"/>
    <mergeCell ref="C22:G22"/>
    <mergeCell ref="C24:G24"/>
    <mergeCell ref="C26:G26"/>
    <mergeCell ref="C28:G28"/>
    <mergeCell ref="J3:L3"/>
    <mergeCell ref="J4:L4"/>
    <mergeCell ref="J5:L5"/>
    <mergeCell ref="C12:G12"/>
    <mergeCell ref="C16:G16"/>
    <mergeCell ref="F175:G175"/>
    <mergeCell ref="A177:G177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72" t="s">
        <v>388</v>
      </c>
      <c r="B1" s="44"/>
      <c r="C1" s="44"/>
      <c r="D1" s="44"/>
      <c r="E1" s="44"/>
      <c r="F1" s="44"/>
      <c r="G1" s="44"/>
      <c r="H1" s="44"/>
      <c r="I1" s="44"/>
    </row>
    <row r="2" spans="1:9" ht="25.5" customHeight="1">
      <c r="A2" s="73" t="s">
        <v>1</v>
      </c>
      <c r="B2" s="74"/>
      <c r="C2" s="21" t="s">
        <v>2</v>
      </c>
      <c r="D2" s="31"/>
      <c r="E2" s="31" t="s">
        <v>5</v>
      </c>
      <c r="F2" s="31" t="s">
        <v>6</v>
      </c>
      <c r="G2" s="31"/>
      <c r="H2" s="31" t="s">
        <v>389</v>
      </c>
      <c r="I2" s="33" t="s">
        <v>390</v>
      </c>
    </row>
    <row r="3" spans="1:9" ht="25.5" customHeight="1">
      <c r="A3" s="75" t="s">
        <v>7</v>
      </c>
      <c r="B3" s="44"/>
      <c r="C3" s="1" t="s">
        <v>8</v>
      </c>
      <c r="D3" s="1"/>
      <c r="E3" s="1" t="s">
        <v>10</v>
      </c>
      <c r="F3" s="1" t="s">
        <v>11</v>
      </c>
      <c r="G3" s="1"/>
      <c r="H3" s="1" t="s">
        <v>389</v>
      </c>
      <c r="I3" s="34" t="s">
        <v>391</v>
      </c>
    </row>
    <row r="4" spans="1:9" ht="25.5" customHeight="1">
      <c r="A4" s="75" t="s">
        <v>12</v>
      </c>
      <c r="B4" s="44"/>
      <c r="C4" s="1" t="s">
        <v>13</v>
      </c>
      <c r="D4" s="1"/>
      <c r="E4" s="1" t="s">
        <v>15</v>
      </c>
      <c r="F4" s="110"/>
      <c r="G4" s="1"/>
      <c r="H4" s="1" t="s">
        <v>389</v>
      </c>
      <c r="I4" s="108"/>
    </row>
    <row r="5" spans="1:9" ht="25.5" customHeight="1">
      <c r="A5" s="75" t="s">
        <v>9</v>
      </c>
      <c r="B5" s="44"/>
      <c r="C5" s="110"/>
      <c r="D5" s="1"/>
      <c r="E5" s="1" t="s">
        <v>14</v>
      </c>
      <c r="F5" s="110"/>
      <c r="G5" s="1"/>
      <c r="H5" s="1" t="s">
        <v>392</v>
      </c>
      <c r="I5" s="35">
        <v>67</v>
      </c>
    </row>
    <row r="6" spans="1:9" ht="25.5" customHeight="1">
      <c r="A6" s="76" t="s">
        <v>16</v>
      </c>
      <c r="B6" s="77"/>
      <c r="C6" s="111"/>
      <c r="D6" s="32"/>
      <c r="E6" s="32" t="s">
        <v>19</v>
      </c>
      <c r="F6" s="111"/>
      <c r="G6" s="32"/>
      <c r="H6" s="32" t="s">
        <v>393</v>
      </c>
      <c r="I6" s="109"/>
    </row>
    <row r="7" spans="1:9" ht="25.5" customHeight="1">
      <c r="A7" s="78" t="s">
        <v>394</v>
      </c>
      <c r="B7" s="79"/>
      <c r="C7" s="79"/>
      <c r="D7" s="79"/>
      <c r="E7" s="79"/>
      <c r="F7" s="79"/>
      <c r="G7" s="79"/>
      <c r="H7" s="79"/>
      <c r="I7" s="79"/>
    </row>
    <row r="8" spans="1:9" ht="25.5" customHeight="1">
      <c r="A8" s="41" t="s">
        <v>395</v>
      </c>
      <c r="B8" s="80" t="s">
        <v>396</v>
      </c>
      <c r="C8" s="81"/>
      <c r="D8" s="41" t="s">
        <v>397</v>
      </c>
      <c r="E8" s="80" t="s">
        <v>398</v>
      </c>
      <c r="F8" s="81"/>
      <c r="G8" s="41" t="s">
        <v>399</v>
      </c>
      <c r="H8" s="80" t="s">
        <v>400</v>
      </c>
      <c r="I8" s="81"/>
    </row>
    <row r="9" spans="1:9" ht="15">
      <c r="A9" s="82" t="s">
        <v>401</v>
      </c>
      <c r="B9" s="115">
        <f>'Rozpočet - vybrané sloupce'!H7+'Rozpočet - vybrané sloupce'!H132</f>
        <v>0</v>
      </c>
      <c r="C9" s="116"/>
      <c r="D9" s="86" t="s">
        <v>402</v>
      </c>
      <c r="E9" s="84"/>
      <c r="F9" s="112"/>
      <c r="G9" s="86" t="s">
        <v>403</v>
      </c>
      <c r="H9" s="84"/>
      <c r="I9" s="112"/>
    </row>
    <row r="10" spans="1:9" ht="15">
      <c r="A10" s="82"/>
      <c r="B10" s="117"/>
      <c r="C10" s="118"/>
      <c r="D10" s="86" t="s">
        <v>404</v>
      </c>
      <c r="E10" s="84"/>
      <c r="F10" s="112"/>
      <c r="G10" s="86" t="s">
        <v>405</v>
      </c>
      <c r="H10" s="84"/>
      <c r="I10" s="112"/>
    </row>
    <row r="11" spans="1:9" ht="15">
      <c r="A11" s="82" t="s">
        <v>406</v>
      </c>
      <c r="B11" s="115">
        <f>'Rozpočet - vybrané sloupce'!H29+'Rozpočet - vybrané sloupce'!H39+'Rozpočet - vybrané sloupce'!H73+'Rozpočet - vybrané sloupce'!H114</f>
        <v>0</v>
      </c>
      <c r="C11" s="116"/>
      <c r="D11" s="86" t="s">
        <v>407</v>
      </c>
      <c r="E11" s="84"/>
      <c r="F11" s="112"/>
      <c r="G11" s="86" t="s">
        <v>408</v>
      </c>
      <c r="H11" s="84"/>
      <c r="I11" s="112"/>
    </row>
    <row r="12" spans="1:9" ht="15">
      <c r="A12" s="82"/>
      <c r="B12" s="117"/>
      <c r="C12" s="118"/>
      <c r="D12" s="113"/>
      <c r="E12" s="114"/>
      <c r="F12" s="112"/>
      <c r="G12" s="86" t="s">
        <v>409</v>
      </c>
      <c r="H12" s="84"/>
      <c r="I12" s="112"/>
    </row>
    <row r="13" spans="1:9" ht="15">
      <c r="A13" s="82" t="s">
        <v>410</v>
      </c>
      <c r="B13" s="115">
        <f>'Rozpočet - vybrané sloupce'!H141</f>
        <v>0</v>
      </c>
      <c r="C13" s="116"/>
      <c r="D13" s="113"/>
      <c r="E13" s="114"/>
      <c r="F13" s="112"/>
      <c r="G13" s="86" t="s">
        <v>411</v>
      </c>
      <c r="H13" s="84"/>
      <c r="I13" s="112"/>
    </row>
    <row r="14" spans="1:9" ht="15">
      <c r="A14" s="82"/>
      <c r="B14" s="117"/>
      <c r="C14" s="118"/>
      <c r="D14" s="113"/>
      <c r="E14" s="114"/>
      <c r="F14" s="112"/>
      <c r="G14" s="86" t="s">
        <v>412</v>
      </c>
      <c r="H14" s="84"/>
      <c r="I14" s="112"/>
    </row>
    <row r="15" spans="1:9" ht="15">
      <c r="A15" s="83" t="s">
        <v>413</v>
      </c>
      <c r="B15" s="84"/>
      <c r="C15" s="38">
        <f>SUM('Stavební rozpočet'!X8:X197)</f>
        <v>0</v>
      </c>
      <c r="D15" s="86"/>
      <c r="E15" s="84"/>
      <c r="F15" s="38"/>
      <c r="G15" s="36"/>
      <c r="H15" s="37"/>
      <c r="I15" s="38"/>
    </row>
    <row r="16" spans="1:9" ht="15">
      <c r="A16" s="83" t="s">
        <v>414</v>
      </c>
      <c r="B16" s="84"/>
      <c r="C16" s="38">
        <f>'Rozpočet - vybrané sloupce'!H164+'Rozpočet - vybrané sloupce'!H137</f>
        <v>0</v>
      </c>
      <c r="D16" s="86"/>
      <c r="E16" s="84"/>
      <c r="F16" s="38"/>
      <c r="G16" s="36"/>
      <c r="H16" s="37"/>
      <c r="I16" s="38"/>
    </row>
    <row r="17" spans="1:9" ht="15">
      <c r="A17" s="83" t="s">
        <v>415</v>
      </c>
      <c r="B17" s="84"/>
      <c r="C17" s="38">
        <f>SUM(B9:C16)</f>
        <v>0</v>
      </c>
      <c r="D17" s="83" t="s">
        <v>416</v>
      </c>
      <c r="E17" s="85"/>
      <c r="F17" s="38">
        <f>SUM(F9:F16)</f>
        <v>0</v>
      </c>
      <c r="G17" s="83" t="s">
        <v>417</v>
      </c>
      <c r="H17" s="85"/>
      <c r="I17" s="38">
        <f>SUM(I9:I16)</f>
        <v>0</v>
      </c>
    </row>
    <row r="18" spans="1:9" ht="15">
      <c r="A18" s="28"/>
      <c r="B18" s="28"/>
      <c r="C18" s="28"/>
      <c r="D18" s="83" t="s">
        <v>418</v>
      </c>
      <c r="E18" s="85"/>
      <c r="F18" s="38"/>
      <c r="G18" s="83" t="s">
        <v>419</v>
      </c>
      <c r="H18" s="85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87" t="s">
        <v>420</v>
      </c>
      <c r="B22" s="88"/>
      <c r="C22" s="39">
        <f>SUM('Stavební rozpočet'!Z9:Z197)*(1-C18/100)</f>
        <v>0</v>
      </c>
      <c r="D22" s="28"/>
      <c r="E22" s="28"/>
      <c r="F22" s="28"/>
      <c r="G22" s="28"/>
      <c r="H22" s="28"/>
      <c r="I22" s="28"/>
    </row>
    <row r="23" spans="1:9" ht="15">
      <c r="A23" s="87" t="s">
        <v>421</v>
      </c>
      <c r="B23" s="88"/>
      <c r="C23" s="39">
        <f>C17+F17+I17</f>
        <v>0</v>
      </c>
      <c r="D23" s="87" t="s">
        <v>422</v>
      </c>
      <c r="E23" s="88"/>
      <c r="F23" s="39">
        <f>ROUND(C23*(12/100),2)</f>
        <v>0</v>
      </c>
      <c r="G23" s="87" t="s">
        <v>423</v>
      </c>
      <c r="H23" s="88"/>
      <c r="I23" s="39">
        <f>SUM(C22:C24)</f>
        <v>0</v>
      </c>
    </row>
    <row r="24" spans="1:9" ht="15">
      <c r="A24" s="87" t="s">
        <v>424</v>
      </c>
      <c r="B24" s="88"/>
      <c r="C24" s="39">
        <f>SUM('Stavební rozpočet'!AB9:AB197)*(1-C18/100)</f>
        <v>0</v>
      </c>
      <c r="D24" s="87" t="s">
        <v>425</v>
      </c>
      <c r="E24" s="88"/>
      <c r="F24" s="39">
        <f>ROUND(C24*(21/100),2)</f>
        <v>0</v>
      </c>
      <c r="G24" s="87" t="s">
        <v>426</v>
      </c>
      <c r="H24" s="88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89" t="s">
        <v>10</v>
      </c>
      <c r="B26" s="90"/>
      <c r="C26" s="91"/>
      <c r="D26" s="89" t="s">
        <v>5</v>
      </c>
      <c r="E26" s="90"/>
      <c r="F26" s="91"/>
      <c r="G26" s="89" t="s">
        <v>15</v>
      </c>
      <c r="H26" s="90"/>
      <c r="I26" s="91"/>
    </row>
    <row r="27" spans="1:9">
      <c r="A27" s="92"/>
      <c r="B27" s="93"/>
      <c r="C27" s="94"/>
      <c r="D27" s="92"/>
      <c r="E27" s="93"/>
      <c r="F27" s="94"/>
      <c r="G27" s="92"/>
      <c r="H27" s="93"/>
      <c r="I27" s="94"/>
    </row>
    <row r="28" spans="1:9">
      <c r="A28" s="92"/>
      <c r="B28" s="93"/>
      <c r="C28" s="94"/>
      <c r="D28" s="92"/>
      <c r="E28" s="93"/>
      <c r="F28" s="94"/>
      <c r="G28" s="92"/>
      <c r="H28" s="93"/>
      <c r="I28" s="94"/>
    </row>
    <row r="29" spans="1:9">
      <c r="A29" s="92"/>
      <c r="B29" s="93"/>
      <c r="C29" s="94"/>
      <c r="D29" s="92"/>
      <c r="E29" s="93"/>
      <c r="F29" s="94"/>
      <c r="G29" s="92"/>
      <c r="H29" s="93"/>
      <c r="I29" s="94"/>
    </row>
    <row r="30" spans="1:9" ht="15">
      <c r="A30" s="95" t="s">
        <v>427</v>
      </c>
      <c r="B30" s="96"/>
      <c r="C30" s="97"/>
      <c r="D30" s="95" t="s">
        <v>427</v>
      </c>
      <c r="E30" s="96"/>
      <c r="F30" s="97"/>
      <c r="G30" s="95" t="s">
        <v>427</v>
      </c>
      <c r="H30" s="96"/>
      <c r="I30" s="97"/>
    </row>
    <row r="31" spans="1:9" ht="15">
      <c r="A31" s="42" t="s">
        <v>386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98"/>
      <c r="B32" s="93"/>
      <c r="C32" s="93"/>
      <c r="D32" s="93"/>
      <c r="E32" s="93"/>
      <c r="F32" s="93"/>
      <c r="G32" s="93"/>
      <c r="H32" s="93"/>
      <c r="I32" s="93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C_2/WC</dc:title>
  <dc:subject/>
  <dc:creator>Verlag Dashőfer, s.r.o.</dc:creator>
  <cp:keywords/>
  <dc:description/>
  <cp:lastModifiedBy>Daniel Zygula</cp:lastModifiedBy>
  <dcterms:created xsi:type="dcterms:W3CDTF">2024-07-18T13:30:25Z</dcterms:created>
  <dcterms:modified xsi:type="dcterms:W3CDTF">2024-07-18T20:41:25Z</dcterms:modified>
  <cp:category/>
</cp:coreProperties>
</file>