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sloupce'!$G$1:$G$369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3" i="2" l="1"/>
  <c r="W313" i="2"/>
  <c r="X313" i="2"/>
  <c r="H313" i="2"/>
  <c r="H312" i="2"/>
  <c r="G349" i="2"/>
  <c r="W349" i="2"/>
  <c r="X349" i="2"/>
  <c r="H349" i="2"/>
  <c r="G364" i="2"/>
  <c r="W364" i="2"/>
  <c r="X364" i="2"/>
  <c r="H364" i="2"/>
  <c r="G366" i="2"/>
  <c r="W366" i="2"/>
  <c r="X366" i="2"/>
  <c r="H366" i="2"/>
  <c r="H348" i="2"/>
  <c r="C16" i="3"/>
  <c r="G322" i="2"/>
  <c r="W322" i="2"/>
  <c r="X322" i="2"/>
  <c r="H322" i="2"/>
  <c r="G323" i="2"/>
  <c r="W323" i="2"/>
  <c r="X323" i="2"/>
  <c r="H323" i="2"/>
  <c r="G325" i="2"/>
  <c r="W325" i="2"/>
  <c r="X325" i="2"/>
  <c r="H325" i="2"/>
  <c r="G327" i="2"/>
  <c r="W327" i="2"/>
  <c r="X327" i="2"/>
  <c r="H327" i="2"/>
  <c r="G328" i="2"/>
  <c r="W328" i="2"/>
  <c r="X328" i="2"/>
  <c r="H328" i="2"/>
  <c r="G330" i="2"/>
  <c r="W330" i="2"/>
  <c r="X330" i="2"/>
  <c r="H330" i="2"/>
  <c r="G332" i="2"/>
  <c r="W332" i="2"/>
  <c r="X332" i="2"/>
  <c r="H332" i="2"/>
  <c r="G333" i="2"/>
  <c r="W333" i="2"/>
  <c r="X333" i="2"/>
  <c r="H333" i="2"/>
  <c r="G335" i="2"/>
  <c r="W335" i="2"/>
  <c r="X335" i="2"/>
  <c r="H335" i="2"/>
  <c r="G337" i="2"/>
  <c r="W337" i="2"/>
  <c r="X337" i="2"/>
  <c r="H337" i="2"/>
  <c r="G338" i="2"/>
  <c r="W338" i="2"/>
  <c r="X338" i="2"/>
  <c r="H338" i="2"/>
  <c r="G342" i="2"/>
  <c r="W342" i="2"/>
  <c r="X342" i="2"/>
  <c r="H342" i="2"/>
  <c r="G344" i="2"/>
  <c r="W344" i="2"/>
  <c r="X344" i="2"/>
  <c r="H344" i="2"/>
  <c r="G345" i="2"/>
  <c r="W345" i="2"/>
  <c r="X345" i="2"/>
  <c r="H345" i="2"/>
  <c r="G346" i="2"/>
  <c r="W346" i="2"/>
  <c r="X346" i="2"/>
  <c r="H346" i="2"/>
  <c r="G347" i="2"/>
  <c r="W347" i="2"/>
  <c r="X347" i="2"/>
  <c r="H347" i="2"/>
  <c r="H321" i="2"/>
  <c r="B13" i="3"/>
  <c r="W207" i="2"/>
  <c r="X207" i="2"/>
  <c r="H207" i="2"/>
  <c r="G168" i="2"/>
  <c r="W168" i="2"/>
  <c r="X168" i="2"/>
  <c r="H168" i="2"/>
  <c r="G183" i="2"/>
  <c r="W183" i="2"/>
  <c r="X183" i="2"/>
  <c r="H183" i="2"/>
  <c r="G185" i="2"/>
  <c r="W185" i="2"/>
  <c r="X185" i="2"/>
  <c r="H185" i="2"/>
  <c r="G194" i="2"/>
  <c r="W194" i="2"/>
  <c r="X194" i="2"/>
  <c r="H194" i="2"/>
  <c r="G196" i="2"/>
  <c r="W196" i="2"/>
  <c r="X196" i="2"/>
  <c r="H196" i="2"/>
  <c r="G205" i="2"/>
  <c r="W205" i="2"/>
  <c r="X205" i="2"/>
  <c r="H205" i="2"/>
  <c r="G208" i="2"/>
  <c r="W208" i="2"/>
  <c r="X208" i="2"/>
  <c r="H208" i="2"/>
  <c r="G209" i="2"/>
  <c r="W209" i="2"/>
  <c r="X209" i="2"/>
  <c r="H209" i="2"/>
  <c r="G210" i="2"/>
  <c r="W210" i="2"/>
  <c r="X210" i="2"/>
  <c r="H210" i="2"/>
  <c r="G211" i="2"/>
  <c r="W211" i="2"/>
  <c r="X211" i="2"/>
  <c r="H211" i="2"/>
  <c r="G219" i="2"/>
  <c r="W219" i="2"/>
  <c r="X219" i="2"/>
  <c r="H219" i="2"/>
  <c r="G228" i="2"/>
  <c r="W228" i="2"/>
  <c r="X228" i="2"/>
  <c r="H228" i="2"/>
  <c r="G241" i="2"/>
  <c r="W241" i="2"/>
  <c r="X241" i="2"/>
  <c r="H241" i="2"/>
  <c r="H167" i="2"/>
  <c r="G46" i="2"/>
  <c r="W46" i="2"/>
  <c r="X46" i="2"/>
  <c r="H46" i="2"/>
  <c r="G47" i="2"/>
  <c r="W47" i="2"/>
  <c r="X47" i="2"/>
  <c r="H47" i="2"/>
  <c r="G49" i="2"/>
  <c r="W49" i="2"/>
  <c r="X49" i="2"/>
  <c r="H49" i="2"/>
  <c r="G50" i="2"/>
  <c r="W50" i="2"/>
  <c r="X50" i="2"/>
  <c r="H50" i="2"/>
  <c r="G51" i="2"/>
  <c r="W51" i="2"/>
  <c r="X51" i="2"/>
  <c r="H51" i="2"/>
  <c r="G52" i="2"/>
  <c r="W52" i="2"/>
  <c r="X52" i="2"/>
  <c r="H52" i="2"/>
  <c r="H45" i="2"/>
  <c r="G54" i="2"/>
  <c r="W54" i="2"/>
  <c r="X54" i="2"/>
  <c r="H54" i="2"/>
  <c r="G59" i="2"/>
  <c r="W59" i="2"/>
  <c r="X59" i="2"/>
  <c r="H59" i="2"/>
  <c r="G61" i="2"/>
  <c r="W61" i="2"/>
  <c r="X61" i="2"/>
  <c r="H61" i="2"/>
  <c r="G62" i="2"/>
  <c r="W62" i="2"/>
  <c r="X62" i="2"/>
  <c r="H62" i="2"/>
  <c r="G63" i="2"/>
  <c r="W63" i="2"/>
  <c r="X63" i="2"/>
  <c r="H63" i="2"/>
  <c r="G64" i="2"/>
  <c r="W64" i="2"/>
  <c r="X64" i="2"/>
  <c r="H64" i="2"/>
  <c r="H53" i="2"/>
  <c r="G66" i="2"/>
  <c r="W66" i="2"/>
  <c r="X66" i="2"/>
  <c r="H66" i="2"/>
  <c r="G67" i="2"/>
  <c r="W67" i="2"/>
  <c r="X67" i="2"/>
  <c r="H67" i="2"/>
  <c r="G69" i="2"/>
  <c r="W69" i="2"/>
  <c r="X69" i="2"/>
  <c r="H69" i="2"/>
  <c r="G70" i="2"/>
  <c r="W70" i="2"/>
  <c r="X70" i="2"/>
  <c r="H70" i="2"/>
  <c r="G71" i="2"/>
  <c r="W71" i="2"/>
  <c r="X71" i="2"/>
  <c r="H71" i="2"/>
  <c r="G72" i="2"/>
  <c r="W72" i="2"/>
  <c r="X72" i="2"/>
  <c r="H72" i="2"/>
  <c r="G74" i="2"/>
  <c r="W74" i="2"/>
  <c r="X74" i="2"/>
  <c r="H74" i="2"/>
  <c r="G76" i="2"/>
  <c r="W76" i="2"/>
  <c r="X76" i="2"/>
  <c r="H76" i="2"/>
  <c r="G78" i="2"/>
  <c r="W78" i="2"/>
  <c r="X78" i="2"/>
  <c r="H78" i="2"/>
  <c r="G80" i="2"/>
  <c r="W80" i="2"/>
  <c r="X80" i="2"/>
  <c r="H80" i="2"/>
  <c r="G82" i="2"/>
  <c r="W82" i="2"/>
  <c r="X82" i="2"/>
  <c r="H82" i="2"/>
  <c r="G83" i="2"/>
  <c r="W83" i="2"/>
  <c r="X83" i="2"/>
  <c r="H83" i="2"/>
  <c r="G84" i="2"/>
  <c r="W84" i="2"/>
  <c r="X84" i="2"/>
  <c r="H84" i="2"/>
  <c r="G85" i="2"/>
  <c r="W85" i="2"/>
  <c r="X85" i="2"/>
  <c r="H85" i="2"/>
  <c r="G86" i="2"/>
  <c r="W86" i="2"/>
  <c r="X86" i="2"/>
  <c r="H86" i="2"/>
  <c r="G87" i="2"/>
  <c r="W87" i="2"/>
  <c r="X87" i="2"/>
  <c r="H87" i="2"/>
  <c r="G88" i="2"/>
  <c r="W88" i="2"/>
  <c r="X88" i="2"/>
  <c r="H88" i="2"/>
  <c r="G89" i="2"/>
  <c r="W89" i="2"/>
  <c r="X89" i="2"/>
  <c r="H89" i="2"/>
  <c r="G90" i="2"/>
  <c r="W90" i="2"/>
  <c r="X90" i="2"/>
  <c r="H90" i="2"/>
  <c r="H65" i="2"/>
  <c r="G93" i="2"/>
  <c r="W93" i="2"/>
  <c r="X93" i="2"/>
  <c r="H93" i="2"/>
  <c r="G94" i="2"/>
  <c r="W94" i="2"/>
  <c r="X94" i="2"/>
  <c r="H94" i="2"/>
  <c r="G95" i="2"/>
  <c r="W95" i="2"/>
  <c r="X95" i="2"/>
  <c r="H95" i="2"/>
  <c r="G97" i="2"/>
  <c r="W97" i="2"/>
  <c r="X97" i="2"/>
  <c r="H97" i="2"/>
  <c r="H92" i="2"/>
  <c r="G100" i="2"/>
  <c r="W100" i="2"/>
  <c r="X100" i="2"/>
  <c r="H100" i="2"/>
  <c r="G101" i="2"/>
  <c r="W101" i="2"/>
  <c r="X101" i="2"/>
  <c r="H101" i="2"/>
  <c r="G108" i="2"/>
  <c r="W108" i="2"/>
  <c r="X108" i="2"/>
  <c r="H108" i="2"/>
  <c r="G110" i="2"/>
  <c r="W110" i="2"/>
  <c r="X110" i="2"/>
  <c r="H110" i="2"/>
  <c r="G112" i="2"/>
  <c r="W112" i="2"/>
  <c r="X112" i="2"/>
  <c r="H112" i="2"/>
  <c r="G121" i="2"/>
  <c r="W121" i="2"/>
  <c r="X121" i="2"/>
  <c r="H121" i="2"/>
  <c r="G123" i="2"/>
  <c r="W123" i="2"/>
  <c r="X123" i="2"/>
  <c r="H123" i="2"/>
  <c r="G132" i="2"/>
  <c r="W132" i="2"/>
  <c r="X132" i="2"/>
  <c r="H132" i="2"/>
  <c r="G149" i="2"/>
  <c r="W149" i="2"/>
  <c r="X149" i="2"/>
  <c r="H149" i="2"/>
  <c r="G151" i="2"/>
  <c r="W151" i="2"/>
  <c r="X151" i="2"/>
  <c r="H151" i="2"/>
  <c r="G153" i="2"/>
  <c r="W153" i="2"/>
  <c r="X153" i="2"/>
  <c r="H153" i="2"/>
  <c r="G155" i="2"/>
  <c r="W155" i="2"/>
  <c r="X155" i="2"/>
  <c r="H155" i="2"/>
  <c r="G156" i="2"/>
  <c r="W156" i="2"/>
  <c r="X156" i="2"/>
  <c r="H156" i="2"/>
  <c r="G158" i="2"/>
  <c r="W158" i="2"/>
  <c r="X158" i="2"/>
  <c r="H158" i="2"/>
  <c r="H99" i="2"/>
  <c r="G251" i="2"/>
  <c r="W251" i="2"/>
  <c r="X251" i="2"/>
  <c r="H251" i="2"/>
  <c r="G278" i="2"/>
  <c r="W278" i="2"/>
  <c r="X278" i="2"/>
  <c r="H278" i="2"/>
  <c r="G280" i="2"/>
  <c r="W280" i="2"/>
  <c r="X280" i="2"/>
  <c r="H280" i="2"/>
  <c r="G286" i="2"/>
  <c r="W286" i="2"/>
  <c r="X286" i="2"/>
  <c r="H286" i="2"/>
  <c r="G288" i="2"/>
  <c r="W288" i="2"/>
  <c r="X288" i="2"/>
  <c r="H288" i="2"/>
  <c r="H250" i="2"/>
  <c r="B11" i="3"/>
  <c r="G8" i="2"/>
  <c r="W8" i="2"/>
  <c r="X8" i="2"/>
  <c r="H8" i="2"/>
  <c r="G18" i="2"/>
  <c r="W18" i="2"/>
  <c r="X18" i="2"/>
  <c r="H18" i="2"/>
  <c r="G26" i="2"/>
  <c r="W26" i="2"/>
  <c r="X26" i="2"/>
  <c r="H26" i="2"/>
  <c r="G28" i="2"/>
  <c r="W28" i="2"/>
  <c r="X28" i="2"/>
  <c r="H28" i="2"/>
  <c r="G37" i="2"/>
  <c r="W37" i="2"/>
  <c r="X37" i="2"/>
  <c r="H37" i="2"/>
  <c r="G39" i="2"/>
  <c r="W39" i="2"/>
  <c r="X39" i="2"/>
  <c r="H39" i="2"/>
  <c r="G41" i="2"/>
  <c r="W41" i="2"/>
  <c r="X41" i="2"/>
  <c r="H41" i="2"/>
  <c r="H7" i="2"/>
  <c r="G44" i="2"/>
  <c r="W44" i="2"/>
  <c r="X44" i="2"/>
  <c r="H44" i="2"/>
  <c r="H43" i="2"/>
  <c r="G291" i="2"/>
  <c r="W291" i="2"/>
  <c r="X291" i="2"/>
  <c r="H291" i="2"/>
  <c r="G298" i="2"/>
  <c r="W298" i="2"/>
  <c r="X298" i="2"/>
  <c r="H298" i="2"/>
  <c r="G300" i="2"/>
  <c r="W300" i="2"/>
  <c r="X300" i="2"/>
  <c r="H300" i="2"/>
  <c r="G302" i="2"/>
  <c r="W302" i="2"/>
  <c r="X302" i="2"/>
  <c r="H302" i="2"/>
  <c r="G304" i="2"/>
  <c r="W304" i="2"/>
  <c r="X304" i="2"/>
  <c r="H304" i="2"/>
  <c r="G310" i="2"/>
  <c r="W310" i="2"/>
  <c r="X310" i="2"/>
  <c r="H310" i="2"/>
  <c r="H290" i="2"/>
  <c r="B9" i="3"/>
  <c r="X8" i="1"/>
  <c r="X49" i="1"/>
  <c r="X51" i="1"/>
  <c r="X60" i="1"/>
  <c r="X73" i="1"/>
  <c r="X100" i="1"/>
  <c r="X107" i="1"/>
  <c r="X181" i="1"/>
  <c r="X271" i="1"/>
  <c r="X313" i="1"/>
  <c r="X337" i="1"/>
  <c r="X347" i="1"/>
  <c r="X375" i="1"/>
  <c r="C15" i="3"/>
  <c r="C17" i="3"/>
  <c r="F17" i="3"/>
  <c r="I17" i="3"/>
  <c r="C23" i="3"/>
  <c r="F23" i="3"/>
  <c r="AA9" i="1"/>
  <c r="AA20" i="1"/>
  <c r="AA29" i="1"/>
  <c r="AA32" i="1"/>
  <c r="AA42" i="1"/>
  <c r="AA45" i="1"/>
  <c r="AA47" i="1"/>
  <c r="AA50" i="1"/>
  <c r="AA52" i="1"/>
  <c r="AA53" i="1"/>
  <c r="AA56" i="1"/>
  <c r="AA57" i="1"/>
  <c r="AA58" i="1"/>
  <c r="AA59" i="1"/>
  <c r="AA61" i="1"/>
  <c r="AA67" i="1"/>
  <c r="AA69" i="1"/>
  <c r="AA70" i="1"/>
  <c r="AA71" i="1"/>
  <c r="AA72" i="1"/>
  <c r="AA74" i="1"/>
  <c r="AA75" i="1"/>
  <c r="AA77" i="1"/>
  <c r="AA78" i="1"/>
  <c r="AA79" i="1"/>
  <c r="AA80" i="1"/>
  <c r="AA82" i="1"/>
  <c r="AA84" i="1"/>
  <c r="AA86" i="1"/>
  <c r="AA88" i="1"/>
  <c r="AA90" i="1"/>
  <c r="AA91" i="1"/>
  <c r="AA92" i="1"/>
  <c r="AA93" i="1"/>
  <c r="AA94" i="1"/>
  <c r="AA95" i="1"/>
  <c r="AA96" i="1"/>
  <c r="AA97" i="1"/>
  <c r="AA98" i="1"/>
  <c r="AA101" i="1"/>
  <c r="AA102" i="1"/>
  <c r="AA103" i="1"/>
  <c r="AA105" i="1"/>
  <c r="AA108" i="1"/>
  <c r="AA110" i="1"/>
  <c r="AA118" i="1"/>
  <c r="AA120" i="1"/>
  <c r="AA122" i="1"/>
  <c r="AA132" i="1"/>
  <c r="AA134" i="1"/>
  <c r="AA144" i="1"/>
  <c r="AA162" i="1"/>
  <c r="AA164" i="1"/>
  <c r="AA166" i="1"/>
  <c r="AA168" i="1"/>
  <c r="AA169" i="1"/>
  <c r="AA171" i="1"/>
  <c r="AA182" i="1"/>
  <c r="AA198" i="1"/>
  <c r="AA200" i="1"/>
  <c r="AA210" i="1"/>
  <c r="AA212" i="1"/>
  <c r="AA222" i="1"/>
  <c r="AA224" i="1"/>
  <c r="AA225" i="1"/>
  <c r="AA226" i="1"/>
  <c r="AA227" i="1"/>
  <c r="AA228" i="1"/>
  <c r="AA237" i="1"/>
  <c r="AA247" i="1"/>
  <c r="AA261" i="1"/>
  <c r="AA272" i="1"/>
  <c r="AA300" i="1"/>
  <c r="AA302" i="1"/>
  <c r="AA309" i="1"/>
  <c r="AA311" i="1"/>
  <c r="AA314" i="1"/>
  <c r="AA322" i="1"/>
  <c r="AA324" i="1"/>
  <c r="AA326" i="1"/>
  <c r="AA328" i="1"/>
  <c r="AA335" i="1"/>
  <c r="AA338" i="1"/>
  <c r="AA348" i="1"/>
  <c r="AA349" i="1"/>
  <c r="AA351" i="1"/>
  <c r="AA353" i="1"/>
  <c r="AA354" i="1"/>
  <c r="AA356" i="1"/>
  <c r="AA358" i="1"/>
  <c r="AA359" i="1"/>
  <c r="AA361" i="1"/>
  <c r="AA363" i="1"/>
  <c r="AA364" i="1"/>
  <c r="AA369" i="1"/>
  <c r="AA371" i="1"/>
  <c r="AA372" i="1"/>
  <c r="AA373" i="1"/>
  <c r="AA374" i="1"/>
  <c r="AA376" i="1"/>
  <c r="AA392" i="1"/>
  <c r="AA394" i="1"/>
  <c r="AB9" i="1"/>
  <c r="AB20" i="1"/>
  <c r="AB29" i="1"/>
  <c r="AB32" i="1"/>
  <c r="AB42" i="1"/>
  <c r="AB45" i="1"/>
  <c r="AB47" i="1"/>
  <c r="AB50" i="1"/>
  <c r="AB52" i="1"/>
  <c r="AB53" i="1"/>
  <c r="AB56" i="1"/>
  <c r="AB57" i="1"/>
  <c r="AB58" i="1"/>
  <c r="AB59" i="1"/>
  <c r="AB61" i="1"/>
  <c r="AB67" i="1"/>
  <c r="AB69" i="1"/>
  <c r="AB70" i="1"/>
  <c r="AB71" i="1"/>
  <c r="AB72" i="1"/>
  <c r="AB74" i="1"/>
  <c r="AB75" i="1"/>
  <c r="AB77" i="1"/>
  <c r="AB78" i="1"/>
  <c r="AB79" i="1"/>
  <c r="AB80" i="1"/>
  <c r="AB82" i="1"/>
  <c r="AB84" i="1"/>
  <c r="AB86" i="1"/>
  <c r="AB88" i="1"/>
  <c r="AB90" i="1"/>
  <c r="AB91" i="1"/>
  <c r="AB92" i="1"/>
  <c r="AB93" i="1"/>
  <c r="AB94" i="1"/>
  <c r="AB95" i="1"/>
  <c r="AB96" i="1"/>
  <c r="AB97" i="1"/>
  <c r="AB98" i="1"/>
  <c r="AB101" i="1"/>
  <c r="AB102" i="1"/>
  <c r="AB103" i="1"/>
  <c r="AB105" i="1"/>
  <c r="AB108" i="1"/>
  <c r="AB110" i="1"/>
  <c r="AB118" i="1"/>
  <c r="AB120" i="1"/>
  <c r="AB122" i="1"/>
  <c r="AB132" i="1"/>
  <c r="AB134" i="1"/>
  <c r="AB144" i="1"/>
  <c r="AB162" i="1"/>
  <c r="AB164" i="1"/>
  <c r="AB166" i="1"/>
  <c r="AB168" i="1"/>
  <c r="AB169" i="1"/>
  <c r="AB171" i="1"/>
  <c r="AB182" i="1"/>
  <c r="AB198" i="1"/>
  <c r="AB200" i="1"/>
  <c r="AB210" i="1"/>
  <c r="AB212" i="1"/>
  <c r="AB222" i="1"/>
  <c r="AB224" i="1"/>
  <c r="AB225" i="1"/>
  <c r="AB226" i="1"/>
  <c r="AB227" i="1"/>
  <c r="AB228" i="1"/>
  <c r="AB237" i="1"/>
  <c r="AB247" i="1"/>
  <c r="AB261" i="1"/>
  <c r="AB272" i="1"/>
  <c r="AB300" i="1"/>
  <c r="AB302" i="1"/>
  <c r="AB309" i="1"/>
  <c r="AB311" i="1"/>
  <c r="AB314" i="1"/>
  <c r="AB322" i="1"/>
  <c r="AB324" i="1"/>
  <c r="AB326" i="1"/>
  <c r="AB328" i="1"/>
  <c r="AB335" i="1"/>
  <c r="AB338" i="1"/>
  <c r="AB348" i="1"/>
  <c r="AB349" i="1"/>
  <c r="AB351" i="1"/>
  <c r="AB353" i="1"/>
  <c r="AB354" i="1"/>
  <c r="AB356" i="1"/>
  <c r="AB358" i="1"/>
  <c r="AB359" i="1"/>
  <c r="AB361" i="1"/>
  <c r="AB363" i="1"/>
  <c r="AB364" i="1"/>
  <c r="AB369" i="1"/>
  <c r="AB371" i="1"/>
  <c r="AB372" i="1"/>
  <c r="AB373" i="1"/>
  <c r="AB374" i="1"/>
  <c r="AB376" i="1"/>
  <c r="AB392" i="1"/>
  <c r="AB394" i="1"/>
  <c r="C24" i="3"/>
  <c r="F24" i="3"/>
  <c r="Z9" i="1"/>
  <c r="Z20" i="1"/>
  <c r="Z29" i="1"/>
  <c r="Z32" i="1"/>
  <c r="Z42" i="1"/>
  <c r="Z45" i="1"/>
  <c r="Z47" i="1"/>
  <c r="Z50" i="1"/>
  <c r="Z52" i="1"/>
  <c r="Z53" i="1"/>
  <c r="Z56" i="1"/>
  <c r="Z57" i="1"/>
  <c r="Z58" i="1"/>
  <c r="Z59" i="1"/>
  <c r="Z61" i="1"/>
  <c r="Z67" i="1"/>
  <c r="Z69" i="1"/>
  <c r="Z70" i="1"/>
  <c r="Z71" i="1"/>
  <c r="Z72" i="1"/>
  <c r="Z74" i="1"/>
  <c r="Z75" i="1"/>
  <c r="Z77" i="1"/>
  <c r="Z78" i="1"/>
  <c r="Z79" i="1"/>
  <c r="Z80" i="1"/>
  <c r="Z82" i="1"/>
  <c r="Z84" i="1"/>
  <c r="Z86" i="1"/>
  <c r="Z88" i="1"/>
  <c r="Z90" i="1"/>
  <c r="Z91" i="1"/>
  <c r="Z92" i="1"/>
  <c r="Z93" i="1"/>
  <c r="Z94" i="1"/>
  <c r="Z95" i="1"/>
  <c r="Z96" i="1"/>
  <c r="Z97" i="1"/>
  <c r="Z98" i="1"/>
  <c r="Z101" i="1"/>
  <c r="Z102" i="1"/>
  <c r="Z103" i="1"/>
  <c r="Z105" i="1"/>
  <c r="Z108" i="1"/>
  <c r="Z110" i="1"/>
  <c r="Z118" i="1"/>
  <c r="Z120" i="1"/>
  <c r="Z122" i="1"/>
  <c r="Z132" i="1"/>
  <c r="Z134" i="1"/>
  <c r="Z144" i="1"/>
  <c r="Z162" i="1"/>
  <c r="Z164" i="1"/>
  <c r="Z166" i="1"/>
  <c r="Z168" i="1"/>
  <c r="Z169" i="1"/>
  <c r="Z171" i="1"/>
  <c r="Z182" i="1"/>
  <c r="Z198" i="1"/>
  <c r="Z200" i="1"/>
  <c r="Z210" i="1"/>
  <c r="Z212" i="1"/>
  <c r="Z222" i="1"/>
  <c r="Z224" i="1"/>
  <c r="Z225" i="1"/>
  <c r="Z226" i="1"/>
  <c r="Z227" i="1"/>
  <c r="Z228" i="1"/>
  <c r="Z237" i="1"/>
  <c r="Z247" i="1"/>
  <c r="Z261" i="1"/>
  <c r="Z272" i="1"/>
  <c r="Z300" i="1"/>
  <c r="Z302" i="1"/>
  <c r="Z309" i="1"/>
  <c r="Z311" i="1"/>
  <c r="Z314" i="1"/>
  <c r="Z322" i="1"/>
  <c r="Z324" i="1"/>
  <c r="Z326" i="1"/>
  <c r="Z328" i="1"/>
  <c r="Z335" i="1"/>
  <c r="Z338" i="1"/>
  <c r="Z348" i="1"/>
  <c r="Z349" i="1"/>
  <c r="Z351" i="1"/>
  <c r="Z353" i="1"/>
  <c r="Z354" i="1"/>
  <c r="Z356" i="1"/>
  <c r="Z358" i="1"/>
  <c r="Z359" i="1"/>
  <c r="Z361" i="1"/>
  <c r="Z363" i="1"/>
  <c r="Z364" i="1"/>
  <c r="Z369" i="1"/>
  <c r="Z371" i="1"/>
  <c r="Z372" i="1"/>
  <c r="Z373" i="1"/>
  <c r="Z374" i="1"/>
  <c r="Z376" i="1"/>
  <c r="Z392" i="1"/>
  <c r="Z394" i="1"/>
  <c r="C22" i="3"/>
  <c r="I23" i="3"/>
  <c r="I24" i="3"/>
  <c r="AE9" i="1"/>
  <c r="H9" i="1"/>
  <c r="AE20" i="1"/>
  <c r="H20" i="1"/>
  <c r="AE29" i="1"/>
  <c r="H29" i="1"/>
  <c r="AE32" i="1"/>
  <c r="H32" i="1"/>
  <c r="AE42" i="1"/>
  <c r="H42" i="1"/>
  <c r="AE45" i="1"/>
  <c r="H45" i="1"/>
  <c r="AE47" i="1"/>
  <c r="H47" i="1"/>
  <c r="H8" i="1"/>
  <c r="R8" i="1"/>
  <c r="AE50" i="1"/>
  <c r="H50" i="1"/>
  <c r="H49" i="1"/>
  <c r="R49" i="1"/>
  <c r="R51" i="1"/>
  <c r="R60" i="1"/>
  <c r="R73" i="1"/>
  <c r="R100" i="1"/>
  <c r="R107" i="1"/>
  <c r="R181" i="1"/>
  <c r="R271" i="1"/>
  <c r="AE314" i="1"/>
  <c r="H314" i="1"/>
  <c r="AE322" i="1"/>
  <c r="H322" i="1"/>
  <c r="AE324" i="1"/>
  <c r="H324" i="1"/>
  <c r="AE326" i="1"/>
  <c r="H326" i="1"/>
  <c r="AE328" i="1"/>
  <c r="H328" i="1"/>
  <c r="AE335" i="1"/>
  <c r="H335" i="1"/>
  <c r="H313" i="1"/>
  <c r="R313" i="1"/>
  <c r="R337" i="1"/>
  <c r="R347" i="1"/>
  <c r="R375" i="1"/>
  <c r="J9" i="1"/>
  <c r="I9" i="1"/>
  <c r="J20" i="1"/>
  <c r="I20" i="1"/>
  <c r="J29" i="1"/>
  <c r="I29" i="1"/>
  <c r="J32" i="1"/>
  <c r="I32" i="1"/>
  <c r="J42" i="1"/>
  <c r="I42" i="1"/>
  <c r="J45" i="1"/>
  <c r="I45" i="1"/>
  <c r="J47" i="1"/>
  <c r="I47" i="1"/>
  <c r="I8" i="1"/>
  <c r="O9" i="1"/>
  <c r="O20" i="1"/>
  <c r="O29" i="1"/>
  <c r="O32" i="1"/>
  <c r="O42" i="1"/>
  <c r="O45" i="1"/>
  <c r="O47" i="1"/>
  <c r="P8" i="1"/>
  <c r="S8" i="1"/>
  <c r="J50" i="1"/>
  <c r="I50" i="1"/>
  <c r="I49" i="1"/>
  <c r="O50" i="1"/>
  <c r="P49" i="1"/>
  <c r="S49" i="1"/>
  <c r="S51" i="1"/>
  <c r="S60" i="1"/>
  <c r="S73" i="1"/>
  <c r="S100" i="1"/>
  <c r="S107" i="1"/>
  <c r="S181" i="1"/>
  <c r="S271" i="1"/>
  <c r="J314" i="1"/>
  <c r="I314" i="1"/>
  <c r="J322" i="1"/>
  <c r="I322" i="1"/>
  <c r="J324" i="1"/>
  <c r="I324" i="1"/>
  <c r="J326" i="1"/>
  <c r="I326" i="1"/>
  <c r="J328" i="1"/>
  <c r="I328" i="1"/>
  <c r="J335" i="1"/>
  <c r="I335" i="1"/>
  <c r="I313" i="1"/>
  <c r="O314" i="1"/>
  <c r="O322" i="1"/>
  <c r="O324" i="1"/>
  <c r="O326" i="1"/>
  <c r="O328" i="1"/>
  <c r="O335" i="1"/>
  <c r="P313" i="1"/>
  <c r="S313" i="1"/>
  <c r="S337" i="1"/>
  <c r="S347" i="1"/>
  <c r="S375" i="1"/>
  <c r="T8" i="1"/>
  <c r="T49" i="1"/>
  <c r="AE52" i="1"/>
  <c r="H52" i="1"/>
  <c r="AE53" i="1"/>
  <c r="H53" i="1"/>
  <c r="AE56" i="1"/>
  <c r="H56" i="1"/>
  <c r="AE57" i="1"/>
  <c r="H57" i="1"/>
  <c r="AE58" i="1"/>
  <c r="H58" i="1"/>
  <c r="AE59" i="1"/>
  <c r="H59" i="1"/>
  <c r="H51" i="1"/>
  <c r="T51" i="1"/>
  <c r="AE61" i="1"/>
  <c r="H61" i="1"/>
  <c r="AE67" i="1"/>
  <c r="H67" i="1"/>
  <c r="AE69" i="1"/>
  <c r="H69" i="1"/>
  <c r="AE70" i="1"/>
  <c r="H70" i="1"/>
  <c r="AE71" i="1"/>
  <c r="H71" i="1"/>
  <c r="AE72" i="1"/>
  <c r="H72" i="1"/>
  <c r="H60" i="1"/>
  <c r="T60" i="1"/>
  <c r="AE74" i="1"/>
  <c r="H74" i="1"/>
  <c r="AE75" i="1"/>
  <c r="H75" i="1"/>
  <c r="AE77" i="1"/>
  <c r="H77" i="1"/>
  <c r="AE78" i="1"/>
  <c r="H78" i="1"/>
  <c r="AE79" i="1"/>
  <c r="H79" i="1"/>
  <c r="AE80" i="1"/>
  <c r="H80" i="1"/>
  <c r="AE82" i="1"/>
  <c r="H82" i="1"/>
  <c r="AE84" i="1"/>
  <c r="H84" i="1"/>
  <c r="AE86" i="1"/>
  <c r="H86" i="1"/>
  <c r="AE88" i="1"/>
  <c r="H88" i="1"/>
  <c r="AE90" i="1"/>
  <c r="H90" i="1"/>
  <c r="AE91" i="1"/>
  <c r="H91" i="1"/>
  <c r="AE92" i="1"/>
  <c r="H92" i="1"/>
  <c r="AE93" i="1"/>
  <c r="H93" i="1"/>
  <c r="AE94" i="1"/>
  <c r="H94" i="1"/>
  <c r="AE95" i="1"/>
  <c r="H95" i="1"/>
  <c r="AE96" i="1"/>
  <c r="H96" i="1"/>
  <c r="AE97" i="1"/>
  <c r="H97" i="1"/>
  <c r="AE98" i="1"/>
  <c r="H98" i="1"/>
  <c r="H73" i="1"/>
  <c r="T73" i="1"/>
  <c r="AE101" i="1"/>
  <c r="H101" i="1"/>
  <c r="AE102" i="1"/>
  <c r="H102" i="1"/>
  <c r="AE103" i="1"/>
  <c r="H103" i="1"/>
  <c r="AE105" i="1"/>
  <c r="H105" i="1"/>
  <c r="H100" i="1"/>
  <c r="T100" i="1"/>
  <c r="AE108" i="1"/>
  <c r="H108" i="1"/>
  <c r="AE110" i="1"/>
  <c r="H110" i="1"/>
  <c r="AE118" i="1"/>
  <c r="H118" i="1"/>
  <c r="AE120" i="1"/>
  <c r="H120" i="1"/>
  <c r="AE122" i="1"/>
  <c r="H122" i="1"/>
  <c r="AE132" i="1"/>
  <c r="H132" i="1"/>
  <c r="AE134" i="1"/>
  <c r="H134" i="1"/>
  <c r="AE144" i="1"/>
  <c r="H144" i="1"/>
  <c r="AE162" i="1"/>
  <c r="H162" i="1"/>
  <c r="AE164" i="1"/>
  <c r="H164" i="1"/>
  <c r="AE166" i="1"/>
  <c r="H166" i="1"/>
  <c r="AE168" i="1"/>
  <c r="H168" i="1"/>
  <c r="AE169" i="1"/>
  <c r="H169" i="1"/>
  <c r="AE171" i="1"/>
  <c r="H171" i="1"/>
  <c r="H107" i="1"/>
  <c r="T107" i="1"/>
  <c r="AE182" i="1"/>
  <c r="H182" i="1"/>
  <c r="AE198" i="1"/>
  <c r="H198" i="1"/>
  <c r="AE200" i="1"/>
  <c r="H200" i="1"/>
  <c r="AE210" i="1"/>
  <c r="H210" i="1"/>
  <c r="AE212" i="1"/>
  <c r="H212" i="1"/>
  <c r="AE222" i="1"/>
  <c r="H222" i="1"/>
  <c r="AE224" i="1"/>
  <c r="H224" i="1"/>
  <c r="AE225" i="1"/>
  <c r="H225" i="1"/>
  <c r="AE226" i="1"/>
  <c r="H226" i="1"/>
  <c r="AE227" i="1"/>
  <c r="H227" i="1"/>
  <c r="AE228" i="1"/>
  <c r="H228" i="1"/>
  <c r="AE237" i="1"/>
  <c r="H237" i="1"/>
  <c r="AE247" i="1"/>
  <c r="H247" i="1"/>
  <c r="AE261" i="1"/>
  <c r="H261" i="1"/>
  <c r="H181" i="1"/>
  <c r="T181" i="1"/>
  <c r="AE272" i="1"/>
  <c r="H272" i="1"/>
  <c r="AE300" i="1"/>
  <c r="H300" i="1"/>
  <c r="AE302" i="1"/>
  <c r="H302" i="1"/>
  <c r="AE309" i="1"/>
  <c r="H309" i="1"/>
  <c r="AE311" i="1"/>
  <c r="H311" i="1"/>
  <c r="H271" i="1"/>
  <c r="T271" i="1"/>
  <c r="T313" i="1"/>
  <c r="T337" i="1"/>
  <c r="T347" i="1"/>
  <c r="T375" i="1"/>
  <c r="U8" i="1"/>
  <c r="U49" i="1"/>
  <c r="J52" i="1"/>
  <c r="I52" i="1"/>
  <c r="J53" i="1"/>
  <c r="I53" i="1"/>
  <c r="J56" i="1"/>
  <c r="I56" i="1"/>
  <c r="J57" i="1"/>
  <c r="I57" i="1"/>
  <c r="J58" i="1"/>
  <c r="I58" i="1"/>
  <c r="J59" i="1"/>
  <c r="I59" i="1"/>
  <c r="I51" i="1"/>
  <c r="O52" i="1"/>
  <c r="O53" i="1"/>
  <c r="O56" i="1"/>
  <c r="O57" i="1"/>
  <c r="O58" i="1"/>
  <c r="O59" i="1"/>
  <c r="P51" i="1"/>
  <c r="U51" i="1"/>
  <c r="J61" i="1"/>
  <c r="I61" i="1"/>
  <c r="J67" i="1"/>
  <c r="I67" i="1"/>
  <c r="J69" i="1"/>
  <c r="I69" i="1"/>
  <c r="J70" i="1"/>
  <c r="I70" i="1"/>
  <c r="J71" i="1"/>
  <c r="I71" i="1"/>
  <c r="J72" i="1"/>
  <c r="I72" i="1"/>
  <c r="I60" i="1"/>
  <c r="O61" i="1"/>
  <c r="O67" i="1"/>
  <c r="O69" i="1"/>
  <c r="O70" i="1"/>
  <c r="O71" i="1"/>
  <c r="O72" i="1"/>
  <c r="P60" i="1"/>
  <c r="U60" i="1"/>
  <c r="J74" i="1"/>
  <c r="I74" i="1"/>
  <c r="J75" i="1"/>
  <c r="I75" i="1"/>
  <c r="J77" i="1"/>
  <c r="I77" i="1"/>
  <c r="J78" i="1"/>
  <c r="I78" i="1"/>
  <c r="J79" i="1"/>
  <c r="I79" i="1"/>
  <c r="J80" i="1"/>
  <c r="I80" i="1"/>
  <c r="J82" i="1"/>
  <c r="I82" i="1"/>
  <c r="J84" i="1"/>
  <c r="I84" i="1"/>
  <c r="J86" i="1"/>
  <c r="I86" i="1"/>
  <c r="J88" i="1"/>
  <c r="I88" i="1"/>
  <c r="J90" i="1"/>
  <c r="I90" i="1"/>
  <c r="J91" i="1"/>
  <c r="I91" i="1"/>
  <c r="J92" i="1"/>
  <c r="I92" i="1"/>
  <c r="J93" i="1"/>
  <c r="I93" i="1"/>
  <c r="J94" i="1"/>
  <c r="I94" i="1"/>
  <c r="J95" i="1"/>
  <c r="I95" i="1"/>
  <c r="J96" i="1"/>
  <c r="I96" i="1"/>
  <c r="J97" i="1"/>
  <c r="I97" i="1"/>
  <c r="J98" i="1"/>
  <c r="I98" i="1"/>
  <c r="I73" i="1"/>
  <c r="O74" i="1"/>
  <c r="O75" i="1"/>
  <c r="O77" i="1"/>
  <c r="O78" i="1"/>
  <c r="O79" i="1"/>
  <c r="O80" i="1"/>
  <c r="O82" i="1"/>
  <c r="O84" i="1"/>
  <c r="O86" i="1"/>
  <c r="O88" i="1"/>
  <c r="O90" i="1"/>
  <c r="O91" i="1"/>
  <c r="O92" i="1"/>
  <c r="O93" i="1"/>
  <c r="O94" i="1"/>
  <c r="O95" i="1"/>
  <c r="O96" i="1"/>
  <c r="O97" i="1"/>
  <c r="O98" i="1"/>
  <c r="P73" i="1"/>
  <c r="U73" i="1"/>
  <c r="J101" i="1"/>
  <c r="I101" i="1"/>
  <c r="J102" i="1"/>
  <c r="I102" i="1"/>
  <c r="J103" i="1"/>
  <c r="I103" i="1"/>
  <c r="J105" i="1"/>
  <c r="I105" i="1"/>
  <c r="I100" i="1"/>
  <c r="O101" i="1"/>
  <c r="O102" i="1"/>
  <c r="O103" i="1"/>
  <c r="O105" i="1"/>
  <c r="P100" i="1"/>
  <c r="U100" i="1"/>
  <c r="J108" i="1"/>
  <c r="I108" i="1"/>
  <c r="J110" i="1"/>
  <c r="I110" i="1"/>
  <c r="J118" i="1"/>
  <c r="I118" i="1"/>
  <c r="J120" i="1"/>
  <c r="I120" i="1"/>
  <c r="J122" i="1"/>
  <c r="I122" i="1"/>
  <c r="J132" i="1"/>
  <c r="I132" i="1"/>
  <c r="J134" i="1"/>
  <c r="I134" i="1"/>
  <c r="J144" i="1"/>
  <c r="I144" i="1"/>
  <c r="J162" i="1"/>
  <c r="I162" i="1"/>
  <c r="J164" i="1"/>
  <c r="I164" i="1"/>
  <c r="J166" i="1"/>
  <c r="I166" i="1"/>
  <c r="J168" i="1"/>
  <c r="I168" i="1"/>
  <c r="J169" i="1"/>
  <c r="I169" i="1"/>
  <c r="J171" i="1"/>
  <c r="I171" i="1"/>
  <c r="I107" i="1"/>
  <c r="O108" i="1"/>
  <c r="O110" i="1"/>
  <c r="O118" i="1"/>
  <c r="O120" i="1"/>
  <c r="O122" i="1"/>
  <c r="O132" i="1"/>
  <c r="O134" i="1"/>
  <c r="O144" i="1"/>
  <c r="O162" i="1"/>
  <c r="O164" i="1"/>
  <c r="O166" i="1"/>
  <c r="O168" i="1"/>
  <c r="O169" i="1"/>
  <c r="O171" i="1"/>
  <c r="P107" i="1"/>
  <c r="U107" i="1"/>
  <c r="J182" i="1"/>
  <c r="I182" i="1"/>
  <c r="J198" i="1"/>
  <c r="I198" i="1"/>
  <c r="J200" i="1"/>
  <c r="I200" i="1"/>
  <c r="J210" i="1"/>
  <c r="I210" i="1"/>
  <c r="J212" i="1"/>
  <c r="I212" i="1"/>
  <c r="J222" i="1"/>
  <c r="I222" i="1"/>
  <c r="J224" i="1"/>
  <c r="I224" i="1"/>
  <c r="J225" i="1"/>
  <c r="I225" i="1"/>
  <c r="J226" i="1"/>
  <c r="I226" i="1"/>
  <c r="J227" i="1"/>
  <c r="I227" i="1"/>
  <c r="J228" i="1"/>
  <c r="I228" i="1"/>
  <c r="J237" i="1"/>
  <c r="I237" i="1"/>
  <c r="J247" i="1"/>
  <c r="I247" i="1"/>
  <c r="J261" i="1"/>
  <c r="I261" i="1"/>
  <c r="I181" i="1"/>
  <c r="O182" i="1"/>
  <c r="O198" i="1"/>
  <c r="O200" i="1"/>
  <c r="O210" i="1"/>
  <c r="O212" i="1"/>
  <c r="O222" i="1"/>
  <c r="O224" i="1"/>
  <c r="O225" i="1"/>
  <c r="O226" i="1"/>
  <c r="O227" i="1"/>
  <c r="O228" i="1"/>
  <c r="O237" i="1"/>
  <c r="O247" i="1"/>
  <c r="O261" i="1"/>
  <c r="P181" i="1"/>
  <c r="U181" i="1"/>
  <c r="J272" i="1"/>
  <c r="I272" i="1"/>
  <c r="J300" i="1"/>
  <c r="I300" i="1"/>
  <c r="J302" i="1"/>
  <c r="I302" i="1"/>
  <c r="J309" i="1"/>
  <c r="I309" i="1"/>
  <c r="J311" i="1"/>
  <c r="I311" i="1"/>
  <c r="I271" i="1"/>
  <c r="O272" i="1"/>
  <c r="O300" i="1"/>
  <c r="O302" i="1"/>
  <c r="O309" i="1"/>
  <c r="O311" i="1"/>
  <c r="P271" i="1"/>
  <c r="U271" i="1"/>
  <c r="U313" i="1"/>
  <c r="U337" i="1"/>
  <c r="U347" i="1"/>
  <c r="U375" i="1"/>
  <c r="V8" i="1"/>
  <c r="V49" i="1"/>
  <c r="V51" i="1"/>
  <c r="V60" i="1"/>
  <c r="V73" i="1"/>
  <c r="V100" i="1"/>
  <c r="V107" i="1"/>
  <c r="V181" i="1"/>
  <c r="V271" i="1"/>
  <c r="V313" i="1"/>
  <c r="V337" i="1"/>
  <c r="AE348" i="1"/>
  <c r="H348" i="1"/>
  <c r="AE349" i="1"/>
  <c r="H349" i="1"/>
  <c r="AE351" i="1"/>
  <c r="H351" i="1"/>
  <c r="AE353" i="1"/>
  <c r="H353" i="1"/>
  <c r="AE354" i="1"/>
  <c r="H354" i="1"/>
  <c r="AE356" i="1"/>
  <c r="H356" i="1"/>
  <c r="AE358" i="1"/>
  <c r="H358" i="1"/>
  <c r="AE359" i="1"/>
  <c r="H359" i="1"/>
  <c r="AE361" i="1"/>
  <c r="H361" i="1"/>
  <c r="AE363" i="1"/>
  <c r="H363" i="1"/>
  <c r="AE364" i="1"/>
  <c r="H364" i="1"/>
  <c r="AE369" i="1"/>
  <c r="H369" i="1"/>
  <c r="AE371" i="1"/>
  <c r="H371" i="1"/>
  <c r="AE372" i="1"/>
  <c r="H372" i="1"/>
  <c r="AE373" i="1"/>
  <c r="H373" i="1"/>
  <c r="AE374" i="1"/>
  <c r="H374" i="1"/>
  <c r="H347" i="1"/>
  <c r="V347" i="1"/>
  <c r="V375" i="1"/>
  <c r="W8" i="1"/>
  <c r="W49" i="1"/>
  <c r="W51" i="1"/>
  <c r="W60" i="1"/>
  <c r="W73" i="1"/>
  <c r="W100" i="1"/>
  <c r="W107" i="1"/>
  <c r="W181" i="1"/>
  <c r="W271" i="1"/>
  <c r="W313" i="1"/>
  <c r="W337" i="1"/>
  <c r="J348" i="1"/>
  <c r="I348" i="1"/>
  <c r="J349" i="1"/>
  <c r="I349" i="1"/>
  <c r="J351" i="1"/>
  <c r="I351" i="1"/>
  <c r="J353" i="1"/>
  <c r="I353" i="1"/>
  <c r="J354" i="1"/>
  <c r="I354" i="1"/>
  <c r="J356" i="1"/>
  <c r="I356" i="1"/>
  <c r="J358" i="1"/>
  <c r="I358" i="1"/>
  <c r="J359" i="1"/>
  <c r="I359" i="1"/>
  <c r="J361" i="1"/>
  <c r="I361" i="1"/>
  <c r="J363" i="1"/>
  <c r="I363" i="1"/>
  <c r="J364" i="1"/>
  <c r="I364" i="1"/>
  <c r="J369" i="1"/>
  <c r="I369" i="1"/>
  <c r="J371" i="1"/>
  <c r="I371" i="1"/>
  <c r="J372" i="1"/>
  <c r="I372" i="1"/>
  <c r="J373" i="1"/>
  <c r="I373" i="1"/>
  <c r="J374" i="1"/>
  <c r="I374" i="1"/>
  <c r="I347" i="1"/>
  <c r="O348" i="1"/>
  <c r="O349" i="1"/>
  <c r="O351" i="1"/>
  <c r="O353" i="1"/>
  <c r="O354" i="1"/>
  <c r="O356" i="1"/>
  <c r="O358" i="1"/>
  <c r="O359" i="1"/>
  <c r="O361" i="1"/>
  <c r="O363" i="1"/>
  <c r="O364" i="1"/>
  <c r="O369" i="1"/>
  <c r="O371" i="1"/>
  <c r="O372" i="1"/>
  <c r="O373" i="1"/>
  <c r="O374" i="1"/>
  <c r="P347" i="1"/>
  <c r="W347" i="1"/>
  <c r="W375" i="1"/>
  <c r="J338" i="1"/>
  <c r="AE338" i="1"/>
  <c r="H338" i="1"/>
  <c r="I338" i="1"/>
  <c r="O338" i="1"/>
  <c r="P337" i="1"/>
  <c r="J376" i="1"/>
  <c r="AE376" i="1"/>
  <c r="H376" i="1"/>
  <c r="I376" i="1"/>
  <c r="O376" i="1"/>
  <c r="J392" i="1"/>
  <c r="AE392" i="1"/>
  <c r="H392" i="1"/>
  <c r="I392" i="1"/>
  <c r="O392" i="1"/>
  <c r="J394" i="1"/>
  <c r="AE394" i="1"/>
  <c r="H394" i="1"/>
  <c r="I394" i="1"/>
  <c r="O394" i="1"/>
  <c r="P375" i="1"/>
  <c r="H367" i="2"/>
  <c r="J8" i="1"/>
  <c r="J49" i="1"/>
  <c r="J51" i="1"/>
  <c r="J60" i="1"/>
  <c r="J73" i="1"/>
  <c r="J100" i="1"/>
  <c r="J107" i="1"/>
  <c r="J181" i="1"/>
  <c r="J271" i="1"/>
  <c r="J313" i="1"/>
  <c r="H337" i="1"/>
  <c r="I337" i="1"/>
  <c r="J337" i="1"/>
  <c r="J347" i="1"/>
  <c r="H375" i="1"/>
  <c r="I375" i="1"/>
  <c r="J375" i="1"/>
  <c r="J395" i="1"/>
  <c r="AF394" i="1"/>
  <c r="AN394" i="1"/>
  <c r="AM394" i="1"/>
  <c r="L394" i="1"/>
  <c r="AF392" i="1"/>
  <c r="AN392" i="1"/>
  <c r="AM392" i="1"/>
  <c r="L392" i="1"/>
  <c r="AF376" i="1"/>
  <c r="AN376" i="1"/>
  <c r="AM376" i="1"/>
  <c r="L376" i="1"/>
  <c r="AK375" i="1"/>
  <c r="AJ375" i="1"/>
  <c r="AI375" i="1"/>
  <c r="L375" i="1"/>
  <c r="AF374" i="1"/>
  <c r="AN374" i="1"/>
  <c r="AM374" i="1"/>
  <c r="L374" i="1"/>
  <c r="AF373" i="1"/>
  <c r="AN373" i="1"/>
  <c r="AM373" i="1"/>
  <c r="L373" i="1"/>
  <c r="AF372" i="1"/>
  <c r="AN372" i="1"/>
  <c r="AM372" i="1"/>
  <c r="L372" i="1"/>
  <c r="AF371" i="1"/>
  <c r="AN371" i="1"/>
  <c r="AM371" i="1"/>
  <c r="L371" i="1"/>
  <c r="AF369" i="1"/>
  <c r="AN369" i="1"/>
  <c r="AM369" i="1"/>
  <c r="L369" i="1"/>
  <c r="AF364" i="1"/>
  <c r="AN364" i="1"/>
  <c r="AM364" i="1"/>
  <c r="L364" i="1"/>
  <c r="AF363" i="1"/>
  <c r="AN363" i="1"/>
  <c r="AM363" i="1"/>
  <c r="L363" i="1"/>
  <c r="AF361" i="1"/>
  <c r="AN361" i="1"/>
  <c r="AM361" i="1"/>
  <c r="L361" i="1"/>
  <c r="AF359" i="1"/>
  <c r="AN359" i="1"/>
  <c r="AM359" i="1"/>
  <c r="L359" i="1"/>
  <c r="AF358" i="1"/>
  <c r="AN358" i="1"/>
  <c r="AM358" i="1"/>
  <c r="L358" i="1"/>
  <c r="AF356" i="1"/>
  <c r="AN356" i="1"/>
  <c r="AM356" i="1"/>
  <c r="L356" i="1"/>
  <c r="AF354" i="1"/>
  <c r="AN354" i="1"/>
  <c r="AM354" i="1"/>
  <c r="L354" i="1"/>
  <c r="AF353" i="1"/>
  <c r="AN353" i="1"/>
  <c r="AM353" i="1"/>
  <c r="L353" i="1"/>
  <c r="AF351" i="1"/>
  <c r="AN351" i="1"/>
  <c r="AM351" i="1"/>
  <c r="L351" i="1"/>
  <c r="AF349" i="1"/>
  <c r="AN349" i="1"/>
  <c r="AM349" i="1"/>
  <c r="L349" i="1"/>
  <c r="AF348" i="1"/>
  <c r="AN348" i="1"/>
  <c r="AM348" i="1"/>
  <c r="L348" i="1"/>
  <c r="AK347" i="1"/>
  <c r="AJ347" i="1"/>
  <c r="AI347" i="1"/>
  <c r="L347" i="1"/>
  <c r="AF338" i="1"/>
  <c r="AN338" i="1"/>
  <c r="AM338" i="1"/>
  <c r="L338" i="1"/>
  <c r="AK337" i="1"/>
  <c r="AJ337" i="1"/>
  <c r="AI337" i="1"/>
  <c r="L337" i="1"/>
  <c r="AF335" i="1"/>
  <c r="AN335" i="1"/>
  <c r="AM335" i="1"/>
  <c r="L335" i="1"/>
  <c r="AF328" i="1"/>
  <c r="AN328" i="1"/>
  <c r="AM328" i="1"/>
  <c r="L328" i="1"/>
  <c r="AF326" i="1"/>
  <c r="AN326" i="1"/>
  <c r="AM326" i="1"/>
  <c r="L326" i="1"/>
  <c r="AF324" i="1"/>
  <c r="AN324" i="1"/>
  <c r="AM324" i="1"/>
  <c r="L324" i="1"/>
  <c r="AF322" i="1"/>
  <c r="AN322" i="1"/>
  <c r="AM322" i="1"/>
  <c r="L322" i="1"/>
  <c r="AF314" i="1"/>
  <c r="AN314" i="1"/>
  <c r="AM314" i="1"/>
  <c r="L314" i="1"/>
  <c r="AK313" i="1"/>
  <c r="AJ313" i="1"/>
  <c r="AI313" i="1"/>
  <c r="L313" i="1"/>
  <c r="AF311" i="1"/>
  <c r="AN311" i="1"/>
  <c r="AM311" i="1"/>
  <c r="L311" i="1"/>
  <c r="AF309" i="1"/>
  <c r="AN309" i="1"/>
  <c r="AM309" i="1"/>
  <c r="L309" i="1"/>
  <c r="AF302" i="1"/>
  <c r="AN302" i="1"/>
  <c r="AM302" i="1"/>
  <c r="L302" i="1"/>
  <c r="AF300" i="1"/>
  <c r="AN300" i="1"/>
  <c r="AM300" i="1"/>
  <c r="L300" i="1"/>
  <c r="AF272" i="1"/>
  <c r="AN272" i="1"/>
  <c r="AM272" i="1"/>
  <c r="L272" i="1"/>
  <c r="AK271" i="1"/>
  <c r="AJ271" i="1"/>
  <c r="AI271" i="1"/>
  <c r="L271" i="1"/>
  <c r="AF261" i="1"/>
  <c r="AN261" i="1"/>
  <c r="AM261" i="1"/>
  <c r="L261" i="1"/>
  <c r="AF247" i="1"/>
  <c r="AN247" i="1"/>
  <c r="AM247" i="1"/>
  <c r="L247" i="1"/>
  <c r="AF237" i="1"/>
  <c r="AN237" i="1"/>
  <c r="AM237" i="1"/>
  <c r="L237" i="1"/>
  <c r="AF228" i="1"/>
  <c r="AN228" i="1"/>
  <c r="AM228" i="1"/>
  <c r="L228" i="1"/>
  <c r="AF227" i="1"/>
  <c r="AN227" i="1"/>
  <c r="AM227" i="1"/>
  <c r="L227" i="1"/>
  <c r="AF226" i="1"/>
  <c r="AN226" i="1"/>
  <c r="AM226" i="1"/>
  <c r="L226" i="1"/>
  <c r="AF225" i="1"/>
  <c r="AN225" i="1"/>
  <c r="AM225" i="1"/>
  <c r="L225" i="1"/>
  <c r="AF224" i="1"/>
  <c r="AN224" i="1"/>
  <c r="AM224" i="1"/>
  <c r="L224" i="1"/>
  <c r="AF222" i="1"/>
  <c r="AN222" i="1"/>
  <c r="AM222" i="1"/>
  <c r="L222" i="1"/>
  <c r="AF212" i="1"/>
  <c r="AN212" i="1"/>
  <c r="AM212" i="1"/>
  <c r="L212" i="1"/>
  <c r="AF210" i="1"/>
  <c r="AN210" i="1"/>
  <c r="AM210" i="1"/>
  <c r="L210" i="1"/>
  <c r="AF200" i="1"/>
  <c r="AN200" i="1"/>
  <c r="AM200" i="1"/>
  <c r="L200" i="1"/>
  <c r="AF198" i="1"/>
  <c r="AN198" i="1"/>
  <c r="AM198" i="1"/>
  <c r="L198" i="1"/>
  <c r="AF182" i="1"/>
  <c r="AN182" i="1"/>
  <c r="AM182" i="1"/>
  <c r="L182" i="1"/>
  <c r="AK181" i="1"/>
  <c r="AJ181" i="1"/>
  <c r="AI181" i="1"/>
  <c r="L181" i="1"/>
  <c r="AF171" i="1"/>
  <c r="AN171" i="1"/>
  <c r="AM171" i="1"/>
  <c r="L171" i="1"/>
  <c r="AF169" i="1"/>
  <c r="AN169" i="1"/>
  <c r="AM169" i="1"/>
  <c r="L169" i="1"/>
  <c r="AF168" i="1"/>
  <c r="AN168" i="1"/>
  <c r="AM168" i="1"/>
  <c r="L168" i="1"/>
  <c r="AF166" i="1"/>
  <c r="AN166" i="1"/>
  <c r="AM166" i="1"/>
  <c r="L166" i="1"/>
  <c r="AF164" i="1"/>
  <c r="AN164" i="1"/>
  <c r="AM164" i="1"/>
  <c r="L164" i="1"/>
  <c r="AF162" i="1"/>
  <c r="AN162" i="1"/>
  <c r="AM162" i="1"/>
  <c r="L162" i="1"/>
  <c r="AF144" i="1"/>
  <c r="AN144" i="1"/>
  <c r="AM144" i="1"/>
  <c r="L144" i="1"/>
  <c r="AF134" i="1"/>
  <c r="AN134" i="1"/>
  <c r="AM134" i="1"/>
  <c r="L134" i="1"/>
  <c r="AF132" i="1"/>
  <c r="AN132" i="1"/>
  <c r="AM132" i="1"/>
  <c r="L132" i="1"/>
  <c r="AF122" i="1"/>
  <c r="AN122" i="1"/>
  <c r="AM122" i="1"/>
  <c r="L122" i="1"/>
  <c r="AF120" i="1"/>
  <c r="AN120" i="1"/>
  <c r="AM120" i="1"/>
  <c r="L120" i="1"/>
  <c r="AF118" i="1"/>
  <c r="AN118" i="1"/>
  <c r="AM118" i="1"/>
  <c r="L118" i="1"/>
  <c r="AF110" i="1"/>
  <c r="AN110" i="1"/>
  <c r="AM110" i="1"/>
  <c r="L110" i="1"/>
  <c r="AF108" i="1"/>
  <c r="AN108" i="1"/>
  <c r="AM108" i="1"/>
  <c r="L108" i="1"/>
  <c r="AK107" i="1"/>
  <c r="AJ107" i="1"/>
  <c r="AI107" i="1"/>
  <c r="L107" i="1"/>
  <c r="AF105" i="1"/>
  <c r="AN105" i="1"/>
  <c r="AM105" i="1"/>
  <c r="L105" i="1"/>
  <c r="AF103" i="1"/>
  <c r="AN103" i="1"/>
  <c r="AM103" i="1"/>
  <c r="L103" i="1"/>
  <c r="AF102" i="1"/>
  <c r="AN102" i="1"/>
  <c r="AM102" i="1"/>
  <c r="L102" i="1"/>
  <c r="AF101" i="1"/>
  <c r="AN101" i="1"/>
  <c r="AM101" i="1"/>
  <c r="L101" i="1"/>
  <c r="AK100" i="1"/>
  <c r="AJ100" i="1"/>
  <c r="AI100" i="1"/>
  <c r="L100" i="1"/>
  <c r="AF98" i="1"/>
  <c r="AN98" i="1"/>
  <c r="AM98" i="1"/>
  <c r="L98" i="1"/>
  <c r="AF97" i="1"/>
  <c r="AN97" i="1"/>
  <c r="AM97" i="1"/>
  <c r="L97" i="1"/>
  <c r="AF96" i="1"/>
  <c r="AN96" i="1"/>
  <c r="AM96" i="1"/>
  <c r="L96" i="1"/>
  <c r="AF95" i="1"/>
  <c r="AN95" i="1"/>
  <c r="AM95" i="1"/>
  <c r="L95" i="1"/>
  <c r="AF94" i="1"/>
  <c r="AN94" i="1"/>
  <c r="AM94" i="1"/>
  <c r="L94" i="1"/>
  <c r="AF93" i="1"/>
  <c r="AN93" i="1"/>
  <c r="AM93" i="1"/>
  <c r="L93" i="1"/>
  <c r="AF92" i="1"/>
  <c r="AN92" i="1"/>
  <c r="AM92" i="1"/>
  <c r="L92" i="1"/>
  <c r="AF91" i="1"/>
  <c r="AN91" i="1"/>
  <c r="AM91" i="1"/>
  <c r="L91" i="1"/>
  <c r="AF90" i="1"/>
  <c r="AN90" i="1"/>
  <c r="AM90" i="1"/>
  <c r="L90" i="1"/>
  <c r="AF88" i="1"/>
  <c r="AN88" i="1"/>
  <c r="AM88" i="1"/>
  <c r="L88" i="1"/>
  <c r="AF86" i="1"/>
  <c r="AN86" i="1"/>
  <c r="AM86" i="1"/>
  <c r="L86" i="1"/>
  <c r="AF84" i="1"/>
  <c r="AN84" i="1"/>
  <c r="AM84" i="1"/>
  <c r="L84" i="1"/>
  <c r="AF82" i="1"/>
  <c r="AN82" i="1"/>
  <c r="AM82" i="1"/>
  <c r="L82" i="1"/>
  <c r="AF80" i="1"/>
  <c r="AN80" i="1"/>
  <c r="AM80" i="1"/>
  <c r="L80" i="1"/>
  <c r="AF79" i="1"/>
  <c r="AN79" i="1"/>
  <c r="AM79" i="1"/>
  <c r="L79" i="1"/>
  <c r="AF78" i="1"/>
  <c r="AN78" i="1"/>
  <c r="AM78" i="1"/>
  <c r="L78" i="1"/>
  <c r="AF77" i="1"/>
  <c r="AN77" i="1"/>
  <c r="AM77" i="1"/>
  <c r="L77" i="1"/>
  <c r="AF75" i="1"/>
  <c r="AN75" i="1"/>
  <c r="AM75" i="1"/>
  <c r="L75" i="1"/>
  <c r="AF74" i="1"/>
  <c r="AN74" i="1"/>
  <c r="AM74" i="1"/>
  <c r="L74" i="1"/>
  <c r="AK73" i="1"/>
  <c r="AJ73" i="1"/>
  <c r="AI73" i="1"/>
  <c r="L73" i="1"/>
  <c r="AF72" i="1"/>
  <c r="AN72" i="1"/>
  <c r="AM72" i="1"/>
  <c r="L72" i="1"/>
  <c r="AF71" i="1"/>
  <c r="AN71" i="1"/>
  <c r="AM71" i="1"/>
  <c r="L71" i="1"/>
  <c r="AF70" i="1"/>
  <c r="AN70" i="1"/>
  <c r="AM70" i="1"/>
  <c r="L70" i="1"/>
  <c r="AF69" i="1"/>
  <c r="AN69" i="1"/>
  <c r="AM69" i="1"/>
  <c r="L69" i="1"/>
  <c r="AF67" i="1"/>
  <c r="AN67" i="1"/>
  <c r="AM67" i="1"/>
  <c r="L67" i="1"/>
  <c r="AF61" i="1"/>
  <c r="AN61" i="1"/>
  <c r="AM61" i="1"/>
  <c r="L61" i="1"/>
  <c r="AK60" i="1"/>
  <c r="AJ60" i="1"/>
  <c r="AI60" i="1"/>
  <c r="L60" i="1"/>
  <c r="AF59" i="1"/>
  <c r="AN59" i="1"/>
  <c r="AM59" i="1"/>
  <c r="L59" i="1"/>
  <c r="AF58" i="1"/>
  <c r="AN58" i="1"/>
  <c r="AM58" i="1"/>
  <c r="L58" i="1"/>
  <c r="AF57" i="1"/>
  <c r="AN57" i="1"/>
  <c r="AM57" i="1"/>
  <c r="L57" i="1"/>
  <c r="AF56" i="1"/>
  <c r="AN56" i="1"/>
  <c r="AM56" i="1"/>
  <c r="L56" i="1"/>
  <c r="AF53" i="1"/>
  <c r="AN53" i="1"/>
  <c r="AM53" i="1"/>
  <c r="L53" i="1"/>
  <c r="AF52" i="1"/>
  <c r="AN52" i="1"/>
  <c r="AM52" i="1"/>
  <c r="L52" i="1"/>
  <c r="AK51" i="1"/>
  <c r="AJ51" i="1"/>
  <c r="AI51" i="1"/>
  <c r="L51" i="1"/>
  <c r="AF50" i="1"/>
  <c r="AN50" i="1"/>
  <c r="AM50" i="1"/>
  <c r="L50" i="1"/>
  <c r="AK49" i="1"/>
  <c r="AJ49" i="1"/>
  <c r="AI49" i="1"/>
  <c r="L49" i="1"/>
  <c r="AF47" i="1"/>
  <c r="AN47" i="1"/>
  <c r="AM47" i="1"/>
  <c r="L47" i="1"/>
  <c r="AF45" i="1"/>
  <c r="AN45" i="1"/>
  <c r="AM45" i="1"/>
  <c r="L45" i="1"/>
  <c r="AF42" i="1"/>
  <c r="AN42" i="1"/>
  <c r="AM42" i="1"/>
  <c r="L42" i="1"/>
  <c r="AF32" i="1"/>
  <c r="AN32" i="1"/>
  <c r="AM32" i="1"/>
  <c r="L32" i="1"/>
  <c r="AF29" i="1"/>
  <c r="AN29" i="1"/>
  <c r="AM29" i="1"/>
  <c r="L29" i="1"/>
  <c r="AF20" i="1"/>
  <c r="AN20" i="1"/>
  <c r="AM20" i="1"/>
  <c r="L20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<sst xmlns="http://schemas.openxmlformats.org/spreadsheetml/2006/main" count="2078" uniqueCount="684">
  <si>
    <t>Stavební rozpočet</t>
  </si>
  <si>
    <t>Název stavby:</t>
  </si>
  <si>
    <t>Oprava koupelny B_4/17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</si>
  <si>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</si>
  <si>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</si>
  <si>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</si>
  <si>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</si>
  <si>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</si>
  <si>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</si>
  <si>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</si>
  <si>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</si>
  <si>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</si>
  <si>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</si>
  <si>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B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</si>
  <si>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</si>
  <si>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</si>
  <si>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</si>
  <si>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</si>
  <si>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</si>
  <si>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</si>
  <si>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</si>
  <si>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</si>
  <si>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</si>
  <si>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</si>
  <si>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</si>
  <si>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</si>
  <si>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</si>
  <si>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</si>
  <si>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</si>
  <si>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</si>
  <si>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</si>
  <si>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</si>
  <si>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</si>
  <si>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</si>
  <si>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</si>
  <si>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</si>
  <si>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</si>
  <si>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</si>
  <si>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</si>
  <si>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</si>
  <si>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</si>
  <si>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</si>
  <si>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</si>
  <si>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</si>
  <si>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</si>
  <si>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</si>
  <si>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</si>
  <si>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</si>
  <si>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</si>
  <si>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</si>
  <si>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</si>
  <si>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</si>
  <si>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</si>
  <si>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</si>
  <si>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</si>
  <si>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</si>
  <si>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</si>
  <si>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</si>
  <si>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</si>
  <si>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</si>
  <si>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</si>
  <si>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0,6*(2,295+1,64)*2   </t>
  </si>
  <si>
    <t xml:space="preserve">0,6*(2,28+1,835+2,125+2,24)   </t>
  </si>
  <si>
    <t xml:space="preserve">0,6*(2,16+2,35+1,972+2,358)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</si>
  <si>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</si>
  <si>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</si>
  <si>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</si>
  <si>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</si>
  <si>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</si>
  <si>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</si>
  <si>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</si>
  <si>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</si>
  <si>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</si>
  <si>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</si>
  <si>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</si>
  <si>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 xml:space="preserve">12,5+9,4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</si>
  <si>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</si>
  <si>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</si>
  <si>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</si>
  <si>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</si>
  <si>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</si>
  <si>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</si>
  <si>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</si>
  <si>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</si>
  <si>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</si>
  <si>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</si>
  <si>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</si>
  <si>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</si>
  <si>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</si>
  <si>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</si>
  <si>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</si>
  <si>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</si>
  <si>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</si>
  <si>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</si>
  <si>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</si>
  <si>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</si>
  <si>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</si>
  <si>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</si>
  <si>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</si>
  <si>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</si>
  <si>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</si>
  <si>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</si>
  <si>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</si>
  <si>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</si>
  <si>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</si>
  <si>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</si>
  <si>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</si>
  <si>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</si>
  <si>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</si>
  <si>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</si>
  <si>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</si>
  <si>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</si>
  <si>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</si>
  <si>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</si>
  <si>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</si>
  <si>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</si>
  <si>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</si>
  <si>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</si>
  <si>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</si>
  <si>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</si>
  <si>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</si>
  <si>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</si>
  <si>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</si>
  <si>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</si>
  <si>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</si>
  <si>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</si>
  <si>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</si>
  <si>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</si>
  <si>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</si>
  <si>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</si>
  <si>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</si>
  <si>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</si>
  <si>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</si>
  <si>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</si>
  <si>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</si>
  <si>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</si>
  <si>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</si>
  <si>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</si>
  <si>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</si>
  <si>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 xml:space="preserve">6,3*2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</si>
  <si>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</si>
  <si>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</si>
  <si>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</si>
  <si>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</si>
  <si>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</si>
  <si>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</si>
  <si>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</si>
  <si>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</si>
  <si>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</si>
  <si>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</si>
  <si>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</si>
  <si>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</si>
  <si>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</si>
  <si>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</si>
  <si>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</si>
  <si>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</si>
  <si>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</si>
  <si>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</si>
  <si>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</si>
  <si>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</si>
  <si>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</si>
  <si>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</si>
  <si>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</si>
  <si>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</si>
  <si>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</si>
  <si>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</si>
  <si>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</si>
  <si>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</si>
  <si>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</si>
  <si>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</si>
  <si>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</si>
  <si>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</si>
  <si>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</si>
  <si>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</si>
  <si>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</si>
  <si>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</si>
  <si>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</si>
  <si>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</si>
  <si>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</si>
  <si>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</si>
  <si>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27</t>
  </si>
  <si>
    <t>55440003</t>
  </si>
  <si>
    <t>Madlo rovné s krytkami 500 mm bílé</t>
  </si>
  <si>
    <t>R6650,11  průměr 28 m</t>
  </si>
  <si>
    <t>28</t>
  </si>
  <si>
    <t>55440004</t>
  </si>
  <si>
    <t>Madlo rovné s krytkami 600 mm bílé</t>
  </si>
  <si>
    <t>R6660,11  průměr 28 m</t>
  </si>
  <si>
    <t>29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</si>
  <si>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</si>
  <si>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</si>
  <si>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</si>
  <si>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30</t>
  </si>
  <si>
    <t>55144231</t>
  </si>
  <si>
    <t>Baterie termostatická vana/sprcha Chrome CR 063.00, podomítková</t>
  </si>
  <si>
    <t>Termostatická podomítková baterie sprchová Chrome s přepínačem</t>
  </si>
  <si>
    <t>31</t>
  </si>
  <si>
    <t>725200050RA0</t>
  </si>
  <si>
    <t>Montáž zařizovacích předmětů - sprcha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</si>
  <si>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</si>
  <si>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</si>
  <si>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</si>
  <si>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</si>
  <si>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</si>
  <si>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</si>
  <si>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</si>
  <si>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</si>
  <si>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</si>
  <si>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</si>
  <si>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</si>
  <si>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</si>
  <si>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</si>
  <si>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</si>
  <si>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</si>
  <si>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</si>
  <si>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</si>
  <si>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</si>
  <si>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</si>
  <si>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</si>
  <si>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</si>
  <si>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</si>
  <si>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</si>
  <si>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</si>
  <si>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</si>
  <si>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</si>
  <si>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</si>
  <si>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</si>
  <si>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</si>
  <si>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</si>
  <si>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</si>
  <si>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</si>
  <si>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</si>
  <si>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</si>
  <si>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</si>
  <si>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</si>
  <si>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</si>
  <si>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</si>
  <si>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</si>
  <si>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43</t>
  </si>
  <si>
    <t>54914629</t>
  </si>
  <si>
    <t>Kování dveřní</t>
  </si>
  <si>
    <t>interiérové kování  klika - klika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</si>
  <si>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</si>
  <si>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</si>
  <si>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</si>
  <si>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</si>
  <si>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</si>
  <si>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</si>
  <si>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</si>
  <si>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</si>
  <si>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</si>
  <si>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</si>
  <si>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</si>
  <si>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</si>
  <si>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</si>
  <si>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</si>
  <si>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3,79*1,5*30   </t>
  </si>
  <si>
    <t xml:space="preserve">4,68*1,5*30   </t>
  </si>
  <si>
    <t xml:space="preserve">4,86*1,5*30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</si>
  <si>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</si>
  <si>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46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</si>
  <si>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</si>
  <si>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</si>
  <si>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</si>
  <si>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</si>
  <si>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</si>
  <si>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</si>
  <si>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</si>
  <si>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</si>
  <si>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</si>
  <si>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</si>
  <si>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</si>
  <si>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</si>
  <si>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</si>
  <si>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</si>
  <si>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</si>
  <si>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</si>
  <si>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3,79*0,25   </t>
  </si>
  <si>
    <t xml:space="preserve">4,68*0,25   </t>
  </si>
  <si>
    <t xml:space="preserve">4,86*0,25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</si>
  <si>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</si>
  <si>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</si>
  <si>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</si>
  <si>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</si>
  <si>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</si>
  <si>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</si>
  <si>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</si>
  <si>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</si>
  <si>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</si>
  <si>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</si>
  <si>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</si>
  <si>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</si>
  <si>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3,79*1,6   </t>
  </si>
  <si>
    <t xml:space="preserve">4,68*1,6   </t>
  </si>
  <si>
    <t xml:space="preserve">4,86*1,6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</si>
  <si>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</si>
  <si>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</si>
  <si>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</si>
  <si>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</si>
  <si>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</si>
  <si>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</si>
  <si>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</si>
  <si>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</si>
  <si>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</si>
  <si>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</si>
  <si>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</si>
  <si>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</si>
  <si>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</si>
  <si>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0,61+2,295+1,64+2,295+0,13   stěna - podlaha</t>
  </si>
  <si>
    <t>0,355+2,28+2,24+2,125+0,58   stěna - podlaha</t>
  </si>
  <si>
    <t>0,617+2,35+2,16+2,358+0,455   stěna - podlaha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</si>
  <si>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</si>
  <si>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</si>
  <si>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</si>
  <si>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</si>
  <si>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</si>
  <si>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</si>
  <si>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</si>
  <si>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</si>
  <si>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</si>
  <si>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</si>
  <si>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</si>
  <si>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</si>
  <si>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</si>
  <si>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</si>
  <si>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</si>
  <si>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</si>
  <si>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</si>
  <si>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</si>
  <si>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</si>
  <si>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</si>
  <si>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</si>
  <si>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</si>
  <si>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</si>
  <si>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</si>
  <si>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</si>
  <si>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</si>
  <si>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</si>
  <si>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3,79*1,2   </t>
  </si>
  <si>
    <t xml:space="preserve">4,68*1,2   </t>
  </si>
  <si>
    <t xml:space="preserve">4,86*1,2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</si>
  <si>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</si>
  <si>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</si>
  <si>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</si>
  <si>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</si>
  <si>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</si>
  <si>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</si>
  <si>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</si>
  <si>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</si>
  <si>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</si>
  <si>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</si>
  <si>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</si>
  <si>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</si>
  <si>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</si>
  <si>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</si>
  <si>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</si>
  <si>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</si>
  <si>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</si>
  <si>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</si>
  <si>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(0,61+2,295+1,64+2,295+0,13)*2   </t>
  </si>
  <si>
    <t xml:space="preserve">(0,355+2,28+2,24+2,125+0,58)*2   </t>
  </si>
  <si>
    <t xml:space="preserve">(0,617+2,35+2,16+2,358+0,455)*2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</si>
  <si>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</si>
  <si>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</si>
  <si>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</si>
  <si>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</si>
  <si>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</si>
  <si>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</si>
  <si>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</si>
  <si>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</si>
  <si>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</si>
  <si>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</si>
  <si>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</si>
  <si>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13,94*0,25   </t>
  </si>
  <si>
    <t xml:space="preserve">15,16*0,25   </t>
  </si>
  <si>
    <t xml:space="preserve">15,88*0,25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</si>
  <si>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</si>
  <si>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</si>
  <si>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</si>
  <si>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</si>
  <si>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</si>
  <si>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</si>
  <si>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</si>
  <si>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</si>
  <si>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13,94*1,65   </t>
  </si>
  <si>
    <t xml:space="preserve">15,16*1,65   </t>
  </si>
  <si>
    <t xml:space="preserve">15,88*1,65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</si>
  <si>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</si>
  <si>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</si>
  <si>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</si>
  <si>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</si>
  <si>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</si>
  <si>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</si>
  <si>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</si>
  <si>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</si>
  <si>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</si>
  <si>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</si>
  <si>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</si>
  <si>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</si>
  <si>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</si>
  <si>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</si>
  <si>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</si>
  <si>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</si>
  <si>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</si>
  <si>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</si>
  <si>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</si>
  <si>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</si>
  <si>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</si>
  <si>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</si>
  <si>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</si>
  <si>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11,849*1,15   </t>
  </si>
  <si>
    <t xml:space="preserve">12,886*1,15   </t>
  </si>
  <si>
    <t xml:space="preserve">13,498*1,15   </t>
  </si>
  <si>
    <t>69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</si>
  <si>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</si>
  <si>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</si>
  <si>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</si>
  <si>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</si>
  <si>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</si>
  <si>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</si>
  <si>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</si>
  <si>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13,94-2,091   </t>
  </si>
  <si>
    <t xml:space="preserve">15,16-2,274   </t>
  </si>
  <si>
    <t xml:space="preserve">15,88-2,382   </t>
  </si>
  <si>
    <t>(spára 2 mm)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</si>
  <si>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</si>
  <si>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</si>
  <si>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</si>
  <si>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</si>
  <si>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</si>
  <si>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</si>
  <si>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</si>
  <si>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</si>
  <si>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</si>
  <si>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</si>
  <si>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</si>
  <si>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</si>
  <si>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</si>
  <si>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0,3*(0,61+2,295+1,64+2,295+0,13)   </t>
  </si>
  <si>
    <t xml:space="preserve">0,3*(0,355+2,28+2,24+2,125+0,58)   </t>
  </si>
  <si>
    <t xml:space="preserve">0,3*(0,617+2,35+2,16+2,358+0,455)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</si>
  <si>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</si>
  <si>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</si>
  <si>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</si>
  <si>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</si>
  <si>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</si>
  <si>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</si>
  <si>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</si>
  <si>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</si>
  <si>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</si>
  <si>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2,091*1,2   </t>
  </si>
  <si>
    <t xml:space="preserve">2,274*1,2   </t>
  </si>
  <si>
    <t xml:space="preserve">2,382*1,2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</si>
  <si>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</si>
  <si>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</si>
  <si>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</si>
  <si>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</si>
  <si>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</si>
  <si>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</si>
  <si>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</si>
  <si>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</si>
  <si>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</si>
  <si>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</si>
  <si>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</si>
  <si>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</si>
  <si>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</si>
  <si>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</si>
  <si>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</si>
  <si>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</si>
  <si>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</si>
  <si>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</si>
  <si>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</si>
  <si>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</si>
  <si>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</si>
  <si>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3,79   strop koupelna</t>
  </si>
  <si>
    <t>0,6*(2,295+1,64)*2   stěna koupelna</t>
  </si>
  <si>
    <t>6,26   strop chodba</t>
  </si>
  <si>
    <t>(2,3+2,8)*2,6   stěna chodba</t>
  </si>
  <si>
    <t>4,68   strop koupelna</t>
  </si>
  <si>
    <t>5,088   stěna koupelna</t>
  </si>
  <si>
    <t>4,45   strop chodba</t>
  </si>
  <si>
    <t>2*(2,6+1,72)*2,6   stěna chodba</t>
  </si>
  <si>
    <t>4,86   strop koupelna</t>
  </si>
  <si>
    <t>5,304   stěna koupelna</t>
  </si>
  <si>
    <t>4,38   strop chodba</t>
  </si>
  <si>
    <t>2*(2,4+1,85)*2,6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</si>
  <si>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</si>
  <si>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</si>
  <si>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</si>
  <si>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</si>
  <si>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</si>
  <si>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</si>
  <si>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</si>
  <si>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</si>
  <si>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</si>
  <si>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</si>
  <si>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 xml:space="preserve">3,79+6,26   </t>
  </si>
  <si>
    <t xml:space="preserve">4,68+4,45   </t>
  </si>
  <si>
    <t xml:space="preserve">4,86+4,38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</si>
  <si>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</si>
  <si>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</si>
  <si>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</si>
  <si>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</si>
  <si>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</si>
  <si>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</si>
  <si>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</si>
  <si>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</si>
  <si>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</si>
  <si>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</si>
  <si>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</si>
  <si>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</si>
  <si>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</si>
  <si>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</si>
  <si>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</si>
  <si>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</si>
  <si>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</si>
  <si>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</si>
  <si>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</si>
  <si>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 xml:space="preserve">3,79*0,07   </t>
  </si>
  <si>
    <t xml:space="preserve">4,68*0,07   </t>
  </si>
  <si>
    <t xml:space="preserve">4,86*0,07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</si>
  <si>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</si>
  <si>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</si>
  <si>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</si>
  <si>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</si>
  <si>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</si>
  <si>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</si>
  <si>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</si>
  <si>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</si>
  <si>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</si>
  <si>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</si>
  <si>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</si>
  <si>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</si>
  <si>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</si>
  <si>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</si>
  <si>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</si>
  <si>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</si>
  <si>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</si>
  <si>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</si>
  <si>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</si>
  <si>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</si>
  <si>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</si>
  <si>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</si>
  <si>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</si>
  <si>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</si>
  <si>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</si>
  <si>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</si>
  <si>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</si>
  <si>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</si>
  <si>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</si>
  <si>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</si>
  <si>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</si>
  <si>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</si>
  <si>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</si>
  <si>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</si>
  <si>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0,5949+0,0296   </t>
  </si>
  <si>
    <t xml:space="preserve">0,6793+0,0296   </t>
  </si>
  <si>
    <t xml:space="preserve">0,7004+0,0296   </t>
  </si>
  <si>
    <t>M65</t>
  </si>
  <si>
    <t>Elektroinstalace</t>
  </si>
  <si>
    <t>MP</t>
  </si>
  <si>
    <t>84</t>
  </si>
  <si>
    <t>34535406</t>
  </si>
  <si>
    <t>Přístroj pro nouzové volání</t>
  </si>
  <si>
    <t>M65_</t>
  </si>
  <si>
    <t>85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</si>
  <si>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</si>
  <si>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</si>
  <si>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</si>
  <si>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86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</si>
  <si>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</si>
  <si>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</si>
  <si>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</si>
  <si>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87</t>
  </si>
  <si>
    <t>650051311R00</t>
  </si>
  <si>
    <t>Montáž spínače zapuštěného</t>
  </si>
  <si>
    <t>88</t>
  </si>
  <si>
    <t>34536700</t>
  </si>
  <si>
    <t>Rámeček jednonásobný 3901A-B10</t>
  </si>
  <si>
    <t>3901A-B10 B Rámeček pro elektroinstalační přístroje, jednonásobný  Design: Tango®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</si>
  <si>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</si>
  <si>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</si>
  <si>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</si>
  <si>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</si>
  <si>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</si>
  <si>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650052711R00</t>
  </si>
  <si>
    <t>Montáž zásuvky zapuštěné 2P+PE</t>
  </si>
  <si>
    <t>91</t>
  </si>
  <si>
    <t>34536705</t>
  </si>
  <si>
    <t>Rámeček dvojnásobný, vodorovný 3901A-B20</t>
  </si>
  <si>
    <t>3901A-B20 B Rámeček pro elektroinstalační přístroje, dvojnásobný vodorovný, bílý  Pro vodorovnou montáž  Design: Tango</t>
  </si>
  <si>
    <t>92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</si>
  <si>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</si>
  <si>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</si>
  <si>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</si>
  <si>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93</t>
  </si>
  <si>
    <t>650124641R00</t>
  </si>
  <si>
    <t>Uložení kabelu Cu 3 x 1,5 mm2 pod omítku</t>
  </si>
  <si>
    <t>94</t>
  </si>
  <si>
    <t>650124643R00</t>
  </si>
  <si>
    <t>Uložení kabelu Cu 3 x 2,5 mm2 pod omítku</t>
  </si>
  <si>
    <t xml:space="preserve">3   </t>
  </si>
  <si>
    <t xml:space="preserve">4,2   </t>
  </si>
  <si>
    <t xml:space="preserve">6,7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</si>
  <si>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</si>
  <si>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</si>
  <si>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</si>
  <si>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</si>
  <si>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</si>
  <si>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</si>
  <si>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</si>
  <si>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</si>
  <si>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</si>
  <si>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</si>
  <si>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</si>
  <si>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</si>
  <si>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</si>
  <si>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</si>
  <si>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</si>
  <si>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</si>
  <si>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</si>
  <si>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</si>
  <si>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</si>
  <si>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</si>
  <si>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</si>
  <si>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</si>
  <si>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</si>
  <si>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</si>
  <si>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</si>
  <si>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</si>
  <si>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0,8496   suť</t>
  </si>
  <si>
    <t>1,0157   suť</t>
  </si>
  <si>
    <t>1,0493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</si>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</sst>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32" xfId="0" applyNumberFormat="1" applyBorder="1" applyAlignment="1">
      <alignment horizontal="left"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0" fillId="0" borderId="0" xfId="0" applyNumberForma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97"/>
  <sheetViews>
    <sheetView workbookViewId="0">
      <selection activeCell="A397" sqref="A397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43" ht="25.5" customHeight="1">
      <c r="A2" s="73" t="s">
        <v>1</v>
      </c>
      <c r="B2" s="74"/>
      <c r="C2" s="74"/>
      <c r="D2" s="5" t="s">
        <v>2</v>
      </c>
      <c r="E2" s="74" t="s">
        <v>3</v>
      </c>
      <c r="F2" s="74"/>
      <c r="G2" s="74" t="s">
        <v>4</v>
      </c>
      <c r="H2" s="74"/>
      <c r="I2" s="4" t="s">
        <v>5</v>
      </c>
      <c r="J2" s="74" t="s">
        <v>6</v>
      </c>
      <c r="K2" s="74"/>
      <c r="L2" s="74"/>
      <c r="M2" s="78"/>
    </row>
    <row r="3" spans="1:43" ht="25.5" customHeight="1">
      <c r="A3" s="75" t="s">
        <v>7</v>
      </c>
      <c r="B3" s="76"/>
      <c r="C3" s="76"/>
      <c r="D3" s="6" t="s">
        <v>8</v>
      </c>
      <c r="E3" s="76" t="s">
        <v>9</v>
      </c>
      <c r="F3" s="76"/>
      <c r="G3" s="76"/>
      <c r="H3" s="76"/>
      <c r="I3" s="6" t="s">
        <v>10</v>
      </c>
      <c r="J3" s="76" t="s">
        <v>11</v>
      </c>
      <c r="K3" s="76"/>
      <c r="L3" s="76"/>
      <c r="M3" s="79"/>
    </row>
    <row r="4" spans="1:43" ht="25.5" customHeight="1">
      <c r="A4" s="75" t="s">
        <v>12</v>
      </c>
      <c r="B4" s="76"/>
      <c r="C4" s="76"/>
      <c r="D4" s="6" t="s">
        <v>13</v>
      </c>
      <c r="E4" s="76" t="s">
        <v>14</v>
      </c>
      <c r="F4" s="76"/>
      <c r="G4" s="76"/>
      <c r="H4" s="76"/>
      <c r="I4" s="6" t="s">
        <v>15</v>
      </c>
      <c r="J4" s="76"/>
      <c r="K4" s="76"/>
      <c r="L4" s="76"/>
      <c r="M4" s="79"/>
    </row>
    <row r="5" spans="1:43" ht="25.5" customHeight="1">
      <c r="A5" s="77" t="s">
        <v>16</v>
      </c>
      <c r="B5" s="58"/>
      <c r="C5" s="58"/>
      <c r="D5" s="7"/>
      <c r="E5" s="58" t="s">
        <v>17</v>
      </c>
      <c r="F5" s="58"/>
      <c r="G5" s="58" t="s">
        <v>18</v>
      </c>
      <c r="H5" s="58"/>
      <c r="I5" s="7" t="s">
        <v>19</v>
      </c>
      <c r="J5" s="58"/>
      <c r="K5" s="58"/>
      <c r="L5" s="58"/>
      <c r="M5" s="59"/>
    </row>
    <row r="6" spans="1:43">
      <c r="A6" s="60" t="s">
        <v>20</v>
      </c>
      <c r="B6" s="62" t="s">
        <v>21</v>
      </c>
      <c r="C6" s="62" t="s">
        <v>22</v>
      </c>
      <c r="D6" s="8" t="s">
        <v>23</v>
      </c>
      <c r="E6" s="64" t="s">
        <v>24</v>
      </c>
      <c r="F6" s="64" t="s">
        <v>25</v>
      </c>
      <c r="G6" s="66" t="s">
        <v>26</v>
      </c>
      <c r="H6" s="68" t="s">
        <v>27</v>
      </c>
      <c r="I6" s="66"/>
      <c r="J6" s="69"/>
      <c r="K6" s="68" t="s">
        <v>28</v>
      </c>
      <c r="L6" s="69"/>
      <c r="M6" s="70" t="s">
        <v>29</v>
      </c>
    </row>
    <row r="7" spans="1:43">
      <c r="A7" s="61"/>
      <c r="B7" s="63"/>
      <c r="C7" s="63"/>
      <c r="D7" s="9" t="s">
        <v>30</v>
      </c>
      <c r="E7" s="65"/>
      <c r="F7" s="65"/>
      <c r="G7" s="67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1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SUM(H9:H47)</f>
        <v>0</v>
      </c>
      <c r="I8" s="13">
        <f>SUM(I9:I47)</f>
        <v>0</v>
      </c>
      <c r="J8" s="13">
        <f>H8+I8</f>
        <v>0</v>
      </c>
      <c r="K8" s="13"/>
      <c r="L8" s="13">
        <f>SUM(L9:L47)</f>
        <v>0.70037072000000011</v>
      </c>
      <c r="M8" s="13"/>
      <c r="P8" s="13">
        <f>IF(Q8="PR",J8,SUM(O9:O47))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SUM(Z9:Z47)</f>
        <v>0</v>
      </c>
      <c r="AJ8">
        <f>SUM(AA9:AA47)</f>
        <v>0</v>
      </c>
      <c r="AK8">
        <f>SUM(AB9:AB47)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5.3040000000000003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1.9465680000000003E-2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60</v>
      </c>
      <c r="E15" s="14"/>
      <c r="F15" s="14">
        <v>5.5056000000000003</v>
      </c>
    </row>
    <row r="16" spans="1:43">
      <c r="D16" s="14" t="s">
        <v>61</v>
      </c>
      <c r="E16" s="14"/>
      <c r="F16" s="14">
        <v>4.7220000000000004</v>
      </c>
    </row>
    <row r="17" spans="1:43">
      <c r="D17" s="14" t="s">
        <v>62</v>
      </c>
      <c r="E17" s="14"/>
      <c r="F17" s="14">
        <v>5.0880000000000001</v>
      </c>
    </row>
    <row r="18" spans="1:43">
      <c r="D18" s="14" t="s">
        <v>63</v>
      </c>
      <c r="E18" s="14"/>
      <c r="F18" s="14">
        <v>5.3040000000000003</v>
      </c>
    </row>
    <row r="19" spans="1:43" ht="12.75" customHeight="1">
      <c r="C19" s="17" t="s">
        <v>64</v>
      </c>
      <c r="D19" s="53" t="s">
        <v>65</v>
      </c>
      <c r="E19" s="53"/>
      <c r="F19" s="53"/>
      <c r="G19" s="53"/>
      <c r="H19" s="53"/>
      <c r="I19" s="53"/>
      <c r="J19" s="53"/>
      <c r="K19" s="53"/>
      <c r="L19" s="53"/>
      <c r="M19" s="53"/>
    </row>
    <row r="20" spans="1:43">
      <c r="A20" s="2" t="s">
        <v>66</v>
      </c>
      <c r="C20" s="1" t="s">
        <v>67</v>
      </c>
      <c r="D20" t="s">
        <v>68</v>
      </c>
      <c r="E20" t="s">
        <v>69</v>
      </c>
      <c r="F20">
        <v>21.9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1.56E-3</v>
      </c>
      <c r="L20">
        <f>F20*K20</f>
        <v>3.4164E-2</v>
      </c>
      <c r="M20" t="s">
        <v>51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12</v>
      </c>
      <c r="AE20">
        <f>G20*AG20</f>
        <v>0</v>
      </c>
      <c r="AF20">
        <f>G20*(1-AG20)</f>
        <v>0</v>
      </c>
      <c r="AG20">
        <v>0.12809798270893369</v>
      </c>
      <c r="AM20">
        <f>F20*AE20</f>
        <v>0</v>
      </c>
      <c r="AN20">
        <f>F20*AF20</f>
        <v>0</v>
      </c>
      <c r="AO20" t="s">
        <v>52</v>
      </c>
      <c r="AP20" t="s">
        <v>53</v>
      </c>
      <c r="AQ20" s="13" t="s">
        <v>54</v>
      </c>
    </row>
    <row r="21" spans="1:43">
      <c r="D21" s="14" t="s">
        <v>70</v>
      </c>
      <c r="E21" s="14"/>
      <c r="F21" s="14">
        <v>21.45</v>
      </c>
    </row>
    <row r="22" spans="1:43">
      <c r="D22" s="14" t="s">
        <v>71</v>
      </c>
      <c r="E22" s="14"/>
      <c r="F22" s="14">
        <v>3.6</v>
      </c>
    </row>
    <row r="23" spans="1:43">
      <c r="D23" s="14" t="s">
        <v>72</v>
      </c>
      <c r="E23" s="14"/>
      <c r="F23" s="14">
        <v>10.8</v>
      </c>
    </row>
    <row r="24" spans="1:43">
      <c r="D24" s="14" t="s">
        <v>73</v>
      </c>
      <c r="E24" s="14"/>
      <c r="F24" s="14">
        <v>9.3800000000000008</v>
      </c>
    </row>
    <row r="25" spans="1:43">
      <c r="D25" s="14" t="s">
        <v>74</v>
      </c>
      <c r="E25" s="14"/>
      <c r="F25" s="14">
        <v>11.4</v>
      </c>
    </row>
    <row r="26" spans="1:43">
      <c r="D26" s="14" t="s">
        <v>75</v>
      </c>
      <c r="E26" s="14"/>
      <c r="F26" s="14">
        <v>21.9</v>
      </c>
    </row>
    <row r="27" spans="1:43">
      <c r="D27" s="14" t="s">
        <v>75</v>
      </c>
      <c r="E27" s="14"/>
      <c r="F27" s="14">
        <v>21.9</v>
      </c>
    </row>
    <row r="28" spans="1:43" ht="12.75" customHeight="1">
      <c r="C28" s="17" t="s">
        <v>64</v>
      </c>
      <c r="D28" s="53" t="s">
        <v>76</v>
      </c>
      <c r="E28" s="53"/>
      <c r="F28" s="53"/>
      <c r="G28" s="53"/>
      <c r="H28" s="53"/>
      <c r="I28" s="53"/>
      <c r="J28" s="53"/>
      <c r="K28" s="53"/>
      <c r="L28" s="53"/>
      <c r="M28" s="53"/>
    </row>
    <row r="29" spans="1:43">
      <c r="A29" s="2" t="s">
        <v>77</v>
      </c>
      <c r="C29" s="1" t="s">
        <v>78</v>
      </c>
      <c r="D29" t="s">
        <v>79</v>
      </c>
      <c r="E29" t="s">
        <v>50</v>
      </c>
      <c r="F29">
        <v>5.3040000000000003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4.7660000000000001E-2</v>
      </c>
      <c r="L29">
        <f>F29*K29</f>
        <v>0.25278864000000001</v>
      </c>
      <c r="M29" t="s">
        <v>51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12</v>
      </c>
      <c r="AE29">
        <f>G29*AG29</f>
        <v>0</v>
      </c>
      <c r="AF29">
        <f>G29*(1-AG29)</f>
        <v>0</v>
      </c>
      <c r="AG29">
        <v>0.11891428571428569</v>
      </c>
      <c r="AM29">
        <f>F29*AE29</f>
        <v>0</v>
      </c>
      <c r="AN29">
        <f>F29*AF29</f>
        <v>0</v>
      </c>
      <c r="AO29" t="s">
        <v>52</v>
      </c>
      <c r="AP29" t="s">
        <v>53</v>
      </c>
      <c r="AQ29" s="13" t="s">
        <v>54</v>
      </c>
    </row>
    <row r="30" spans="1:43">
      <c r="D30" s="14" t="s">
        <v>80</v>
      </c>
      <c r="E30" s="14"/>
      <c r="F30" s="14">
        <v>6.0107999999999997</v>
      </c>
    </row>
    <row r="31" spans="1:43" ht="12.75" customHeight="1">
      <c r="C31" s="17" t="s">
        <v>64</v>
      </c>
      <c r="D31" s="53" t="s">
        <v>81</v>
      </c>
      <c r="E31" s="53"/>
      <c r="F31" s="53"/>
      <c r="G31" s="53"/>
      <c r="H31" s="53"/>
      <c r="I31" s="53"/>
      <c r="J31" s="53"/>
      <c r="K31" s="53"/>
      <c r="L31" s="53"/>
      <c r="M31" s="53"/>
    </row>
    <row r="32" spans="1:43">
      <c r="A32" s="2" t="s">
        <v>82</v>
      </c>
      <c r="C32" s="1" t="s">
        <v>83</v>
      </c>
      <c r="D32" t="s">
        <v>84</v>
      </c>
      <c r="E32" t="s">
        <v>85</v>
      </c>
      <c r="F32">
        <v>7.4999999999999997E-2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1</v>
      </c>
      <c r="L32">
        <f>F32*K32</f>
        <v>7.4999999999999997E-2</v>
      </c>
      <c r="M32" t="s">
        <v>51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12</v>
      </c>
      <c r="AE32">
        <f>G32*AG32</f>
        <v>0</v>
      </c>
      <c r="AF32">
        <f>G32*(1-AG32)</f>
        <v>0</v>
      </c>
      <c r="AG32">
        <v>1</v>
      </c>
      <c r="AM32">
        <f>F32*AE32</f>
        <v>0</v>
      </c>
      <c r="AN32">
        <f>F32*AF32</f>
        <v>0</v>
      </c>
      <c r="AO32" t="s">
        <v>52</v>
      </c>
      <c r="AP32" t="s">
        <v>53</v>
      </c>
      <c r="AQ32" s="13" t="s">
        <v>54</v>
      </c>
    </row>
    <row r="33" spans="1:43">
      <c r="D33" s="14" t="s">
        <v>86</v>
      </c>
      <c r="E33" s="14"/>
      <c r="F33" s="14">
        <v>7.4999999999999997E-2</v>
      </c>
    </row>
    <row r="34" spans="1:43">
      <c r="D34" s="14" t="s">
        <v>87</v>
      </c>
      <c r="E34" s="14"/>
      <c r="F34" s="14">
        <v>2.5000000000000001E-2</v>
      </c>
    </row>
    <row r="35" spans="1:43">
      <c r="D35" s="14" t="s">
        <v>86</v>
      </c>
      <c r="E35" s="14"/>
      <c r="F35" s="14">
        <v>7.4999999999999997E-2</v>
      </c>
    </row>
    <row r="36" spans="1:43">
      <c r="D36" s="14" t="s">
        <v>86</v>
      </c>
      <c r="E36" s="14"/>
      <c r="F36" s="14">
        <v>7.4999999999999997E-2</v>
      </c>
    </row>
    <row r="37" spans="1:43">
      <c r="D37" s="14" t="s">
        <v>86</v>
      </c>
      <c r="E37" s="14"/>
      <c r="F37" s="14">
        <v>7.4999999999999997E-2</v>
      </c>
    </row>
    <row r="38" spans="1:43">
      <c r="D38" s="14" t="s">
        <v>86</v>
      </c>
      <c r="E38" s="14"/>
      <c r="F38" s="14">
        <v>7.4999999999999997E-2</v>
      </c>
    </row>
    <row r="39" spans="1:43">
      <c r="D39" s="14" t="s">
        <v>86</v>
      </c>
      <c r="E39" s="14"/>
      <c r="F39" s="14">
        <v>7.4999999999999997E-2</v>
      </c>
    </row>
    <row r="40" spans="1:43">
      <c r="D40" s="14" t="s">
        <v>86</v>
      </c>
      <c r="E40" s="14"/>
      <c r="F40" s="14">
        <v>7.4999999999999997E-2</v>
      </c>
    </row>
    <row r="41" spans="1:43" ht="25.5" customHeight="1">
      <c r="C41" s="17" t="s">
        <v>64</v>
      </c>
      <c r="D41" s="53" t="s">
        <v>88</v>
      </c>
      <c r="E41" s="53"/>
      <c r="F41" s="53"/>
      <c r="G41" s="53"/>
      <c r="H41" s="53"/>
      <c r="I41" s="53"/>
      <c r="J41" s="53"/>
      <c r="K41" s="53"/>
      <c r="L41" s="53"/>
      <c r="M41" s="53"/>
    </row>
    <row r="42" spans="1:43">
      <c r="A42" s="2" t="s">
        <v>89</v>
      </c>
      <c r="C42" s="1" t="s">
        <v>90</v>
      </c>
      <c r="D42" t="s">
        <v>91</v>
      </c>
      <c r="E42" t="s">
        <v>50</v>
      </c>
      <c r="F42">
        <v>4.8600000000000003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4.1099999999999999E-3</v>
      </c>
      <c r="L42">
        <f>F42*K42</f>
        <v>1.9974600000000002E-2</v>
      </c>
      <c r="M42" t="s">
        <v>51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12</v>
      </c>
      <c r="AE42">
        <f>G42*AG42</f>
        <v>0</v>
      </c>
      <c r="AF42">
        <f>G42*(1-AG42)</f>
        <v>0</v>
      </c>
      <c r="AG42">
        <v>0.2639322916666666</v>
      </c>
      <c r="AM42">
        <f>F42*AE42</f>
        <v>0</v>
      </c>
      <c r="AN42">
        <f>F42*AF42</f>
        <v>0</v>
      </c>
      <c r="AO42" t="s">
        <v>52</v>
      </c>
      <c r="AP42" t="s">
        <v>53</v>
      </c>
      <c r="AQ42" s="13" t="s">
        <v>54</v>
      </c>
    </row>
    <row r="43" spans="1:43">
      <c r="D43" s="14" t="s">
        <v>92</v>
      </c>
      <c r="E43" s="14"/>
      <c r="F43" s="14">
        <v>6.98</v>
      </c>
    </row>
    <row r="44" spans="1:43" ht="12.75" customHeight="1">
      <c r="C44" s="17" t="s">
        <v>64</v>
      </c>
      <c r="D44" s="53" t="s">
        <v>93</v>
      </c>
      <c r="E44" s="53"/>
      <c r="F44" s="53"/>
      <c r="G44" s="53"/>
      <c r="H44" s="53"/>
      <c r="I44" s="53"/>
      <c r="J44" s="53"/>
      <c r="K44" s="53"/>
      <c r="L44" s="53"/>
      <c r="M44" s="53"/>
    </row>
    <row r="45" spans="1:43">
      <c r="A45" s="2" t="s">
        <v>94</v>
      </c>
      <c r="C45" s="1" t="s">
        <v>95</v>
      </c>
      <c r="D45" t="s">
        <v>96</v>
      </c>
      <c r="E45" t="s">
        <v>50</v>
      </c>
      <c r="F45">
        <v>4.8600000000000003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5.1229999999999998E-2</v>
      </c>
      <c r="L45">
        <f>F45*K45</f>
        <v>0.2489778</v>
      </c>
      <c r="M45" t="s">
        <v>51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12</v>
      </c>
      <c r="AE45">
        <f>G45*AG45</f>
        <v>0</v>
      </c>
      <c r="AF45">
        <f>G45*(1-AG45)</f>
        <v>0</v>
      </c>
      <c r="AG45">
        <v>0.1741541038525963</v>
      </c>
      <c r="AM45">
        <f>F45*AE45</f>
        <v>0</v>
      </c>
      <c r="AN45">
        <f>F45*AF45</f>
        <v>0</v>
      </c>
      <c r="AO45" t="s">
        <v>52</v>
      </c>
      <c r="AP45" t="s">
        <v>53</v>
      </c>
      <c r="AQ45" s="13" t="s">
        <v>54</v>
      </c>
    </row>
    <row r="46" spans="1:43" ht="12.75" customHeight="1">
      <c r="C46" s="17" t="s">
        <v>64</v>
      </c>
      <c r="D46" s="53" t="s">
        <v>97</v>
      </c>
      <c r="E46" s="53"/>
      <c r="F46" s="53"/>
      <c r="G46" s="53"/>
      <c r="H46" s="53"/>
      <c r="I46" s="53"/>
      <c r="J46" s="53"/>
      <c r="K46" s="53"/>
      <c r="L46" s="53"/>
      <c r="M46" s="53"/>
    </row>
    <row r="47" spans="1:43">
      <c r="A47" s="2" t="s">
        <v>98</v>
      </c>
      <c r="C47" s="1" t="s">
        <v>83</v>
      </c>
      <c r="D47" t="s">
        <v>84</v>
      </c>
      <c r="E47" t="s">
        <v>85</v>
      </c>
      <c r="F47">
        <v>0.05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1</v>
      </c>
      <c r="L47">
        <f>F47*K47</f>
        <v>0.05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52</v>
      </c>
      <c r="AP47" t="s">
        <v>53</v>
      </c>
      <c r="AQ47" s="13" t="s">
        <v>54</v>
      </c>
    </row>
    <row r="48" spans="1:43" ht="25.5" customHeight="1">
      <c r="C48" s="17" t="s">
        <v>64</v>
      </c>
      <c r="D48" s="53" t="s">
        <v>88</v>
      </c>
      <c r="E48" s="53"/>
      <c r="F48" s="53"/>
      <c r="G48" s="53"/>
      <c r="H48" s="53"/>
      <c r="I48" s="53"/>
      <c r="J48" s="53"/>
      <c r="K48" s="53"/>
      <c r="L48" s="53"/>
      <c r="M48" s="53"/>
    </row>
    <row r="49" spans="1:43">
      <c r="A49" s="18"/>
      <c r="B49" s="19"/>
      <c r="C49" s="19" t="s">
        <v>99</v>
      </c>
      <c r="D49" s="13" t="s">
        <v>100</v>
      </c>
      <c r="E49" s="13"/>
      <c r="F49" s="13"/>
      <c r="G49" s="13"/>
      <c r="H49" s="13">
        <f>SUM(H50:H50)</f>
        <v>0</v>
      </c>
      <c r="I49" s="13">
        <f>SUM(I50:I50)</f>
        <v>0</v>
      </c>
      <c r="J49" s="13">
        <f>H49+I49</f>
        <v>0</v>
      </c>
      <c r="K49" s="13"/>
      <c r="L49" s="13">
        <f>SUM(L50:L50)</f>
        <v>2.9569999999999999E-2</v>
      </c>
      <c r="M49" s="13"/>
      <c r="P49" s="13">
        <f>IF(Q49="PR",J49,SUM(O50:O50))</f>
        <v>0</v>
      </c>
      <c r="Q49" s="13" t="s">
        <v>46</v>
      </c>
      <c r="R49" s="13">
        <f>IF(Q49="HS",H49,0)</f>
        <v>0</v>
      </c>
      <c r="S49" s="13">
        <f>IF(Q49="HS",I49-P49,0)</f>
        <v>0</v>
      </c>
      <c r="T49" s="13">
        <f>IF(Q49="PS",H49,0)</f>
        <v>0</v>
      </c>
      <c r="U49" s="13">
        <f>IF(Q49="PS",I49-P49,0)</f>
        <v>0</v>
      </c>
      <c r="V49" s="13">
        <f>IF(Q49="MP",H49,0)</f>
        <v>0</v>
      </c>
      <c r="W49" s="13">
        <f>IF(Q49="MP",I49-P49,0)</f>
        <v>0</v>
      </c>
      <c r="X49" s="13">
        <f>IF(Q49="OM",H49,0)</f>
        <v>0</v>
      </c>
      <c r="Y49" s="13">
        <v>64</v>
      </c>
      <c r="AI49">
        <f>SUM(Z50:Z50)</f>
        <v>0</v>
      </c>
      <c r="AJ49">
        <f>SUM(AA50:AA50)</f>
        <v>0</v>
      </c>
      <c r="AK49">
        <f>SUM(AB50:AB50)</f>
        <v>0</v>
      </c>
    </row>
    <row r="50" spans="1:43">
      <c r="A50" s="2" t="s">
        <v>101</v>
      </c>
      <c r="C50" s="1" t="s">
        <v>102</v>
      </c>
      <c r="D50" t="s">
        <v>103</v>
      </c>
      <c r="E50" t="s">
        <v>104</v>
      </c>
      <c r="F50">
        <v>1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2.9569999999999999E-2</v>
      </c>
      <c r="L50">
        <f>F50*K50</f>
        <v>2.9569999999999999E-2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0.64451468048359239</v>
      </c>
      <c r="AM50">
        <f>F50*AE50</f>
        <v>0</v>
      </c>
      <c r="AN50">
        <f>F50*AF50</f>
        <v>0</v>
      </c>
      <c r="AO50" t="s">
        <v>105</v>
      </c>
      <c r="AP50" t="s">
        <v>53</v>
      </c>
      <c r="AQ50" s="13" t="s">
        <v>54</v>
      </c>
    </row>
    <row r="51" spans="1:43">
      <c r="A51" s="18"/>
      <c r="B51" s="19"/>
      <c r="C51" s="19" t="s">
        <v>106</v>
      </c>
      <c r="D51" s="13" t="s">
        <v>107</v>
      </c>
      <c r="E51" s="13"/>
      <c r="F51" s="13"/>
      <c r="G51" s="13"/>
      <c r="H51" s="13">
        <f>SUM(H52:H59)</f>
        <v>0</v>
      </c>
      <c r="I51" s="13">
        <f>SUM(I52:I59)</f>
        <v>0</v>
      </c>
      <c r="J51" s="13">
        <f>H51+I51</f>
        <v>0</v>
      </c>
      <c r="K51" s="13"/>
      <c r="L51" s="13">
        <f>SUM(L52:L59)</f>
        <v>5.2730000000000008E-3</v>
      </c>
      <c r="M51" s="13"/>
      <c r="P51" s="13">
        <f>IF(Q51="PR",J51,SUM(O52:O59))</f>
        <v>0</v>
      </c>
      <c r="Q51" s="13" t="s">
        <v>108</v>
      </c>
      <c r="R51" s="13">
        <f>IF(Q51="HS",H51,0)</f>
        <v>0</v>
      </c>
      <c r="S51" s="13">
        <f>IF(Q51="HS",I51-P51,0)</f>
        <v>0</v>
      </c>
      <c r="T51" s="13">
        <f>IF(Q51="PS",H51,0)</f>
        <v>0</v>
      </c>
      <c r="U51" s="13">
        <f>IF(Q51="PS",I51-P51,0)</f>
        <v>0</v>
      </c>
      <c r="V51" s="13">
        <f>IF(Q51="MP",H51,0)</f>
        <v>0</v>
      </c>
      <c r="W51" s="13">
        <f>IF(Q51="MP",I51-P51,0)</f>
        <v>0</v>
      </c>
      <c r="X51" s="13">
        <f>IF(Q51="OM",H51,0)</f>
        <v>0</v>
      </c>
      <c r="Y51" s="13">
        <v>721</v>
      </c>
      <c r="AI51">
        <f>SUM(Z52:Z59)</f>
        <v>0</v>
      </c>
      <c r="AJ51">
        <f>SUM(AA52:AA59)</f>
        <v>0</v>
      </c>
      <c r="AK51">
        <f>SUM(AB52:AB59)</f>
        <v>0</v>
      </c>
    </row>
    <row r="52" spans="1:43">
      <c r="A52" s="2" t="s">
        <v>109</v>
      </c>
      <c r="C52" s="1" t="s">
        <v>110</v>
      </c>
      <c r="D52" t="s">
        <v>111</v>
      </c>
      <c r="E52" t="s">
        <v>104</v>
      </c>
      <c r="F52">
        <v>1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1.2700000000000001E-3</v>
      </c>
      <c r="L52">
        <f>F52*K52</f>
        <v>1.2700000000000001E-3</v>
      </c>
      <c r="M52" t="s">
        <v>51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12</v>
      </c>
      <c r="AE52">
        <f>G52*AG52</f>
        <v>0</v>
      </c>
      <c r="AF52">
        <f>G52*(1-AG52)</f>
        <v>0</v>
      </c>
      <c r="AG52">
        <v>0.96824343015214376</v>
      </c>
      <c r="AM52">
        <f>F52*AE52</f>
        <v>0</v>
      </c>
      <c r="AN52">
        <f>F52*AF52</f>
        <v>0</v>
      </c>
      <c r="AO52" t="s">
        <v>112</v>
      </c>
      <c r="AP52" t="s">
        <v>113</v>
      </c>
      <c r="AQ52" s="13" t="s">
        <v>54</v>
      </c>
    </row>
    <row r="53" spans="1:43">
      <c r="A53" s="2" t="s">
        <v>114</v>
      </c>
      <c r="C53" s="1" t="s">
        <v>115</v>
      </c>
      <c r="D53" t="s">
        <v>116</v>
      </c>
      <c r="E53" t="s">
        <v>69</v>
      </c>
      <c r="F53">
        <v>6.9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4.6999999999999999E-4</v>
      </c>
      <c r="L53">
        <f>F53*K53</f>
        <v>3.2430000000000002E-3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0.34058689878076098</v>
      </c>
      <c r="AM53">
        <f>F53*AE53</f>
        <v>0</v>
      </c>
      <c r="AN53">
        <f>F53*AF53</f>
        <v>0</v>
      </c>
      <c r="AO53" t="s">
        <v>112</v>
      </c>
      <c r="AP53" t="s">
        <v>113</v>
      </c>
      <c r="AQ53" s="13" t="s">
        <v>54</v>
      </c>
    </row>
    <row r="54" spans="1:43">
      <c r="D54" s="14" t="s">
        <v>117</v>
      </c>
      <c r="E54" s="14"/>
      <c r="F54" s="14">
        <v>4.3</v>
      </c>
    </row>
    <row r="55" spans="1:43">
      <c r="D55" s="14" t="s">
        <v>117</v>
      </c>
      <c r="E55" s="14"/>
      <c r="F55" s="14">
        <v>4.3</v>
      </c>
    </row>
    <row r="56" spans="1:43">
      <c r="A56" s="2" t="s">
        <v>118</v>
      </c>
      <c r="C56" s="1" t="s">
        <v>119</v>
      </c>
      <c r="D56" t="s">
        <v>120</v>
      </c>
      <c r="E56" t="s">
        <v>69</v>
      </c>
      <c r="F56">
        <v>0.5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1.5200000000000001E-3</v>
      </c>
      <c r="L56">
        <f>F56*K56</f>
        <v>7.6000000000000004E-4</v>
      </c>
      <c r="M56" t="s">
        <v>51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0.31743667679837889</v>
      </c>
      <c r="AM56">
        <f>F56*AE56</f>
        <v>0</v>
      </c>
      <c r="AN56">
        <f>F56*AF56</f>
        <v>0</v>
      </c>
      <c r="AO56" t="s">
        <v>112</v>
      </c>
      <c r="AP56" t="s">
        <v>113</v>
      </c>
      <c r="AQ56" s="13" t="s">
        <v>54</v>
      </c>
    </row>
    <row r="57" spans="1:43">
      <c r="A57" s="2" t="s">
        <v>121</v>
      </c>
      <c r="C57" s="1" t="s">
        <v>122</v>
      </c>
      <c r="D57" t="s">
        <v>123</v>
      </c>
      <c r="E57" t="s">
        <v>104</v>
      </c>
      <c r="F57">
        <v>2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0</v>
      </c>
      <c r="L57">
        <f>F57*K57</f>
        <v>0</v>
      </c>
      <c r="M57" t="s">
        <v>51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12</v>
      </c>
      <c r="AE57">
        <f>G57*AG57</f>
        <v>0</v>
      </c>
      <c r="AF57">
        <f>G57*(1-AG57)</f>
        <v>0</v>
      </c>
      <c r="AG57">
        <v>0</v>
      </c>
      <c r="AM57">
        <f>F57*AE57</f>
        <v>0</v>
      </c>
      <c r="AN57">
        <f>F57*AF57</f>
        <v>0</v>
      </c>
      <c r="AO57" t="s">
        <v>112</v>
      </c>
      <c r="AP57" t="s">
        <v>113</v>
      </c>
      <c r="AQ57" s="13" t="s">
        <v>54</v>
      </c>
    </row>
    <row r="58" spans="1:43">
      <c r="A58" s="2" t="s">
        <v>124</v>
      </c>
      <c r="C58" s="1" t="s">
        <v>125</v>
      </c>
      <c r="D58" t="s">
        <v>126</v>
      </c>
      <c r="E58" t="s">
        <v>69</v>
      </c>
      <c r="F58">
        <v>7.4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0</v>
      </c>
      <c r="L58">
        <f>F58*K58</f>
        <v>0</v>
      </c>
      <c r="M58" t="s">
        <v>51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12</v>
      </c>
      <c r="AE58">
        <f>G58*AG58</f>
        <v>0</v>
      </c>
      <c r="AF58">
        <f>G58*(1-AG58)</f>
        <v>0</v>
      </c>
      <c r="AG58">
        <v>2.9225352112676059E-2</v>
      </c>
      <c r="AM58">
        <f>F58*AE58</f>
        <v>0</v>
      </c>
      <c r="AN58">
        <f>F58*AF58</f>
        <v>0</v>
      </c>
      <c r="AO58" t="s">
        <v>112</v>
      </c>
      <c r="AP58" t="s">
        <v>113</v>
      </c>
      <c r="AQ58" s="13" t="s">
        <v>54</v>
      </c>
    </row>
    <row r="59" spans="1:43">
      <c r="A59" s="2" t="s">
        <v>127</v>
      </c>
      <c r="C59" s="1" t="s">
        <v>128</v>
      </c>
      <c r="D59" t="s">
        <v>129</v>
      </c>
      <c r="E59" t="s">
        <v>85</v>
      </c>
      <c r="F59">
        <v>5.3E-3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0</v>
      </c>
      <c r="L59">
        <f>F59*K59</f>
        <v>0</v>
      </c>
      <c r="M59" t="s">
        <v>51</v>
      </c>
      <c r="N59">
        <v>5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12</v>
      </c>
      <c r="AE59">
        <f>G59*AG59</f>
        <v>0</v>
      </c>
      <c r="AF59">
        <f>G59*(1-AG59)</f>
        <v>0</v>
      </c>
      <c r="AG59">
        <v>0</v>
      </c>
      <c r="AM59">
        <f>F59*AE59</f>
        <v>0</v>
      </c>
      <c r="AN59">
        <f>F59*AF59</f>
        <v>0</v>
      </c>
      <c r="AO59" t="s">
        <v>112</v>
      </c>
      <c r="AP59" t="s">
        <v>113</v>
      </c>
      <c r="AQ59" s="13" t="s">
        <v>54</v>
      </c>
    </row>
    <row r="60" spans="1:43">
      <c r="A60" s="18"/>
      <c r="B60" s="19"/>
      <c r="C60" s="19" t="s">
        <v>130</v>
      </c>
      <c r="D60" s="13" t="s">
        <v>131</v>
      </c>
      <c r="E60" s="13"/>
      <c r="F60" s="13"/>
      <c r="G60" s="13"/>
      <c r="H60" s="13">
        <f>SUM(H61:H72)</f>
        <v>0</v>
      </c>
      <c r="I60" s="13">
        <f>SUM(I61:I72)</f>
        <v>0</v>
      </c>
      <c r="J60" s="13">
        <f>H60+I60</f>
        <v>0</v>
      </c>
      <c r="K60" s="13"/>
      <c r="L60" s="13">
        <f>SUM(L61:L72)</f>
        <v>5.2171999999999996E-2</v>
      </c>
      <c r="M60" s="13"/>
      <c r="P60" s="13">
        <f>IF(Q60="PR",J60,SUM(O61:O72))</f>
        <v>0</v>
      </c>
      <c r="Q60" s="13" t="s">
        <v>108</v>
      </c>
      <c r="R60" s="13">
        <f>IF(Q60="HS",H60,0)</f>
        <v>0</v>
      </c>
      <c r="S60" s="13">
        <f>IF(Q60="HS",I60-P60,0)</f>
        <v>0</v>
      </c>
      <c r="T60" s="13">
        <f>IF(Q60="PS",H60,0)</f>
        <v>0</v>
      </c>
      <c r="U60" s="13">
        <f>IF(Q60="PS",I60-P60,0)</f>
        <v>0</v>
      </c>
      <c r="V60" s="13">
        <f>IF(Q60="MP",H60,0)</f>
        <v>0</v>
      </c>
      <c r="W60" s="13">
        <f>IF(Q60="MP",I60-P60,0)</f>
        <v>0</v>
      </c>
      <c r="X60" s="13">
        <f>IF(Q60="OM",H60,0)</f>
        <v>0</v>
      </c>
      <c r="Y60" s="13">
        <v>722</v>
      </c>
      <c r="AI60">
        <f>SUM(Z61:Z72)</f>
        <v>0</v>
      </c>
      <c r="AJ60">
        <f>SUM(AA61:AA72)</f>
        <v>0</v>
      </c>
      <c r="AK60">
        <f>SUM(AB61:AB72)</f>
        <v>0</v>
      </c>
    </row>
    <row r="61" spans="1:43">
      <c r="A61" s="2" t="s">
        <v>132</v>
      </c>
      <c r="C61" s="1" t="s">
        <v>133</v>
      </c>
      <c r="D61" t="s">
        <v>134</v>
      </c>
      <c r="E61" t="s">
        <v>69</v>
      </c>
      <c r="F61">
        <v>12.6</v>
      </c>
      <c r="G61">
        <v>0</v>
      </c>
      <c r="H61">
        <f>F61*AE61</f>
        <v>0</v>
      </c>
      <c r="I61">
        <f>J61-H61</f>
        <v>0</v>
      </c>
      <c r="J61">
        <f>F61*G61</f>
        <v>0</v>
      </c>
      <c r="K61">
        <v>4.0099999999999997E-3</v>
      </c>
      <c r="L61">
        <f>F61*K61</f>
        <v>5.0525999999999995E-2</v>
      </c>
      <c r="M61" t="s">
        <v>51</v>
      </c>
      <c r="N61">
        <v>1</v>
      </c>
      <c r="O61">
        <f>IF(N61=5,I61,0)</f>
        <v>0</v>
      </c>
      <c r="Z61">
        <f>IF(AD61=0,J61,0)</f>
        <v>0</v>
      </c>
      <c r="AA61">
        <f>IF(AD61=15,J61,0)</f>
        <v>0</v>
      </c>
      <c r="AB61">
        <f>IF(AD61=21,J61,0)</f>
        <v>0</v>
      </c>
      <c r="AD61">
        <v>12</v>
      </c>
      <c r="AE61">
        <f>G61*AG61</f>
        <v>0</v>
      </c>
      <c r="AF61">
        <f>G61*(1-AG61)</f>
        <v>0</v>
      </c>
      <c r="AG61">
        <v>0.24177377892030849</v>
      </c>
      <c r="AM61">
        <f>F61*AE61</f>
        <v>0</v>
      </c>
      <c r="AN61">
        <f>F61*AF61</f>
        <v>0</v>
      </c>
      <c r="AO61" t="s">
        <v>135</v>
      </c>
      <c r="AP61" t="s">
        <v>113</v>
      </c>
      <c r="AQ61" s="13" t="s">
        <v>54</v>
      </c>
    </row>
    <row r="62" spans="1:43">
      <c r="D62" s="14" t="s">
        <v>136</v>
      </c>
      <c r="E62" s="14"/>
      <c r="F62" s="14">
        <v>6.4</v>
      </c>
    </row>
    <row r="63" spans="1:43">
      <c r="D63" s="14" t="s">
        <v>137</v>
      </c>
      <c r="E63" s="14"/>
      <c r="F63" s="14">
        <v>5.9</v>
      </c>
    </row>
    <row r="64" spans="1:43">
      <c r="D64" s="14" t="s">
        <v>138</v>
      </c>
      <c r="E64" s="14"/>
      <c r="F64" s="14">
        <v>9.4</v>
      </c>
    </row>
    <row r="65" spans="1:43">
      <c r="D65" s="14" t="s">
        <v>139</v>
      </c>
      <c r="E65" s="14"/>
      <c r="F65" s="14">
        <v>12.6</v>
      </c>
    </row>
    <row r="66" spans="1:43">
      <c r="D66" s="14" t="s">
        <v>139</v>
      </c>
      <c r="E66" s="14"/>
      <c r="F66" s="14">
        <v>12.6</v>
      </c>
    </row>
    <row r="67" spans="1:43">
      <c r="A67" s="2" t="s">
        <v>140</v>
      </c>
      <c r="C67" s="1" t="s">
        <v>141</v>
      </c>
      <c r="D67" t="s">
        <v>142</v>
      </c>
      <c r="E67" t="s">
        <v>69</v>
      </c>
      <c r="F67">
        <v>12.6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1.0000000000000001E-5</v>
      </c>
      <c r="L67">
        <f>F67*K67</f>
        <v>1.26E-4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0.17068343229712421</v>
      </c>
      <c r="AM67">
        <f>F67*AE67</f>
        <v>0</v>
      </c>
      <c r="AN67">
        <f>F67*AF67</f>
        <v>0</v>
      </c>
      <c r="AO67" t="s">
        <v>135</v>
      </c>
      <c r="AP67" t="s">
        <v>113</v>
      </c>
      <c r="AQ67" s="13" t="s">
        <v>54</v>
      </c>
    </row>
    <row r="68" spans="1:43" ht="12.75" customHeight="1">
      <c r="C68" s="17" t="s">
        <v>64</v>
      </c>
      <c r="D68" s="53" t="s">
        <v>143</v>
      </c>
      <c r="E68" s="53"/>
      <c r="F68" s="53"/>
      <c r="G68" s="53"/>
      <c r="H68" s="53"/>
      <c r="I68" s="53"/>
      <c r="J68" s="53"/>
      <c r="K68" s="53"/>
      <c r="L68" s="53"/>
      <c r="M68" s="53"/>
    </row>
    <row r="69" spans="1:43">
      <c r="A69" s="2" t="s">
        <v>144</v>
      </c>
      <c r="C69" s="1" t="s">
        <v>145</v>
      </c>
      <c r="D69" t="s">
        <v>146</v>
      </c>
      <c r="E69" t="s">
        <v>104</v>
      </c>
      <c r="F69">
        <v>7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1.8000000000000001E-4</v>
      </c>
      <c r="L69">
        <f>F69*K69</f>
        <v>1.2600000000000001E-3</v>
      </c>
      <c r="M69" t="s">
        <v>51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12</v>
      </c>
      <c r="AE69">
        <f>G69*AG69</f>
        <v>0</v>
      </c>
      <c r="AF69">
        <f>G69*(1-AG69)</f>
        <v>0</v>
      </c>
      <c r="AG69">
        <v>0.37733720879788302</v>
      </c>
      <c r="AM69">
        <f>F69*AE69</f>
        <v>0</v>
      </c>
      <c r="AN69">
        <f>F69*AF69</f>
        <v>0</v>
      </c>
      <c r="AO69" t="s">
        <v>135</v>
      </c>
      <c r="AP69" t="s">
        <v>113</v>
      </c>
      <c r="AQ69" s="13" t="s">
        <v>54</v>
      </c>
    </row>
    <row r="70" spans="1:43">
      <c r="A70" s="2" t="s">
        <v>147</v>
      </c>
      <c r="C70" s="1" t="s">
        <v>148</v>
      </c>
      <c r="D70" t="s">
        <v>149</v>
      </c>
      <c r="E70" t="s">
        <v>104</v>
      </c>
      <c r="F70">
        <v>2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1.2999999999999999E-4</v>
      </c>
      <c r="L70">
        <f>F70*K70</f>
        <v>2.5999999999999998E-4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0.71827496149467618</v>
      </c>
      <c r="AM70">
        <f>F70*AE70</f>
        <v>0</v>
      </c>
      <c r="AN70">
        <f>F70*AF70</f>
        <v>0</v>
      </c>
      <c r="AO70" t="s">
        <v>135</v>
      </c>
      <c r="AP70" t="s">
        <v>113</v>
      </c>
      <c r="AQ70" s="13" t="s">
        <v>54</v>
      </c>
    </row>
    <row r="71" spans="1:43">
      <c r="A71" s="2" t="s">
        <v>150</v>
      </c>
      <c r="C71" s="1" t="s">
        <v>151</v>
      </c>
      <c r="D71" t="s">
        <v>152</v>
      </c>
      <c r="E71" t="s">
        <v>69</v>
      </c>
      <c r="F71">
        <v>12.6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0</v>
      </c>
      <c r="L71">
        <f>F71*K71</f>
        <v>0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1.5294117647058819E-2</v>
      </c>
      <c r="AM71">
        <f>F71*AE71</f>
        <v>0</v>
      </c>
      <c r="AN71">
        <f>F71*AF71</f>
        <v>0</v>
      </c>
      <c r="AO71" t="s">
        <v>135</v>
      </c>
      <c r="AP71" t="s">
        <v>113</v>
      </c>
      <c r="AQ71" s="13" t="s">
        <v>54</v>
      </c>
    </row>
    <row r="72" spans="1:43">
      <c r="A72" s="2" t="s">
        <v>153</v>
      </c>
      <c r="C72" s="1" t="s">
        <v>154</v>
      </c>
      <c r="D72" t="s">
        <v>155</v>
      </c>
      <c r="E72" t="s">
        <v>85</v>
      </c>
      <c r="F72">
        <v>5.2200000000000003E-2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0</v>
      </c>
      <c r="L72">
        <f>F72*K72</f>
        <v>0</v>
      </c>
      <c r="M72" t="s">
        <v>51</v>
      </c>
      <c r="N72">
        <v>5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0</v>
      </c>
      <c r="AM72">
        <f>F72*AE72</f>
        <v>0</v>
      </c>
      <c r="AN72">
        <f>F72*AF72</f>
        <v>0</v>
      </c>
      <c r="AO72" t="s">
        <v>135</v>
      </c>
      <c r="AP72" t="s">
        <v>113</v>
      </c>
      <c r="AQ72" s="13" t="s">
        <v>54</v>
      </c>
    </row>
    <row r="73" spans="1:43">
      <c r="A73" s="18"/>
      <c r="B73" s="19"/>
      <c r="C73" s="19" t="s">
        <v>156</v>
      </c>
      <c r="D73" s="13" t="s">
        <v>157</v>
      </c>
      <c r="E73" s="13"/>
      <c r="F73" s="13"/>
      <c r="G73" s="13"/>
      <c r="H73" s="13">
        <f>SUM(H74:H98)</f>
        <v>0</v>
      </c>
      <c r="I73" s="13">
        <f>SUM(I74:I98)</f>
        <v>0</v>
      </c>
      <c r="J73" s="13">
        <f>H73+I73</f>
        <v>0</v>
      </c>
      <c r="K73" s="13"/>
      <c r="L73" s="13">
        <f>SUM(L74:L98)</f>
        <v>0.4840600000000001</v>
      </c>
      <c r="M73" s="13"/>
      <c r="P73" s="13">
        <f>IF(Q73="PR",J73,SUM(O74:O98))</f>
        <v>0</v>
      </c>
      <c r="Q73" s="13" t="s">
        <v>108</v>
      </c>
      <c r="R73" s="13">
        <f>IF(Q73="HS",H73,0)</f>
        <v>0</v>
      </c>
      <c r="S73" s="13">
        <f>IF(Q73="HS",I73-P73,0)</f>
        <v>0</v>
      </c>
      <c r="T73" s="13">
        <f>IF(Q73="PS",H73,0)</f>
        <v>0</v>
      </c>
      <c r="U73" s="13">
        <f>IF(Q73="PS",I73-P73,0)</f>
        <v>0</v>
      </c>
      <c r="V73" s="13">
        <f>IF(Q73="MP",H73,0)</f>
        <v>0</v>
      </c>
      <c r="W73" s="13">
        <f>IF(Q73="MP",I73-P73,0)</f>
        <v>0</v>
      </c>
      <c r="X73" s="13">
        <f>IF(Q73="OM",H73,0)</f>
        <v>0</v>
      </c>
      <c r="Y73" s="13">
        <v>725</v>
      </c>
      <c r="AI73">
        <f>SUM(Z74:Z98)</f>
        <v>0</v>
      </c>
      <c r="AJ73">
        <f>SUM(AA74:AA98)</f>
        <v>0</v>
      </c>
      <c r="AK73">
        <f>SUM(AB74:AB98)</f>
        <v>0</v>
      </c>
    </row>
    <row r="74" spans="1:43">
      <c r="A74" s="2" t="s">
        <v>158</v>
      </c>
      <c r="C74" s="1" t="s">
        <v>159</v>
      </c>
      <c r="D74" t="s">
        <v>160</v>
      </c>
      <c r="E74" t="s">
        <v>104</v>
      </c>
      <c r="F74">
        <v>1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0</v>
      </c>
      <c r="L74">
        <f>F74*K74</f>
        <v>0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0.86802803738317758</v>
      </c>
      <c r="AM74">
        <f>F74*AE74</f>
        <v>0</v>
      </c>
      <c r="AN74">
        <f>F74*AF74</f>
        <v>0</v>
      </c>
      <c r="AO74" t="s">
        <v>161</v>
      </c>
      <c r="AP74" t="s">
        <v>113</v>
      </c>
      <c r="AQ74" s="13" t="s">
        <v>54</v>
      </c>
    </row>
    <row r="75" spans="1:43">
      <c r="A75" s="2" t="s">
        <v>162</v>
      </c>
      <c r="C75" s="1" t="s">
        <v>163</v>
      </c>
      <c r="D75" t="s">
        <v>164</v>
      </c>
      <c r="E75" t="s">
        <v>165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1.7010000000000001E-2</v>
      </c>
      <c r="L75">
        <f>F75*K75</f>
        <v>1.7010000000000001E-2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0.78475862068965518</v>
      </c>
      <c r="AM75">
        <f>F75*AE75</f>
        <v>0</v>
      </c>
      <c r="AN75">
        <f>F75*AF75</f>
        <v>0</v>
      </c>
      <c r="AO75" t="s">
        <v>161</v>
      </c>
      <c r="AP75" t="s">
        <v>113</v>
      </c>
      <c r="AQ75" s="13" t="s">
        <v>54</v>
      </c>
    </row>
    <row r="76" spans="1:43" ht="12.75" customHeight="1">
      <c r="C76" s="17" t="s">
        <v>64</v>
      </c>
      <c r="D76" s="53" t="s">
        <v>166</v>
      </c>
      <c r="E76" s="53"/>
      <c r="F76" s="53"/>
      <c r="G76" s="53"/>
      <c r="H76" s="53"/>
      <c r="I76" s="53"/>
      <c r="J76" s="53"/>
      <c r="K76" s="53"/>
      <c r="L76" s="53"/>
      <c r="M76" s="53"/>
    </row>
    <row r="77" spans="1:43">
      <c r="A77" s="2" t="s">
        <v>167</v>
      </c>
      <c r="C77" s="1" t="s">
        <v>168</v>
      </c>
      <c r="D77" t="s">
        <v>169</v>
      </c>
      <c r="E77" t="s">
        <v>104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1.933E-2</v>
      </c>
      <c r="L77">
        <f>F77*K77</f>
        <v>1.933E-2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0</v>
      </c>
      <c r="AM77">
        <f>F77*AE77</f>
        <v>0</v>
      </c>
      <c r="AN77">
        <f>F77*AF77</f>
        <v>0</v>
      </c>
      <c r="AO77" t="s">
        <v>161</v>
      </c>
      <c r="AP77" t="s">
        <v>113</v>
      </c>
      <c r="AQ77" s="13" t="s">
        <v>54</v>
      </c>
    </row>
    <row r="78" spans="1:43">
      <c r="A78" s="2" t="s">
        <v>170</v>
      </c>
      <c r="C78" s="1" t="s">
        <v>171</v>
      </c>
      <c r="D78" t="s">
        <v>172</v>
      </c>
      <c r="E78" t="s">
        <v>104</v>
      </c>
      <c r="F78">
        <v>1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3.1870000000000002E-2</v>
      </c>
      <c r="L78">
        <f>F78*K78</f>
        <v>3.1870000000000002E-2</v>
      </c>
      <c r="M78" t="s">
        <v>51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12</v>
      </c>
      <c r="AE78">
        <f>G78*AG78</f>
        <v>0</v>
      </c>
      <c r="AF78">
        <f>G78*(1-AG78)</f>
        <v>0</v>
      </c>
      <c r="AG78">
        <v>0</v>
      </c>
      <c r="AM78">
        <f>F78*AE78</f>
        <v>0</v>
      </c>
      <c r="AN78">
        <f>F78*AF78</f>
        <v>0</v>
      </c>
      <c r="AO78" t="s">
        <v>161</v>
      </c>
      <c r="AP78" t="s">
        <v>113</v>
      </c>
      <c r="AQ78" s="13" t="s">
        <v>54</v>
      </c>
    </row>
    <row r="79" spans="1:43">
      <c r="A79" s="2" t="s">
        <v>173</v>
      </c>
      <c r="C79" s="1" t="s">
        <v>174</v>
      </c>
      <c r="D79" t="s">
        <v>175</v>
      </c>
      <c r="E79" t="s">
        <v>104</v>
      </c>
      <c r="F79">
        <v>1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0.38567000000000001</v>
      </c>
      <c r="L79">
        <f>F79*K79</f>
        <v>0.38567000000000001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1.9678749233249169E-2</v>
      </c>
      <c r="AM79">
        <f>F79*AE79</f>
        <v>0</v>
      </c>
      <c r="AN79">
        <f>F79*AF79</f>
        <v>0</v>
      </c>
      <c r="AO79" t="s">
        <v>161</v>
      </c>
      <c r="AP79" t="s">
        <v>113</v>
      </c>
      <c r="AQ79" s="13" t="s">
        <v>54</v>
      </c>
    </row>
    <row r="80" spans="1:43">
      <c r="A80" s="2" t="s">
        <v>176</v>
      </c>
      <c r="C80" s="1" t="s">
        <v>177</v>
      </c>
      <c r="D80" t="s">
        <v>178</v>
      </c>
      <c r="E80" t="s">
        <v>104</v>
      </c>
      <c r="F80">
        <v>1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2.0999999999999999E-3</v>
      </c>
      <c r="L80">
        <f>F80*K80</f>
        <v>2.0999999999999999E-3</v>
      </c>
      <c r="M80" t="s">
        <v>51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12</v>
      </c>
      <c r="AE80">
        <f>G80*AG80</f>
        <v>0</v>
      </c>
      <c r="AF80">
        <f>G80*(1-AG80)</f>
        <v>0</v>
      </c>
      <c r="AG80">
        <v>1</v>
      </c>
      <c r="AM80">
        <f>F80*AE80</f>
        <v>0</v>
      </c>
      <c r="AN80">
        <f>F80*AF80</f>
        <v>0</v>
      </c>
      <c r="AO80" t="s">
        <v>161</v>
      </c>
      <c r="AP80" t="s">
        <v>113</v>
      </c>
      <c r="AQ80" s="13" t="s">
        <v>54</v>
      </c>
    </row>
    <row r="81" spans="1:43" ht="25.5" customHeight="1">
      <c r="C81" s="17" t="s">
        <v>64</v>
      </c>
      <c r="D81" s="53" t="s">
        <v>179</v>
      </c>
      <c r="E81" s="53"/>
      <c r="F81" s="53"/>
      <c r="G81" s="53"/>
      <c r="H81" s="53"/>
      <c r="I81" s="53"/>
      <c r="J81" s="53"/>
      <c r="K81" s="53"/>
      <c r="L81" s="53"/>
      <c r="M81" s="53"/>
    </row>
    <row r="82" spans="1:43">
      <c r="A82" s="2" t="s">
        <v>180</v>
      </c>
      <c r="C82" s="1" t="s">
        <v>181</v>
      </c>
      <c r="D82" t="s">
        <v>182</v>
      </c>
      <c r="E82" t="s">
        <v>104</v>
      </c>
      <c r="F82">
        <v>3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1.1000000000000001E-3</v>
      </c>
      <c r="L82">
        <f>F82*K82</f>
        <v>3.3E-3</v>
      </c>
      <c r="M82" t="s">
        <v>51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12</v>
      </c>
      <c r="AE82">
        <f>G82*AG82</f>
        <v>0</v>
      </c>
      <c r="AF82">
        <f>G82*(1-AG82)</f>
        <v>0</v>
      </c>
      <c r="AG82">
        <v>1</v>
      </c>
      <c r="AM82">
        <f>F82*AE82</f>
        <v>0</v>
      </c>
      <c r="AN82">
        <f>F82*AF82</f>
        <v>0</v>
      </c>
      <c r="AO82" t="s">
        <v>161</v>
      </c>
      <c r="AP82" t="s">
        <v>113</v>
      </c>
      <c r="AQ82" s="13" t="s">
        <v>54</v>
      </c>
    </row>
    <row r="83" spans="1:43" ht="12.75" customHeight="1">
      <c r="C83" s="17" t="s">
        <v>64</v>
      </c>
      <c r="D83" s="53" t="s">
        <v>183</v>
      </c>
      <c r="E83" s="53"/>
      <c r="F83" s="53"/>
      <c r="G83" s="53"/>
      <c r="H83" s="53"/>
      <c r="I83" s="53"/>
      <c r="J83" s="53"/>
      <c r="K83" s="53"/>
      <c r="L83" s="53"/>
      <c r="M83" s="53"/>
    </row>
    <row r="84" spans="1:43">
      <c r="A84" s="2" t="s">
        <v>184</v>
      </c>
      <c r="C84" s="1" t="s">
        <v>185</v>
      </c>
      <c r="D84" t="s">
        <v>186</v>
      </c>
      <c r="E84" t="s">
        <v>104</v>
      </c>
      <c r="F84">
        <v>2</v>
      </c>
      <c r="G84">
        <v>0</v>
      </c>
      <c r="H84">
        <f>F84*AE84</f>
        <v>0</v>
      </c>
      <c r="I84">
        <f>J84-H84</f>
        <v>0</v>
      </c>
      <c r="J84">
        <f>F84*G84</f>
        <v>0</v>
      </c>
      <c r="K84">
        <v>1.2999999999999999E-3</v>
      </c>
      <c r="L84">
        <f>F84*K84</f>
        <v>2.5999999999999999E-3</v>
      </c>
      <c r="M84" t="s">
        <v>51</v>
      </c>
      <c r="N84">
        <v>1</v>
      </c>
      <c r="O84">
        <f>IF(N84=5,I84,0)</f>
        <v>0</v>
      </c>
      <c r="Z84">
        <f>IF(AD84=0,J84,0)</f>
        <v>0</v>
      </c>
      <c r="AA84">
        <f>IF(AD84=15,J84,0)</f>
        <v>0</v>
      </c>
      <c r="AB84">
        <f>IF(AD84=21,J84,0)</f>
        <v>0</v>
      </c>
      <c r="AD84">
        <v>12</v>
      </c>
      <c r="AE84">
        <f>G84*AG84</f>
        <v>0</v>
      </c>
      <c r="AF84">
        <f>G84*(1-AG84)</f>
        <v>0</v>
      </c>
      <c r="AG84">
        <v>1</v>
      </c>
      <c r="AM84">
        <f>F84*AE84</f>
        <v>0</v>
      </c>
      <c r="AN84">
        <f>F84*AF84</f>
        <v>0</v>
      </c>
      <c r="AO84" t="s">
        <v>161</v>
      </c>
      <c r="AP84" t="s">
        <v>113</v>
      </c>
      <c r="AQ84" s="13" t="s">
        <v>54</v>
      </c>
    </row>
    <row r="85" spans="1:43" ht="12.75" customHeight="1">
      <c r="C85" s="17" t="s">
        <v>64</v>
      </c>
      <c r="D85" s="53" t="s">
        <v>187</v>
      </c>
      <c r="E85" s="53"/>
      <c r="F85" s="53"/>
      <c r="G85" s="53"/>
      <c r="H85" s="53"/>
      <c r="I85" s="53"/>
      <c r="J85" s="53"/>
      <c r="K85" s="53"/>
      <c r="L85" s="53"/>
      <c r="M85" s="53"/>
    </row>
    <row r="86" spans="1:43">
      <c r="A86" s="2" t="s">
        <v>188</v>
      </c>
      <c r="C86" s="1" t="s">
        <v>189</v>
      </c>
      <c r="D86" t="s">
        <v>190</v>
      </c>
      <c r="E86" t="s">
        <v>104</v>
      </c>
      <c r="F86">
        <v>1</v>
      </c>
      <c r="G86">
        <v>0</v>
      </c>
      <c r="H86">
        <f>F86*AE86</f>
        <v>0</v>
      </c>
      <c r="I86">
        <f>J86-H86</f>
        <v>0</v>
      </c>
      <c r="J86">
        <f>F86*G86</f>
        <v>0</v>
      </c>
      <c r="K86">
        <v>8.0000000000000004E-4</v>
      </c>
      <c r="L86">
        <f>F86*K86</f>
        <v>8.0000000000000004E-4</v>
      </c>
      <c r="M86" t="s">
        <v>51</v>
      </c>
      <c r="N86">
        <v>1</v>
      </c>
      <c r="O86">
        <f>IF(N86=5,I86,0)</f>
        <v>0</v>
      </c>
      <c r="Z86">
        <f>IF(AD86=0,J86,0)</f>
        <v>0</v>
      </c>
      <c r="AA86">
        <f>IF(AD86=15,J86,0)</f>
        <v>0</v>
      </c>
      <c r="AB86">
        <f>IF(AD86=21,J86,0)</f>
        <v>0</v>
      </c>
      <c r="AD86">
        <v>12</v>
      </c>
      <c r="AE86">
        <f>G86*AG86</f>
        <v>0</v>
      </c>
      <c r="AF86">
        <f>G86*(1-AG86)</f>
        <v>0</v>
      </c>
      <c r="AG86">
        <v>1</v>
      </c>
      <c r="AM86">
        <f>F86*AE86</f>
        <v>0</v>
      </c>
      <c r="AN86">
        <f>F86*AF86</f>
        <v>0</v>
      </c>
      <c r="AO86" t="s">
        <v>161</v>
      </c>
      <c r="AP86" t="s">
        <v>113</v>
      </c>
      <c r="AQ86" s="13" t="s">
        <v>54</v>
      </c>
    </row>
    <row r="87" spans="1:43" ht="25.5" customHeight="1">
      <c r="C87" s="17" t="s">
        <v>64</v>
      </c>
      <c r="D87" s="53" t="s">
        <v>191</v>
      </c>
      <c r="E87" s="53"/>
      <c r="F87" s="53"/>
      <c r="G87" s="53"/>
      <c r="H87" s="53"/>
      <c r="I87" s="53"/>
      <c r="J87" s="53"/>
      <c r="K87" s="53"/>
      <c r="L87" s="53"/>
      <c r="M87" s="53"/>
    </row>
    <row r="88" spans="1:43">
      <c r="A88" s="2" t="s">
        <v>192</v>
      </c>
      <c r="C88" s="1" t="s">
        <v>193</v>
      </c>
      <c r="D88" t="s">
        <v>194</v>
      </c>
      <c r="E88" t="s">
        <v>104</v>
      </c>
      <c r="F88">
        <v>1</v>
      </c>
      <c r="G88">
        <v>0</v>
      </c>
      <c r="H88">
        <f>F88*AE88</f>
        <v>0</v>
      </c>
      <c r="I88">
        <f>J88-H88</f>
        <v>0</v>
      </c>
      <c r="J88">
        <f>F88*G88</f>
        <v>0</v>
      </c>
      <c r="K88">
        <v>1.5E-3</v>
      </c>
      <c r="L88">
        <f>F88*K88</f>
        <v>1.5E-3</v>
      </c>
      <c r="M88" t="s">
        <v>51</v>
      </c>
      <c r="N88">
        <v>1</v>
      </c>
      <c r="O88">
        <f>IF(N88=5,I88,0)</f>
        <v>0</v>
      </c>
      <c r="Z88">
        <f>IF(AD88=0,J88,0)</f>
        <v>0</v>
      </c>
      <c r="AA88">
        <f>IF(AD88=15,J88,0)</f>
        <v>0</v>
      </c>
      <c r="AB88">
        <f>IF(AD88=21,J88,0)</f>
        <v>0</v>
      </c>
      <c r="AD88">
        <v>12</v>
      </c>
      <c r="AE88">
        <f>G88*AG88</f>
        <v>0</v>
      </c>
      <c r="AF88">
        <f>G88*(1-AG88)</f>
        <v>0</v>
      </c>
      <c r="AG88">
        <v>1</v>
      </c>
      <c r="AM88">
        <f>F88*AE88</f>
        <v>0</v>
      </c>
      <c r="AN88">
        <f>F88*AF88</f>
        <v>0</v>
      </c>
      <c r="AO88" t="s">
        <v>161</v>
      </c>
      <c r="AP88" t="s">
        <v>113</v>
      </c>
      <c r="AQ88" s="13" t="s">
        <v>54</v>
      </c>
    </row>
    <row r="89" spans="1:43" ht="12.75" customHeight="1">
      <c r="C89" s="17" t="s">
        <v>64</v>
      </c>
      <c r="D89" s="53" t="s">
        <v>195</v>
      </c>
      <c r="E89" s="53"/>
      <c r="F89" s="53"/>
      <c r="G89" s="53"/>
      <c r="H89" s="53"/>
      <c r="I89" s="53"/>
      <c r="J89" s="53"/>
      <c r="K89" s="53"/>
      <c r="L89" s="53"/>
      <c r="M89" s="53"/>
    </row>
    <row r="90" spans="1:43">
      <c r="A90" s="2" t="s">
        <v>196</v>
      </c>
      <c r="C90" s="1" t="s">
        <v>197</v>
      </c>
      <c r="D90" t="s">
        <v>198</v>
      </c>
      <c r="E90" t="s">
        <v>104</v>
      </c>
      <c r="F90">
        <v>1</v>
      </c>
      <c r="G90">
        <v>0</v>
      </c>
      <c r="H90">
        <f t="shared" ref="H90:H98" si="0">F90*AE90</f>
        <v>0</v>
      </c>
      <c r="I90">
        <f t="shared" ref="I90:I98" si="1">J90-H90</f>
        <v>0</v>
      </c>
      <c r="J90">
        <f t="shared" ref="J90:J98" si="2">F90*G90</f>
        <v>0</v>
      </c>
      <c r="K90">
        <v>1.57E-3</v>
      </c>
      <c r="L90">
        <f t="shared" ref="L90:L98" si="3">F90*K90</f>
        <v>1.57E-3</v>
      </c>
      <c r="M90" t="s">
        <v>51</v>
      </c>
      <c r="N90">
        <v>1</v>
      </c>
      <c r="O90">
        <f t="shared" ref="O90:O98" si="4">IF(N90=5,I90,0)</f>
        <v>0</v>
      </c>
      <c r="Z90">
        <f t="shared" ref="Z90:Z98" si="5">IF(AD90=0,J90,0)</f>
        <v>0</v>
      </c>
      <c r="AA90">
        <f t="shared" ref="AA90:AA98" si="6">IF(AD90=15,J90,0)</f>
        <v>0</v>
      </c>
      <c r="AB90">
        <f t="shared" ref="AB90:AB98" si="7">IF(AD90=21,J90,0)</f>
        <v>0</v>
      </c>
      <c r="AD90">
        <v>12</v>
      </c>
      <c r="AE90">
        <f t="shared" ref="AE90:AE98" si="8">G90*AG90</f>
        <v>0</v>
      </c>
      <c r="AF90">
        <f t="shared" ref="AF90:AF98" si="9">G90*(1-AG90)</f>
        <v>0</v>
      </c>
      <c r="AG90">
        <v>0.1783447251742083</v>
      </c>
      <c r="AM90">
        <f t="shared" ref="AM90:AM98" si="10">F90*AE90</f>
        <v>0</v>
      </c>
      <c r="AN90">
        <f t="shared" ref="AN90:AN98" si="11">F90*AF90</f>
        <v>0</v>
      </c>
      <c r="AO90" t="s">
        <v>161</v>
      </c>
      <c r="AP90" t="s">
        <v>113</v>
      </c>
      <c r="AQ90" s="13" t="s">
        <v>54</v>
      </c>
    </row>
    <row r="91" spans="1:43">
      <c r="A91" s="2" t="s">
        <v>199</v>
      </c>
      <c r="C91" s="1" t="s">
        <v>200</v>
      </c>
      <c r="D91" t="s">
        <v>201</v>
      </c>
      <c r="E91" t="s">
        <v>104</v>
      </c>
      <c r="F91">
        <v>1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8.0000000000000002E-3</v>
      </c>
      <c r="L91">
        <f t="shared" si="3"/>
        <v>8.0000000000000002E-3</v>
      </c>
      <c r="M91" t="s">
        <v>51</v>
      </c>
      <c r="N91">
        <v>1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12</v>
      </c>
      <c r="AE91">
        <f t="shared" si="8"/>
        <v>0</v>
      </c>
      <c r="AF91">
        <f t="shared" si="9"/>
        <v>0</v>
      </c>
      <c r="AG91">
        <v>1</v>
      </c>
      <c r="AM91">
        <f t="shared" si="10"/>
        <v>0</v>
      </c>
      <c r="AN91">
        <f t="shared" si="11"/>
        <v>0</v>
      </c>
      <c r="AO91" t="s">
        <v>161</v>
      </c>
      <c r="AP91" t="s">
        <v>113</v>
      </c>
      <c r="AQ91" s="13" t="s">
        <v>54</v>
      </c>
    </row>
    <row r="92" spans="1:43">
      <c r="A92" s="2" t="s">
        <v>202</v>
      </c>
      <c r="C92" s="1" t="s">
        <v>203</v>
      </c>
      <c r="D92" t="s">
        <v>204</v>
      </c>
      <c r="E92" t="s">
        <v>165</v>
      </c>
      <c r="F92">
        <v>1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2.3E-3</v>
      </c>
      <c r="L92">
        <f t="shared" si="3"/>
        <v>2.3E-3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0.88471458773784362</v>
      </c>
      <c r="AM92">
        <f t="shared" si="10"/>
        <v>0</v>
      </c>
      <c r="AN92">
        <f t="shared" si="11"/>
        <v>0</v>
      </c>
      <c r="AO92" t="s">
        <v>161</v>
      </c>
      <c r="AP92" t="s">
        <v>113</v>
      </c>
      <c r="AQ92" s="13" t="s">
        <v>54</v>
      </c>
    </row>
    <row r="93" spans="1:43">
      <c r="A93" s="2" t="s">
        <v>205</v>
      </c>
      <c r="C93" s="1" t="s">
        <v>206</v>
      </c>
      <c r="D93" t="s">
        <v>207</v>
      </c>
      <c r="E93" t="s">
        <v>165</v>
      </c>
      <c r="F93">
        <v>2</v>
      </c>
      <c r="G93">
        <v>0</v>
      </c>
      <c r="H93">
        <f t="shared" si="0"/>
        <v>0</v>
      </c>
      <c r="I93">
        <f t="shared" si="1"/>
        <v>0</v>
      </c>
      <c r="J93">
        <f t="shared" si="2"/>
        <v>0</v>
      </c>
      <c r="K93">
        <v>2.3E-3</v>
      </c>
      <c r="L93">
        <f t="shared" si="3"/>
        <v>4.5999999999999999E-3</v>
      </c>
      <c r="M93" t="s">
        <v>51</v>
      </c>
      <c r="N93">
        <v>1</v>
      </c>
      <c r="O93">
        <f t="shared" si="4"/>
        <v>0</v>
      </c>
      <c r="Z93">
        <f t="shared" si="5"/>
        <v>0</v>
      </c>
      <c r="AA93">
        <f t="shared" si="6"/>
        <v>0</v>
      </c>
      <c r="AB93">
        <f t="shared" si="7"/>
        <v>0</v>
      </c>
      <c r="AD93">
        <v>12</v>
      </c>
      <c r="AE93">
        <f t="shared" si="8"/>
        <v>0</v>
      </c>
      <c r="AF93">
        <f t="shared" si="9"/>
        <v>0</v>
      </c>
      <c r="AG93">
        <v>0.89831235431235434</v>
      </c>
      <c r="AM93">
        <f t="shared" si="10"/>
        <v>0</v>
      </c>
      <c r="AN93">
        <f t="shared" si="11"/>
        <v>0</v>
      </c>
      <c r="AO93" t="s">
        <v>161</v>
      </c>
      <c r="AP93" t="s">
        <v>113</v>
      </c>
      <c r="AQ93" s="13" t="s">
        <v>54</v>
      </c>
    </row>
    <row r="94" spans="1:43">
      <c r="A94" s="2" t="s">
        <v>208</v>
      </c>
      <c r="C94" s="1" t="s">
        <v>209</v>
      </c>
      <c r="D94" t="s">
        <v>210</v>
      </c>
      <c r="E94" t="s">
        <v>85</v>
      </c>
      <c r="F94">
        <v>0.48430000000000001</v>
      </c>
      <c r="G94">
        <v>0</v>
      </c>
      <c r="H94">
        <f t="shared" si="0"/>
        <v>0</v>
      </c>
      <c r="I94">
        <f t="shared" si="1"/>
        <v>0</v>
      </c>
      <c r="J94">
        <f t="shared" si="2"/>
        <v>0</v>
      </c>
      <c r="K94">
        <v>0</v>
      </c>
      <c r="L94">
        <f t="shared" si="3"/>
        <v>0</v>
      </c>
      <c r="M94" t="s">
        <v>51</v>
      </c>
      <c r="N94">
        <v>5</v>
      </c>
      <c r="O94">
        <f t="shared" si="4"/>
        <v>0</v>
      </c>
      <c r="Z94">
        <f t="shared" si="5"/>
        <v>0</v>
      </c>
      <c r="AA94">
        <f t="shared" si="6"/>
        <v>0</v>
      </c>
      <c r="AB94">
        <f t="shared" si="7"/>
        <v>0</v>
      </c>
      <c r="AD94">
        <v>12</v>
      </c>
      <c r="AE94">
        <f t="shared" si="8"/>
        <v>0</v>
      </c>
      <c r="AF94">
        <f t="shared" si="9"/>
        <v>0</v>
      </c>
      <c r="AG94">
        <v>0</v>
      </c>
      <c r="AM94">
        <f t="shared" si="10"/>
        <v>0</v>
      </c>
      <c r="AN94">
        <f t="shared" si="11"/>
        <v>0</v>
      </c>
      <c r="AO94" t="s">
        <v>161</v>
      </c>
      <c r="AP94" t="s">
        <v>113</v>
      </c>
      <c r="AQ94" s="13" t="s">
        <v>54</v>
      </c>
    </row>
    <row r="95" spans="1:43">
      <c r="A95" s="2" t="s">
        <v>211</v>
      </c>
      <c r="C95" s="1" t="s">
        <v>212</v>
      </c>
      <c r="D95" t="s">
        <v>213</v>
      </c>
      <c r="E95" t="s">
        <v>165</v>
      </c>
      <c r="F95">
        <v>3</v>
      </c>
      <c r="G95">
        <v>0</v>
      </c>
      <c r="H95">
        <f t="shared" si="0"/>
        <v>0</v>
      </c>
      <c r="I95">
        <f t="shared" si="1"/>
        <v>0</v>
      </c>
      <c r="J95">
        <f t="shared" si="2"/>
        <v>0</v>
      </c>
      <c r="K95">
        <v>2.4000000000000001E-4</v>
      </c>
      <c r="L95">
        <f t="shared" si="3"/>
        <v>7.2000000000000005E-4</v>
      </c>
      <c r="M95" t="s">
        <v>51</v>
      </c>
      <c r="N95">
        <v>1</v>
      </c>
      <c r="O95">
        <f t="shared" si="4"/>
        <v>0</v>
      </c>
      <c r="Z95">
        <f t="shared" si="5"/>
        <v>0</v>
      </c>
      <c r="AA95">
        <f t="shared" si="6"/>
        <v>0</v>
      </c>
      <c r="AB95">
        <f t="shared" si="7"/>
        <v>0</v>
      </c>
      <c r="AD95">
        <v>12</v>
      </c>
      <c r="AE95">
        <f t="shared" si="8"/>
        <v>0</v>
      </c>
      <c r="AF95">
        <f t="shared" si="9"/>
        <v>0</v>
      </c>
      <c r="AG95">
        <v>0.76627257799671589</v>
      </c>
      <c r="AM95">
        <f t="shared" si="10"/>
        <v>0</v>
      </c>
      <c r="AN95">
        <f t="shared" si="11"/>
        <v>0</v>
      </c>
      <c r="AO95" t="s">
        <v>161</v>
      </c>
      <c r="AP95" t="s">
        <v>113</v>
      </c>
      <c r="AQ95" s="13" t="s">
        <v>54</v>
      </c>
    </row>
    <row r="96" spans="1:43">
      <c r="A96" s="2" t="s">
        <v>214</v>
      </c>
      <c r="C96" s="1" t="s">
        <v>215</v>
      </c>
      <c r="D96" t="s">
        <v>216</v>
      </c>
      <c r="E96" t="s">
        <v>104</v>
      </c>
      <c r="F96">
        <v>1</v>
      </c>
      <c r="G96">
        <v>0</v>
      </c>
      <c r="H96">
        <f t="shared" si="0"/>
        <v>0</v>
      </c>
      <c r="I96">
        <f t="shared" si="1"/>
        <v>0</v>
      </c>
      <c r="J96">
        <f t="shared" si="2"/>
        <v>0</v>
      </c>
      <c r="K96">
        <v>8.4999999999999995E-4</v>
      </c>
      <c r="L96">
        <f t="shared" si="3"/>
        <v>8.4999999999999995E-4</v>
      </c>
      <c r="M96" t="s">
        <v>51</v>
      </c>
      <c r="N96">
        <v>1</v>
      </c>
      <c r="O96">
        <f t="shared" si="4"/>
        <v>0</v>
      </c>
      <c r="Z96">
        <f t="shared" si="5"/>
        <v>0</v>
      </c>
      <c r="AA96">
        <f t="shared" si="6"/>
        <v>0</v>
      </c>
      <c r="AB96">
        <f t="shared" si="7"/>
        <v>0</v>
      </c>
      <c r="AD96">
        <v>12</v>
      </c>
      <c r="AE96">
        <f t="shared" si="8"/>
        <v>0</v>
      </c>
      <c r="AF96">
        <f t="shared" si="9"/>
        <v>0</v>
      </c>
      <c r="AG96">
        <v>0.89444997706602103</v>
      </c>
      <c r="AM96">
        <f t="shared" si="10"/>
        <v>0</v>
      </c>
      <c r="AN96">
        <f t="shared" si="11"/>
        <v>0</v>
      </c>
      <c r="AO96" t="s">
        <v>161</v>
      </c>
      <c r="AP96" t="s">
        <v>113</v>
      </c>
      <c r="AQ96" s="13" t="s">
        <v>54</v>
      </c>
    </row>
    <row r="97" spans="1:43">
      <c r="A97" s="2" t="s">
        <v>217</v>
      </c>
      <c r="C97" s="1" t="s">
        <v>218</v>
      </c>
      <c r="D97" t="s">
        <v>219</v>
      </c>
      <c r="E97" t="s">
        <v>165</v>
      </c>
      <c r="F97">
        <v>1</v>
      </c>
      <c r="G97">
        <v>0</v>
      </c>
      <c r="H97">
        <f t="shared" si="0"/>
        <v>0</v>
      </c>
      <c r="I97">
        <f t="shared" si="1"/>
        <v>0</v>
      </c>
      <c r="J97">
        <f t="shared" si="2"/>
        <v>0</v>
      </c>
      <c r="K97">
        <v>1.8400000000000001E-3</v>
      </c>
      <c r="L97">
        <f t="shared" si="3"/>
        <v>1.8400000000000001E-3</v>
      </c>
      <c r="M97" t="s">
        <v>51</v>
      </c>
      <c r="N97">
        <v>1</v>
      </c>
      <c r="O97">
        <f t="shared" si="4"/>
        <v>0</v>
      </c>
      <c r="Z97">
        <f t="shared" si="5"/>
        <v>0</v>
      </c>
      <c r="AA97">
        <f t="shared" si="6"/>
        <v>0</v>
      </c>
      <c r="AB97">
        <f t="shared" si="7"/>
        <v>0</v>
      </c>
      <c r="AD97">
        <v>12</v>
      </c>
      <c r="AE97">
        <f t="shared" si="8"/>
        <v>0</v>
      </c>
      <c r="AF97">
        <f t="shared" si="9"/>
        <v>0</v>
      </c>
      <c r="AG97">
        <v>0.46077464788732392</v>
      </c>
      <c r="AM97">
        <f t="shared" si="10"/>
        <v>0</v>
      </c>
      <c r="AN97">
        <f t="shared" si="11"/>
        <v>0</v>
      </c>
      <c r="AO97" t="s">
        <v>161</v>
      </c>
      <c r="AP97" t="s">
        <v>113</v>
      </c>
      <c r="AQ97" s="13" t="s">
        <v>54</v>
      </c>
    </row>
    <row r="98" spans="1:43">
      <c r="A98" s="2" t="s">
        <v>220</v>
      </c>
      <c r="C98" s="1" t="s">
        <v>221</v>
      </c>
      <c r="D98" t="s">
        <v>222</v>
      </c>
      <c r="E98" t="s">
        <v>104</v>
      </c>
      <c r="F98">
        <v>0</v>
      </c>
      <c r="G98">
        <v>0</v>
      </c>
      <c r="H98">
        <f t="shared" si="0"/>
        <v>0</v>
      </c>
      <c r="I98">
        <f t="shared" si="1"/>
        <v>0</v>
      </c>
      <c r="J98">
        <f t="shared" si="2"/>
        <v>0</v>
      </c>
      <c r="K98">
        <v>2.2599999999999999E-2</v>
      </c>
      <c r="L98">
        <f t="shared" si="3"/>
        <v>0</v>
      </c>
      <c r="M98" t="s">
        <v>51</v>
      </c>
      <c r="N98">
        <v>1</v>
      </c>
      <c r="O98">
        <f t="shared" si="4"/>
        <v>0</v>
      </c>
      <c r="Z98">
        <f t="shared" si="5"/>
        <v>0</v>
      </c>
      <c r="AA98">
        <f t="shared" si="6"/>
        <v>0</v>
      </c>
      <c r="AB98">
        <f t="shared" si="7"/>
        <v>0</v>
      </c>
      <c r="AD98">
        <v>12</v>
      </c>
      <c r="AE98">
        <f t="shared" si="8"/>
        <v>0</v>
      </c>
      <c r="AF98">
        <f t="shared" si="9"/>
        <v>0</v>
      </c>
      <c r="AG98">
        <v>0</v>
      </c>
      <c r="AM98">
        <f t="shared" si="10"/>
        <v>0</v>
      </c>
      <c r="AN98">
        <f t="shared" si="11"/>
        <v>0</v>
      </c>
      <c r="AO98" t="s">
        <v>161</v>
      </c>
      <c r="AP98" t="s">
        <v>113</v>
      </c>
      <c r="AQ98" s="13" t="s">
        <v>54</v>
      </c>
    </row>
    <row r="99" spans="1:43" ht="12.75" customHeight="1">
      <c r="C99" s="17" t="s">
        <v>64</v>
      </c>
      <c r="D99" s="53" t="s">
        <v>223</v>
      </c>
      <c r="E99" s="53"/>
      <c r="F99" s="53"/>
      <c r="G99" s="53"/>
      <c r="H99" s="53"/>
      <c r="I99" s="53"/>
      <c r="J99" s="53"/>
      <c r="K99" s="53"/>
      <c r="L99" s="53"/>
      <c r="M99" s="53"/>
    </row>
    <row r="100" spans="1:43">
      <c r="A100" s="18"/>
      <c r="B100" s="19"/>
      <c r="C100" s="19" t="s">
        <v>224</v>
      </c>
      <c r="D100" s="13" t="s">
        <v>225</v>
      </c>
      <c r="E100" s="13"/>
      <c r="F100" s="13"/>
      <c r="G100" s="13"/>
      <c r="H100" s="13">
        <f>SUM(H101:H105)</f>
        <v>0</v>
      </c>
      <c r="I100" s="13">
        <f>SUM(I101:I105)</f>
        <v>0</v>
      </c>
      <c r="J100" s="13">
        <f>H100+I100</f>
        <v>0</v>
      </c>
      <c r="K100" s="13"/>
      <c r="L100" s="13">
        <f>SUM(L101:L105)</f>
        <v>1.9799999999999998E-2</v>
      </c>
      <c r="M100" s="13"/>
      <c r="P100" s="13">
        <f>IF(Q100="PR",J100,SUM(O101:O105))</f>
        <v>0</v>
      </c>
      <c r="Q100" s="13" t="s">
        <v>108</v>
      </c>
      <c r="R100" s="13">
        <f>IF(Q100="HS",H100,0)</f>
        <v>0</v>
      </c>
      <c r="S100" s="13">
        <f>IF(Q100="HS",I100-P100,0)</f>
        <v>0</v>
      </c>
      <c r="T100" s="13">
        <f>IF(Q100="PS",H100,0)</f>
        <v>0</v>
      </c>
      <c r="U100" s="13">
        <f>IF(Q100="PS",I100-P100,0)</f>
        <v>0</v>
      </c>
      <c r="V100" s="13">
        <f>IF(Q100="MP",H100,0)</f>
        <v>0</v>
      </c>
      <c r="W100" s="13">
        <f>IF(Q100="MP",I100-P100,0)</f>
        <v>0</v>
      </c>
      <c r="X100" s="13">
        <f>IF(Q100="OM",H100,0)</f>
        <v>0</v>
      </c>
      <c r="Y100" s="13">
        <v>766</v>
      </c>
      <c r="AI100">
        <f>SUM(Z101:Z105)</f>
        <v>0</v>
      </c>
      <c r="AJ100">
        <f>SUM(AA101:AA105)</f>
        <v>0</v>
      </c>
      <c r="AK100">
        <f>SUM(AB101:AB105)</f>
        <v>0</v>
      </c>
    </row>
    <row r="101" spans="1:43">
      <c r="A101" s="2" t="s">
        <v>226</v>
      </c>
      <c r="C101" s="1" t="s">
        <v>227</v>
      </c>
      <c r="D101" t="s">
        <v>228</v>
      </c>
      <c r="E101" t="s">
        <v>104</v>
      </c>
      <c r="F101">
        <v>1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0</v>
      </c>
      <c r="L101">
        <f>F101*K101</f>
        <v>0</v>
      </c>
      <c r="M101" t="s">
        <v>51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12</v>
      </c>
      <c r="AE101">
        <f>G101*AG101</f>
        <v>0</v>
      </c>
      <c r="AF101">
        <f>G101*(1-AG101)</f>
        <v>0</v>
      </c>
      <c r="AG101">
        <v>0</v>
      </c>
      <c r="AM101">
        <f>F101*AE101</f>
        <v>0</v>
      </c>
      <c r="AN101">
        <f>F101*AF101</f>
        <v>0</v>
      </c>
      <c r="AO101" t="s">
        <v>229</v>
      </c>
      <c r="AP101" t="s">
        <v>230</v>
      </c>
      <c r="AQ101" s="13" t="s">
        <v>54</v>
      </c>
    </row>
    <row r="102" spans="1:43">
      <c r="A102" s="2" t="s">
        <v>231</v>
      </c>
      <c r="C102" s="1" t="s">
        <v>232</v>
      </c>
      <c r="D102" t="s">
        <v>233</v>
      </c>
      <c r="E102" t="s">
        <v>85</v>
      </c>
      <c r="F102">
        <v>1.9800000000000002E-2</v>
      </c>
      <c r="G102">
        <v>0</v>
      </c>
      <c r="H102">
        <f>F102*AE102</f>
        <v>0</v>
      </c>
      <c r="I102">
        <f>J102-H102</f>
        <v>0</v>
      </c>
      <c r="J102">
        <f>F102*G102</f>
        <v>0</v>
      </c>
      <c r="K102">
        <v>0</v>
      </c>
      <c r="L102">
        <f>F102*K102</f>
        <v>0</v>
      </c>
      <c r="M102" t="s">
        <v>51</v>
      </c>
      <c r="N102">
        <v>5</v>
      </c>
      <c r="O102">
        <f>IF(N102=5,I102,0)</f>
        <v>0</v>
      </c>
      <c r="Z102">
        <f>IF(AD102=0,J102,0)</f>
        <v>0</v>
      </c>
      <c r="AA102">
        <f>IF(AD102=15,J102,0)</f>
        <v>0</v>
      </c>
      <c r="AB102">
        <f>IF(AD102=21,J102,0)</f>
        <v>0</v>
      </c>
      <c r="AD102">
        <v>12</v>
      </c>
      <c r="AE102">
        <f>G102*AG102</f>
        <v>0</v>
      </c>
      <c r="AF102">
        <f>G102*(1-AG102)</f>
        <v>0</v>
      </c>
      <c r="AG102">
        <v>0</v>
      </c>
      <c r="AM102">
        <f>F102*AE102</f>
        <v>0</v>
      </c>
      <c r="AN102">
        <f>F102*AF102</f>
        <v>0</v>
      </c>
      <c r="AO102" t="s">
        <v>229</v>
      </c>
      <c r="AP102" t="s">
        <v>230</v>
      </c>
      <c r="AQ102" s="13" t="s">
        <v>54</v>
      </c>
    </row>
    <row r="103" spans="1:43">
      <c r="A103" s="2" t="s">
        <v>234</v>
      </c>
      <c r="C103" s="1" t="s">
        <v>235</v>
      </c>
      <c r="D103" t="s">
        <v>236</v>
      </c>
      <c r="E103" t="s">
        <v>104</v>
      </c>
      <c r="F103">
        <v>1</v>
      </c>
      <c r="G103">
        <v>0</v>
      </c>
      <c r="H103">
        <f>F103*AE103</f>
        <v>0</v>
      </c>
      <c r="I103">
        <f>J103-H103</f>
        <v>0</v>
      </c>
      <c r="J103">
        <f>F103*G103</f>
        <v>0</v>
      </c>
      <c r="K103">
        <v>1.9E-2</v>
      </c>
      <c r="L103">
        <f>F103*K103</f>
        <v>1.9E-2</v>
      </c>
      <c r="M103" t="s">
        <v>51</v>
      </c>
      <c r="N103">
        <v>1</v>
      </c>
      <c r="O103">
        <f>IF(N103=5,I103,0)</f>
        <v>0</v>
      </c>
      <c r="Z103">
        <f>IF(AD103=0,J103,0)</f>
        <v>0</v>
      </c>
      <c r="AA103">
        <f>IF(AD103=15,J103,0)</f>
        <v>0</v>
      </c>
      <c r="AB103">
        <f>IF(AD103=21,J103,0)</f>
        <v>0</v>
      </c>
      <c r="AD103">
        <v>12</v>
      </c>
      <c r="AE103">
        <f>G103*AG103</f>
        <v>0</v>
      </c>
      <c r="AF103">
        <f>G103*(1-AG103)</f>
        <v>0</v>
      </c>
      <c r="AG103">
        <v>1</v>
      </c>
      <c r="AM103">
        <f>F103*AE103</f>
        <v>0</v>
      </c>
      <c r="AN103">
        <f>F103*AF103</f>
        <v>0</v>
      </c>
      <c r="AO103" t="s">
        <v>229</v>
      </c>
      <c r="AP103" t="s">
        <v>230</v>
      </c>
      <c r="AQ103" s="13" t="s">
        <v>54</v>
      </c>
    </row>
    <row r="104" spans="1:43" ht="12.75" customHeight="1">
      <c r="C104" s="17" t="s">
        <v>64</v>
      </c>
      <c r="D104" s="53" t="s">
        <v>237</v>
      </c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1:43">
      <c r="A105" s="2" t="s">
        <v>238</v>
      </c>
      <c r="C105" s="1" t="s">
        <v>239</v>
      </c>
      <c r="D105" t="s">
        <v>240</v>
      </c>
      <c r="E105" t="s">
        <v>104</v>
      </c>
      <c r="F105">
        <v>1</v>
      </c>
      <c r="G105">
        <v>0</v>
      </c>
      <c r="H105">
        <f>F105*AE105</f>
        <v>0</v>
      </c>
      <c r="I105">
        <f>J105-H105</f>
        <v>0</v>
      </c>
      <c r="J105">
        <f>F105*G105</f>
        <v>0</v>
      </c>
      <c r="K105">
        <v>8.0000000000000004E-4</v>
      </c>
      <c r="L105">
        <f>F105*K105</f>
        <v>8.0000000000000004E-4</v>
      </c>
      <c r="M105" t="s">
        <v>51</v>
      </c>
      <c r="N105">
        <v>1</v>
      </c>
      <c r="O105">
        <f>IF(N105=5,I105,0)</f>
        <v>0</v>
      </c>
      <c r="Z105">
        <f>IF(AD105=0,J105,0)</f>
        <v>0</v>
      </c>
      <c r="AA105">
        <f>IF(AD105=15,J105,0)</f>
        <v>0</v>
      </c>
      <c r="AB105">
        <f>IF(AD105=21,J105,0)</f>
        <v>0</v>
      </c>
      <c r="AD105">
        <v>12</v>
      </c>
      <c r="AE105">
        <f>G105*AG105</f>
        <v>0</v>
      </c>
      <c r="AF105">
        <f>G105*(1-AG105)</f>
        <v>0</v>
      </c>
      <c r="AG105">
        <v>1</v>
      </c>
      <c r="AM105">
        <f>F105*AE105</f>
        <v>0</v>
      </c>
      <c r="AN105">
        <f>F105*AF105</f>
        <v>0</v>
      </c>
      <c r="AO105" t="s">
        <v>229</v>
      </c>
      <c r="AP105" t="s">
        <v>230</v>
      </c>
      <c r="AQ105" s="13" t="s">
        <v>54</v>
      </c>
    </row>
    <row r="106" spans="1:43" ht="12.75" customHeight="1">
      <c r="C106" s="17" t="s">
        <v>64</v>
      </c>
      <c r="D106" s="53" t="s">
        <v>241</v>
      </c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1:43">
      <c r="A107" s="18"/>
      <c r="B107" s="19"/>
      <c r="C107" s="19" t="s">
        <v>242</v>
      </c>
      <c r="D107" s="13" t="s">
        <v>243</v>
      </c>
      <c r="E107" s="13"/>
      <c r="F107" s="13"/>
      <c r="G107" s="13"/>
      <c r="H107" s="13">
        <f>SUM(H108:H171)</f>
        <v>0</v>
      </c>
      <c r="I107" s="13">
        <f>SUM(I108:I171)</f>
        <v>0</v>
      </c>
      <c r="J107" s="13">
        <f>H107+I107</f>
        <v>0</v>
      </c>
      <c r="K107" s="13"/>
      <c r="L107" s="13">
        <f>SUM(L108:L171)</f>
        <v>0.34581404999999998</v>
      </c>
      <c r="M107" s="13"/>
      <c r="P107" s="13">
        <f>IF(Q107="PR",J107,SUM(O108:O171))</f>
        <v>0</v>
      </c>
      <c r="Q107" s="13" t="s">
        <v>108</v>
      </c>
      <c r="R107" s="13">
        <f>IF(Q107="HS",H107,0)</f>
        <v>0</v>
      </c>
      <c r="S107" s="13">
        <f>IF(Q107="HS",I107-P107,0)</f>
        <v>0</v>
      </c>
      <c r="T107" s="13">
        <f>IF(Q107="PS",H107,0)</f>
        <v>0</v>
      </c>
      <c r="U107" s="13">
        <f>IF(Q107="PS",I107-P107,0)</f>
        <v>0</v>
      </c>
      <c r="V107" s="13">
        <f>IF(Q107="MP",H107,0)</f>
        <v>0</v>
      </c>
      <c r="W107" s="13">
        <f>IF(Q107="MP",I107-P107,0)</f>
        <v>0</v>
      </c>
      <c r="X107" s="13">
        <f>IF(Q107="OM",H107,0)</f>
        <v>0</v>
      </c>
      <c r="Y107" s="13">
        <v>771</v>
      </c>
      <c r="AI107">
        <f>SUM(Z108:Z171)</f>
        <v>0</v>
      </c>
      <c r="AJ107">
        <f>SUM(AA108:AA171)</f>
        <v>0</v>
      </c>
      <c r="AK107">
        <f>SUM(AB108:AB171)</f>
        <v>0</v>
      </c>
    </row>
    <row r="108" spans="1:43">
      <c r="A108" s="2" t="s">
        <v>244</v>
      </c>
      <c r="C108" s="1" t="s">
        <v>245</v>
      </c>
      <c r="D108" t="s">
        <v>246</v>
      </c>
      <c r="E108" t="s">
        <v>50</v>
      </c>
      <c r="F108">
        <v>4.8600000000000003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0</v>
      </c>
      <c r="L108">
        <f>F108*K108</f>
        <v>0</v>
      </c>
      <c r="M108" t="s">
        <v>51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12</v>
      </c>
      <c r="AE108">
        <f>G108*AG108</f>
        <v>0</v>
      </c>
      <c r="AF108">
        <f>G108*(1-AG108)</f>
        <v>0</v>
      </c>
      <c r="AG108">
        <v>0</v>
      </c>
      <c r="AM108">
        <f>F108*AE108</f>
        <v>0</v>
      </c>
      <c r="AN108">
        <f>F108*AF108</f>
        <v>0</v>
      </c>
      <c r="AO108" t="s">
        <v>247</v>
      </c>
      <c r="AP108" t="s">
        <v>248</v>
      </c>
      <c r="AQ108" s="13" t="s">
        <v>54</v>
      </c>
    </row>
    <row r="109" spans="1:43">
      <c r="D109" s="14" t="s">
        <v>92</v>
      </c>
      <c r="E109" s="14"/>
      <c r="F109" s="14">
        <v>6.98</v>
      </c>
    </row>
    <row r="110" spans="1:43">
      <c r="A110" s="2" t="s">
        <v>249</v>
      </c>
      <c r="C110" s="1" t="s">
        <v>250</v>
      </c>
      <c r="D110" t="s">
        <v>251</v>
      </c>
      <c r="E110" t="s">
        <v>252</v>
      </c>
      <c r="F110">
        <v>218.7</v>
      </c>
      <c r="G110">
        <v>0</v>
      </c>
      <c r="H110">
        <f>F110*AE110</f>
        <v>0</v>
      </c>
      <c r="I110">
        <f>J110-H110</f>
        <v>0</v>
      </c>
      <c r="J110">
        <f>F110*G110</f>
        <v>0</v>
      </c>
      <c r="K110">
        <v>1E-3</v>
      </c>
      <c r="L110">
        <f>F110*K110</f>
        <v>0.21870000000000001</v>
      </c>
      <c r="M110" t="s">
        <v>51</v>
      </c>
      <c r="N110">
        <v>1</v>
      </c>
      <c r="O110">
        <f>IF(N110=5,I110,0)</f>
        <v>0</v>
      </c>
      <c r="Z110">
        <f>IF(AD110=0,J110,0)</f>
        <v>0</v>
      </c>
      <c r="AA110">
        <f>IF(AD110=15,J110,0)</f>
        <v>0</v>
      </c>
      <c r="AB110">
        <f>IF(AD110=21,J110,0)</f>
        <v>0</v>
      </c>
      <c r="AD110">
        <v>12</v>
      </c>
      <c r="AE110">
        <f>G110*AG110</f>
        <v>0</v>
      </c>
      <c r="AF110">
        <f>G110*(1-AG110)</f>
        <v>0</v>
      </c>
      <c r="AG110">
        <v>1</v>
      </c>
      <c r="AM110">
        <f>F110*AE110</f>
        <v>0</v>
      </c>
      <c r="AN110">
        <f>F110*AF110</f>
        <v>0</v>
      </c>
      <c r="AO110" t="s">
        <v>247</v>
      </c>
      <c r="AP110" t="s">
        <v>248</v>
      </c>
      <c r="AQ110" s="13" t="s">
        <v>54</v>
      </c>
    </row>
    <row r="111" spans="1:43">
      <c r="D111" s="14" t="s">
        <v>253</v>
      </c>
      <c r="E111" s="14"/>
      <c r="F111" s="14">
        <v>314.10000000000002</v>
      </c>
    </row>
    <row r="112" spans="1:43">
      <c r="D112" s="14" t="s">
        <v>254</v>
      </c>
      <c r="E112" s="14"/>
      <c r="F112" s="14">
        <v>274.05</v>
      </c>
    </row>
    <row r="113" spans="1:43">
      <c r="D113" s="14" t="s">
        <v>255</v>
      </c>
      <c r="E113" s="14"/>
      <c r="F113" s="14">
        <v>235.35</v>
      </c>
    </row>
    <row r="114" spans="1:43">
      <c r="D114" s="14" t="s">
        <v>256</v>
      </c>
      <c r="E114" s="14"/>
      <c r="F114" s="14">
        <v>170.55</v>
      </c>
    </row>
    <row r="115" spans="1:43">
      <c r="D115" s="14" t="s">
        <v>257</v>
      </c>
      <c r="E115" s="14"/>
      <c r="F115" s="14">
        <v>210.6</v>
      </c>
    </row>
    <row r="116" spans="1:43">
      <c r="D116" s="14" t="s">
        <v>258</v>
      </c>
      <c r="E116" s="14"/>
      <c r="F116" s="14">
        <v>218.7</v>
      </c>
    </row>
    <row r="117" spans="1:43" ht="25.5" customHeight="1">
      <c r="C117" s="17" t="s">
        <v>64</v>
      </c>
      <c r="D117" s="53" t="s">
        <v>259</v>
      </c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1:43">
      <c r="A118" s="2" t="s">
        <v>260</v>
      </c>
      <c r="C118" s="1" t="s">
        <v>261</v>
      </c>
      <c r="D118" t="s">
        <v>262</v>
      </c>
      <c r="E118" t="s">
        <v>50</v>
      </c>
      <c r="F118">
        <v>4.8600000000000003</v>
      </c>
      <c r="G118">
        <v>0</v>
      </c>
      <c r="H118">
        <f>F118*AE118</f>
        <v>0</v>
      </c>
      <c r="I118">
        <f>J118-H118</f>
        <v>0</v>
      </c>
      <c r="J118">
        <f>F118*G118</f>
        <v>0</v>
      </c>
      <c r="K118">
        <v>0</v>
      </c>
      <c r="L118">
        <f>F118*K118</f>
        <v>0</v>
      </c>
      <c r="M118" t="s">
        <v>51</v>
      </c>
      <c r="N118">
        <v>1</v>
      </c>
      <c r="O118">
        <f>IF(N118=5,I118,0)</f>
        <v>0</v>
      </c>
      <c r="Z118">
        <f>IF(AD118=0,J118,0)</f>
        <v>0</v>
      </c>
      <c r="AA118">
        <f>IF(AD118=15,J118,0)</f>
        <v>0</v>
      </c>
      <c r="AB118">
        <f>IF(AD118=21,J118,0)</f>
        <v>0</v>
      </c>
      <c r="AD118">
        <v>12</v>
      </c>
      <c r="AE118">
        <f>G118*AG118</f>
        <v>0</v>
      </c>
      <c r="AF118">
        <f>G118*(1-AG118)</f>
        <v>0</v>
      </c>
      <c r="AG118">
        <v>0</v>
      </c>
      <c r="AM118">
        <f>F118*AE118</f>
        <v>0</v>
      </c>
      <c r="AN118">
        <f>F118*AF118</f>
        <v>0</v>
      </c>
      <c r="AO118" t="s">
        <v>247</v>
      </c>
      <c r="AP118" t="s">
        <v>248</v>
      </c>
      <c r="AQ118" s="13" t="s">
        <v>54</v>
      </c>
    </row>
    <row r="119" spans="1:43" ht="25.5" customHeight="1">
      <c r="C119" s="17" t="s">
        <v>64</v>
      </c>
      <c r="D119" s="53" t="s">
        <v>263</v>
      </c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1:43">
      <c r="A120" s="2" t="s">
        <v>264</v>
      </c>
      <c r="C120" s="1" t="s">
        <v>265</v>
      </c>
      <c r="D120" t="s">
        <v>266</v>
      </c>
      <c r="E120" t="s">
        <v>50</v>
      </c>
      <c r="F120">
        <v>4.8600000000000003</v>
      </c>
      <c r="G120">
        <v>0</v>
      </c>
      <c r="H120">
        <f>F120*AE120</f>
        <v>0</v>
      </c>
      <c r="I120">
        <f>J120-H120</f>
        <v>0</v>
      </c>
      <c r="J120">
        <f>F120*G120</f>
        <v>0</v>
      </c>
      <c r="K120">
        <v>0</v>
      </c>
      <c r="L120">
        <f>F120*K120</f>
        <v>0</v>
      </c>
      <c r="M120" t="s">
        <v>51</v>
      </c>
      <c r="N120">
        <v>1</v>
      </c>
      <c r="O120">
        <f>IF(N120=5,I120,0)</f>
        <v>0</v>
      </c>
      <c r="Z120">
        <f>IF(AD120=0,J120,0)</f>
        <v>0</v>
      </c>
      <c r="AA120">
        <f>IF(AD120=15,J120,0)</f>
        <v>0</v>
      </c>
      <c r="AB120">
        <f>IF(AD120=21,J120,0)</f>
        <v>0</v>
      </c>
      <c r="AD120">
        <v>12</v>
      </c>
      <c r="AE120">
        <f>G120*AG120</f>
        <v>0</v>
      </c>
      <c r="AF120">
        <f>G120*(1-AG120)</f>
        <v>0</v>
      </c>
      <c r="AG120">
        <v>0</v>
      </c>
      <c r="AM120">
        <f>F120*AE120</f>
        <v>0</v>
      </c>
      <c r="AN120">
        <f>F120*AF120</f>
        <v>0</v>
      </c>
      <c r="AO120" t="s">
        <v>247</v>
      </c>
      <c r="AP120" t="s">
        <v>248</v>
      </c>
      <c r="AQ120" s="13" t="s">
        <v>54</v>
      </c>
    </row>
    <row r="121" spans="1:43" ht="12.75" customHeight="1">
      <c r="C121" s="17" t="s">
        <v>64</v>
      </c>
      <c r="D121" s="53" t="s">
        <v>267</v>
      </c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1:43">
      <c r="A122" s="2" t="s">
        <v>268</v>
      </c>
      <c r="C122" s="1" t="s">
        <v>269</v>
      </c>
      <c r="D122" t="s">
        <v>270</v>
      </c>
      <c r="E122" t="s">
        <v>271</v>
      </c>
      <c r="F122">
        <v>1.2150000000000001</v>
      </c>
      <c r="G122">
        <v>0</v>
      </c>
      <c r="H122">
        <f>F122*AE122</f>
        <v>0</v>
      </c>
      <c r="I122">
        <f>J122-H122</f>
        <v>0</v>
      </c>
      <c r="J122">
        <f>F122*G122</f>
        <v>0</v>
      </c>
      <c r="K122">
        <v>9.5E-4</v>
      </c>
      <c r="L122">
        <f>F122*K122</f>
        <v>1.1542500000000001E-3</v>
      </c>
      <c r="M122" t="s">
        <v>51</v>
      </c>
      <c r="N122">
        <v>1</v>
      </c>
      <c r="O122">
        <f>IF(N122=5,I122,0)</f>
        <v>0</v>
      </c>
      <c r="Z122">
        <f>IF(AD122=0,J122,0)</f>
        <v>0</v>
      </c>
      <c r="AA122">
        <f>IF(AD122=15,J122,0)</f>
        <v>0</v>
      </c>
      <c r="AB122">
        <f>IF(AD122=21,J122,0)</f>
        <v>0</v>
      </c>
      <c r="AD122">
        <v>12</v>
      </c>
      <c r="AE122">
        <f>G122*AG122</f>
        <v>0</v>
      </c>
      <c r="AF122">
        <f>G122*(1-AG122)</f>
        <v>0</v>
      </c>
      <c r="AG122">
        <v>1</v>
      </c>
      <c r="AM122">
        <f>F122*AE122</f>
        <v>0</v>
      </c>
      <c r="AN122">
        <f>F122*AF122</f>
        <v>0</v>
      </c>
      <c r="AO122" t="s">
        <v>247</v>
      </c>
      <c r="AP122" t="s">
        <v>248</v>
      </c>
      <c r="AQ122" s="13" t="s">
        <v>54</v>
      </c>
    </row>
    <row r="123" spans="1:43">
      <c r="D123" s="14" t="s">
        <v>272</v>
      </c>
      <c r="E123" s="14"/>
      <c r="F123" s="14">
        <v>1.7450000000000001</v>
      </c>
    </row>
    <row r="124" spans="1:43">
      <c r="D124" s="14" t="s">
        <v>273</v>
      </c>
      <c r="E124" s="14"/>
      <c r="F124" s="14">
        <v>0.7157</v>
      </c>
    </row>
    <row r="125" spans="1:43">
      <c r="D125" s="14" t="s">
        <v>274</v>
      </c>
      <c r="E125" s="14"/>
      <c r="F125" s="14">
        <v>1.55</v>
      </c>
    </row>
    <row r="126" spans="1:43">
      <c r="D126" s="14" t="s">
        <v>275</v>
      </c>
      <c r="E126" s="14"/>
      <c r="F126" s="14">
        <v>1.5225</v>
      </c>
    </row>
    <row r="127" spans="1:43">
      <c r="D127" s="14" t="s">
        <v>276</v>
      </c>
      <c r="E127" s="14"/>
      <c r="F127" s="14">
        <v>1.3075000000000001</v>
      </c>
    </row>
    <row r="128" spans="1:43">
      <c r="D128" s="14" t="s">
        <v>277</v>
      </c>
      <c r="E128" s="14"/>
      <c r="F128" s="14">
        <v>0.94750000000000001</v>
      </c>
    </row>
    <row r="129" spans="1:43">
      <c r="D129" s="14" t="s">
        <v>278</v>
      </c>
      <c r="E129" s="14"/>
      <c r="F129" s="14">
        <v>1.17</v>
      </c>
    </row>
    <row r="130" spans="1:43">
      <c r="D130" s="14" t="s">
        <v>279</v>
      </c>
      <c r="E130" s="14"/>
      <c r="F130" s="14">
        <v>1.2150000000000001</v>
      </c>
    </row>
    <row r="131" spans="1:43" ht="51" customHeight="1">
      <c r="C131" s="17" t="s">
        <v>64</v>
      </c>
      <c r="D131" s="53" t="s">
        <v>280</v>
      </c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1:43">
      <c r="A132" s="2" t="s">
        <v>281</v>
      </c>
      <c r="C132" s="1" t="s">
        <v>282</v>
      </c>
      <c r="D132" t="s">
        <v>283</v>
      </c>
      <c r="E132" t="s">
        <v>50</v>
      </c>
      <c r="F132">
        <v>4.8600000000000003</v>
      </c>
      <c r="G132">
        <v>0</v>
      </c>
      <c r="H132">
        <f>F132*AE132</f>
        <v>0</v>
      </c>
      <c r="I132">
        <f>J132-H132</f>
        <v>0</v>
      </c>
      <c r="J132">
        <f>F132*G132</f>
        <v>0</v>
      </c>
      <c r="K132">
        <v>0</v>
      </c>
      <c r="L132">
        <f>F132*K132</f>
        <v>0</v>
      </c>
      <c r="M132" t="s">
        <v>51</v>
      </c>
      <c r="N132">
        <v>1</v>
      </c>
      <c r="O132">
        <f>IF(N132=5,I132,0)</f>
        <v>0</v>
      </c>
      <c r="Z132">
        <f>IF(AD132=0,J132,0)</f>
        <v>0</v>
      </c>
      <c r="AA132">
        <f>IF(AD132=15,J132,0)</f>
        <v>0</v>
      </c>
      <c r="AB132">
        <f>IF(AD132=21,J132,0)</f>
        <v>0</v>
      </c>
      <c r="AD132">
        <v>12</v>
      </c>
      <c r="AE132">
        <f>G132*AG132</f>
        <v>0</v>
      </c>
      <c r="AF132">
        <f>G132*(1-AG132)</f>
        <v>0</v>
      </c>
      <c r="AG132">
        <v>0</v>
      </c>
      <c r="AM132">
        <f>F132*AE132</f>
        <v>0</v>
      </c>
      <c r="AN132">
        <f>F132*AF132</f>
        <v>0</v>
      </c>
      <c r="AO132" t="s">
        <v>247</v>
      </c>
      <c r="AP132" t="s">
        <v>248</v>
      </c>
      <c r="AQ132" s="13" t="s">
        <v>54</v>
      </c>
    </row>
    <row r="133" spans="1:43" ht="12.75" customHeight="1">
      <c r="C133" s="17" t="s">
        <v>64</v>
      </c>
      <c r="D133" s="53" t="s">
        <v>267</v>
      </c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1:43">
      <c r="A134" s="2" t="s">
        <v>284</v>
      </c>
      <c r="C134" s="1" t="s">
        <v>285</v>
      </c>
      <c r="D134" t="s">
        <v>286</v>
      </c>
      <c r="E134" t="s">
        <v>252</v>
      </c>
      <c r="F134">
        <v>7.7759999999999998</v>
      </c>
      <c r="G134">
        <v>0</v>
      </c>
      <c r="H134">
        <f>F134*AE134</f>
        <v>0</v>
      </c>
      <c r="I134">
        <f>J134-H134</f>
        <v>0</v>
      </c>
      <c r="J134">
        <f>F134*G134</f>
        <v>0</v>
      </c>
      <c r="K134">
        <v>1E-3</v>
      </c>
      <c r="L134">
        <f>F134*K134</f>
        <v>7.7759999999999999E-3</v>
      </c>
      <c r="M134" t="s">
        <v>51</v>
      </c>
      <c r="N134">
        <v>1</v>
      </c>
      <c r="O134">
        <f>IF(N134=5,I134,0)</f>
        <v>0</v>
      </c>
      <c r="Z134">
        <f>IF(AD134=0,J134,0)</f>
        <v>0</v>
      </c>
      <c r="AA134">
        <f>IF(AD134=15,J134,0)</f>
        <v>0</v>
      </c>
      <c r="AB134">
        <f>IF(AD134=21,J134,0)</f>
        <v>0</v>
      </c>
      <c r="AD134">
        <v>12</v>
      </c>
      <c r="AE134">
        <f>G134*AG134</f>
        <v>0</v>
      </c>
      <c r="AF134">
        <f>G134*(1-AG134)</f>
        <v>0</v>
      </c>
      <c r="AG134">
        <v>1</v>
      </c>
      <c r="AM134">
        <f>F134*AE134</f>
        <v>0</v>
      </c>
      <c r="AN134">
        <f>F134*AF134</f>
        <v>0</v>
      </c>
      <c r="AO134" t="s">
        <v>247</v>
      </c>
      <c r="AP134" t="s">
        <v>248</v>
      </c>
      <c r="AQ134" s="13" t="s">
        <v>54</v>
      </c>
    </row>
    <row r="135" spans="1:43">
      <c r="D135" s="14" t="s">
        <v>287</v>
      </c>
      <c r="E135" s="14"/>
      <c r="F135" s="14">
        <v>11.167999999999999</v>
      </c>
    </row>
    <row r="136" spans="1:43">
      <c r="D136" s="14" t="s">
        <v>288</v>
      </c>
      <c r="E136" s="14"/>
      <c r="F136" s="14">
        <v>4.5804799999999997</v>
      </c>
    </row>
    <row r="137" spans="1:43">
      <c r="D137" s="14" t="s">
        <v>289</v>
      </c>
      <c r="E137" s="14"/>
      <c r="F137" s="14">
        <v>9.92</v>
      </c>
    </row>
    <row r="138" spans="1:43">
      <c r="D138" s="14" t="s">
        <v>290</v>
      </c>
      <c r="E138" s="14"/>
      <c r="F138" s="14">
        <v>9.7439999999999998</v>
      </c>
    </row>
    <row r="139" spans="1:43">
      <c r="D139" s="14" t="s">
        <v>291</v>
      </c>
      <c r="E139" s="14"/>
      <c r="F139" s="14">
        <v>8.3680000000000003</v>
      </c>
    </row>
    <row r="140" spans="1:43">
      <c r="D140" s="14" t="s">
        <v>292</v>
      </c>
      <c r="E140" s="14"/>
      <c r="F140" s="14">
        <v>6.0640000000000001</v>
      </c>
    </row>
    <row r="141" spans="1:43">
      <c r="D141" s="14" t="s">
        <v>293</v>
      </c>
      <c r="E141" s="14"/>
      <c r="F141" s="14">
        <v>7.4880000000000004</v>
      </c>
    </row>
    <row r="142" spans="1:43">
      <c r="D142" s="14" t="s">
        <v>294</v>
      </c>
      <c r="E142" s="14"/>
      <c r="F142" s="14">
        <v>7.7759999999999998</v>
      </c>
    </row>
    <row r="143" spans="1:43" ht="63.75" customHeight="1">
      <c r="C143" s="17" t="s">
        <v>64</v>
      </c>
      <c r="D143" s="53" t="s">
        <v>295</v>
      </c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1:43">
      <c r="A144" s="2" t="s">
        <v>296</v>
      </c>
      <c r="C144" s="1" t="s">
        <v>297</v>
      </c>
      <c r="D144" t="s">
        <v>298</v>
      </c>
      <c r="E144" t="s">
        <v>69</v>
      </c>
      <c r="F144">
        <v>15.94</v>
      </c>
      <c r="G144">
        <v>0</v>
      </c>
      <c r="H144">
        <f>F144*AE144</f>
        <v>0</v>
      </c>
      <c r="I144">
        <f>J144-H144</f>
        <v>0</v>
      </c>
      <c r="J144">
        <f>F144*G144</f>
        <v>0</v>
      </c>
      <c r="K144">
        <v>0</v>
      </c>
      <c r="L144">
        <f>F144*K144</f>
        <v>0</v>
      </c>
      <c r="M144" t="s">
        <v>51</v>
      </c>
      <c r="N144">
        <v>1</v>
      </c>
      <c r="O144">
        <f>IF(N144=5,I144,0)</f>
        <v>0</v>
      </c>
      <c r="Z144">
        <f>IF(AD144=0,J144,0)</f>
        <v>0</v>
      </c>
      <c r="AA144">
        <f>IF(AD144=15,J144,0)</f>
        <v>0</v>
      </c>
      <c r="AB144">
        <f>IF(AD144=21,J144,0)</f>
        <v>0</v>
      </c>
      <c r="AD144">
        <v>12</v>
      </c>
      <c r="AE144">
        <f>G144*AG144</f>
        <v>0</v>
      </c>
      <c r="AF144">
        <f>G144*(1-AG144)</f>
        <v>0</v>
      </c>
      <c r="AG144">
        <v>0</v>
      </c>
      <c r="AM144">
        <f>F144*AE144</f>
        <v>0</v>
      </c>
      <c r="AN144">
        <f>F144*AF144</f>
        <v>0</v>
      </c>
      <c r="AO144" t="s">
        <v>247</v>
      </c>
      <c r="AP144" t="s">
        <v>248</v>
      </c>
      <c r="AQ144" s="13" t="s">
        <v>54</v>
      </c>
    </row>
    <row r="145" spans="4:6">
      <c r="D145" s="14" t="s">
        <v>299</v>
      </c>
      <c r="E145" s="14"/>
      <c r="F145" s="14">
        <v>16.28</v>
      </c>
    </row>
    <row r="146" spans="4:6">
      <c r="D146" s="14" t="s">
        <v>300</v>
      </c>
      <c r="E146" s="14"/>
      <c r="F146" s="14">
        <v>24</v>
      </c>
    </row>
    <row r="147" spans="4:6">
      <c r="D147" s="14" t="s">
        <v>301</v>
      </c>
      <c r="E147" s="14"/>
      <c r="F147" s="14">
        <v>10.039999999999999</v>
      </c>
    </row>
    <row r="148" spans="4:6">
      <c r="D148" s="14" t="s">
        <v>302</v>
      </c>
      <c r="E148" s="14"/>
      <c r="F148" s="14">
        <v>16</v>
      </c>
    </row>
    <row r="149" spans="4:6">
      <c r="D149" s="14" t="s">
        <v>303</v>
      </c>
      <c r="E149" s="14"/>
      <c r="F149" s="14">
        <v>20.399999999999999</v>
      </c>
    </row>
    <row r="150" spans="4:6">
      <c r="D150" s="14" t="s">
        <v>304</v>
      </c>
      <c r="E150" s="14"/>
      <c r="F150" s="14">
        <v>32</v>
      </c>
    </row>
    <row r="151" spans="4:6">
      <c r="D151" s="14" t="s">
        <v>305</v>
      </c>
      <c r="E151" s="14"/>
      <c r="F151" s="14">
        <v>9.1180000000000003</v>
      </c>
    </row>
    <row r="152" spans="4:6">
      <c r="D152" s="14" t="s">
        <v>306</v>
      </c>
      <c r="E152" s="14"/>
      <c r="F152" s="14">
        <v>8</v>
      </c>
    </row>
    <row r="153" spans="4:6">
      <c r="D153" s="14" t="s">
        <v>307</v>
      </c>
      <c r="E153" s="14"/>
      <c r="F153" s="14">
        <v>7.976</v>
      </c>
    </row>
    <row r="154" spans="4:6">
      <c r="D154" s="14" t="s">
        <v>306</v>
      </c>
      <c r="E154" s="14"/>
      <c r="F154" s="14">
        <v>8</v>
      </c>
    </row>
    <row r="155" spans="4:6">
      <c r="D155" s="14" t="s">
        <v>308</v>
      </c>
      <c r="E155" s="14"/>
      <c r="F155" s="14">
        <v>6.97</v>
      </c>
    </row>
    <row r="156" spans="4:6">
      <c r="D156" s="14" t="s">
        <v>306</v>
      </c>
      <c r="E156" s="14"/>
      <c r="F156" s="14">
        <v>8</v>
      </c>
    </row>
    <row r="157" spans="4:6">
      <c r="D157" s="14" t="s">
        <v>309</v>
      </c>
      <c r="E157" s="14"/>
      <c r="F157" s="14">
        <v>7.58</v>
      </c>
    </row>
    <row r="158" spans="4:6">
      <c r="D158" s="14" t="s">
        <v>306</v>
      </c>
      <c r="E158" s="14"/>
      <c r="F158" s="14">
        <v>8</v>
      </c>
    </row>
    <row r="159" spans="4:6">
      <c r="D159" s="14" t="s">
        <v>310</v>
      </c>
      <c r="E159" s="14"/>
      <c r="F159" s="14">
        <v>7.94</v>
      </c>
    </row>
    <row r="160" spans="4:6">
      <c r="D160" s="14" t="s">
        <v>306</v>
      </c>
      <c r="E160" s="14"/>
      <c r="F160" s="14">
        <v>8</v>
      </c>
    </row>
    <row r="161" spans="1:43" ht="12.75" customHeight="1">
      <c r="C161" s="17" t="s">
        <v>64</v>
      </c>
      <c r="D161" s="53" t="s">
        <v>267</v>
      </c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1:43">
      <c r="A162" s="2" t="s">
        <v>311</v>
      </c>
      <c r="C162" s="1" t="s">
        <v>312</v>
      </c>
      <c r="D162" t="s">
        <v>313</v>
      </c>
      <c r="E162" t="s">
        <v>69</v>
      </c>
      <c r="F162">
        <v>16</v>
      </c>
      <c r="G162">
        <v>0</v>
      </c>
      <c r="H162">
        <f>F162*AE162</f>
        <v>0</v>
      </c>
      <c r="I162">
        <f>J162-H162</f>
        <v>0</v>
      </c>
      <c r="J162">
        <f>F162*G162</f>
        <v>0</v>
      </c>
      <c r="K162">
        <v>2.9999999999999997E-4</v>
      </c>
      <c r="L162">
        <f>F162*K162</f>
        <v>4.7999999999999996E-3</v>
      </c>
      <c r="M162" t="s">
        <v>51</v>
      </c>
      <c r="N162">
        <v>1</v>
      </c>
      <c r="O162">
        <f>IF(N162=5,I162,0)</f>
        <v>0</v>
      </c>
      <c r="Z162">
        <f>IF(AD162=0,J162,0)</f>
        <v>0</v>
      </c>
      <c r="AA162">
        <f>IF(AD162=15,J162,0)</f>
        <v>0</v>
      </c>
      <c r="AB162">
        <f>IF(AD162=21,J162,0)</f>
        <v>0</v>
      </c>
      <c r="AD162">
        <v>12</v>
      </c>
      <c r="AE162">
        <f>G162*AG162</f>
        <v>0</v>
      </c>
      <c r="AF162">
        <f>G162*(1-AG162)</f>
        <v>0</v>
      </c>
      <c r="AG162">
        <v>1</v>
      </c>
      <c r="AM162">
        <f>F162*AE162</f>
        <v>0</v>
      </c>
      <c r="AN162">
        <f>F162*AF162</f>
        <v>0</v>
      </c>
      <c r="AO162" t="s">
        <v>247</v>
      </c>
      <c r="AP162" t="s">
        <v>248</v>
      </c>
      <c r="AQ162" s="13" t="s">
        <v>54</v>
      </c>
    </row>
    <row r="163" spans="1:43" ht="12.75" customHeight="1">
      <c r="C163" s="17" t="s">
        <v>64</v>
      </c>
      <c r="D163" s="53" t="s">
        <v>314</v>
      </c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1:43">
      <c r="A164" s="2" t="s">
        <v>315</v>
      </c>
      <c r="C164" s="1" t="s">
        <v>316</v>
      </c>
      <c r="D164" t="s">
        <v>317</v>
      </c>
      <c r="E164" t="s">
        <v>50</v>
      </c>
      <c r="F164">
        <v>4.8600000000000003</v>
      </c>
      <c r="G164">
        <v>0</v>
      </c>
      <c r="H164">
        <f>F164*AE164</f>
        <v>0</v>
      </c>
      <c r="I164">
        <f>J164-H164</f>
        <v>0</v>
      </c>
      <c r="J164">
        <f>F164*G164</f>
        <v>0</v>
      </c>
      <c r="K164">
        <v>2.1000000000000001E-4</v>
      </c>
      <c r="L164">
        <f>F164*K164</f>
        <v>1.0206000000000002E-3</v>
      </c>
      <c r="M164" t="s">
        <v>51</v>
      </c>
      <c r="N164">
        <v>1</v>
      </c>
      <c r="O164">
        <f>IF(N164=5,I164,0)</f>
        <v>0</v>
      </c>
      <c r="Z164">
        <f>IF(AD164=0,J164,0)</f>
        <v>0</v>
      </c>
      <c r="AA164">
        <f>IF(AD164=15,J164,0)</f>
        <v>0</v>
      </c>
      <c r="AB164">
        <f>IF(AD164=21,J164,0)</f>
        <v>0</v>
      </c>
      <c r="AD164">
        <v>12</v>
      </c>
      <c r="AE164">
        <f>G164*AG164</f>
        <v>0</v>
      </c>
      <c r="AF164">
        <f>G164*(1-AG164)</f>
        <v>0</v>
      </c>
      <c r="AG164">
        <v>0.47242647058823528</v>
      </c>
      <c r="AM164">
        <f>F164*AE164</f>
        <v>0</v>
      </c>
      <c r="AN164">
        <f>F164*AF164</f>
        <v>0</v>
      </c>
      <c r="AO164" t="s">
        <v>247</v>
      </c>
      <c r="AP164" t="s">
        <v>248</v>
      </c>
      <c r="AQ164" s="13" t="s">
        <v>54</v>
      </c>
    </row>
    <row r="165" spans="1:43" ht="12.75" customHeight="1">
      <c r="C165" s="17" t="s">
        <v>64</v>
      </c>
      <c r="D165" s="53" t="s">
        <v>318</v>
      </c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1:43">
      <c r="A166" s="2" t="s">
        <v>319</v>
      </c>
      <c r="C166" s="1" t="s">
        <v>320</v>
      </c>
      <c r="D166" t="s">
        <v>321</v>
      </c>
      <c r="E166" t="s">
        <v>50</v>
      </c>
      <c r="F166">
        <v>4.8600000000000003</v>
      </c>
      <c r="G166">
        <v>0</v>
      </c>
      <c r="H166">
        <f>F166*AE166</f>
        <v>0</v>
      </c>
      <c r="I166">
        <f>J166-H166</f>
        <v>0</v>
      </c>
      <c r="J166">
        <f>F166*G166</f>
        <v>0</v>
      </c>
      <c r="K166">
        <v>8.0000000000000007E-5</v>
      </c>
      <c r="L166">
        <f>F166*K166</f>
        <v>3.8880000000000007E-4</v>
      </c>
      <c r="M166" t="s">
        <v>51</v>
      </c>
      <c r="N166">
        <v>1</v>
      </c>
      <c r="O166">
        <f>IF(N166=5,I166,0)</f>
        <v>0</v>
      </c>
      <c r="Z166">
        <f>IF(AD166=0,J166,0)</f>
        <v>0</v>
      </c>
      <c r="AA166">
        <f>IF(AD166=15,J166,0)</f>
        <v>0</v>
      </c>
      <c r="AB166">
        <f>IF(AD166=21,J166,0)</f>
        <v>0</v>
      </c>
      <c r="AD166">
        <v>12</v>
      </c>
      <c r="AE166">
        <f>G166*AG166</f>
        <v>0</v>
      </c>
      <c r="AF166">
        <f>G166*(1-AG166)</f>
        <v>0</v>
      </c>
      <c r="AG166">
        <v>0.56842105263157894</v>
      </c>
      <c r="AM166">
        <f>F166*AE166</f>
        <v>0</v>
      </c>
      <c r="AN166">
        <f>F166*AF166</f>
        <v>0</v>
      </c>
      <c r="AO166" t="s">
        <v>247</v>
      </c>
      <c r="AP166" t="s">
        <v>248</v>
      </c>
      <c r="AQ166" s="13" t="s">
        <v>54</v>
      </c>
    </row>
    <row r="167" spans="1:43" ht="12.75" customHeight="1">
      <c r="C167" s="17" t="s">
        <v>64</v>
      </c>
      <c r="D167" s="53" t="s">
        <v>322</v>
      </c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1:43">
      <c r="A168" s="2" t="s">
        <v>323</v>
      </c>
      <c r="C168" s="1" t="s">
        <v>324</v>
      </c>
      <c r="D168" t="s">
        <v>325</v>
      </c>
      <c r="E168" t="s">
        <v>85</v>
      </c>
      <c r="F168">
        <v>0.3332</v>
      </c>
      <c r="G168">
        <v>0</v>
      </c>
      <c r="H168">
        <f>F168*AE168</f>
        <v>0</v>
      </c>
      <c r="I168">
        <f>J168-H168</f>
        <v>0</v>
      </c>
      <c r="J168">
        <f>F168*G168</f>
        <v>0</v>
      </c>
      <c r="K168">
        <v>0</v>
      </c>
      <c r="L168">
        <f>F168*K168</f>
        <v>0</v>
      </c>
      <c r="M168" t="s">
        <v>51</v>
      </c>
      <c r="N168">
        <v>5</v>
      </c>
      <c r="O168">
        <f>IF(N168=5,I168,0)</f>
        <v>0</v>
      </c>
      <c r="Z168">
        <f>IF(AD168=0,J168,0)</f>
        <v>0</v>
      </c>
      <c r="AA168">
        <f>IF(AD168=15,J168,0)</f>
        <v>0</v>
      </c>
      <c r="AB168">
        <f>IF(AD168=21,J168,0)</f>
        <v>0</v>
      </c>
      <c r="AD168">
        <v>12</v>
      </c>
      <c r="AE168">
        <f>G168*AG168</f>
        <v>0</v>
      </c>
      <c r="AF168">
        <f>G168*(1-AG168)</f>
        <v>0</v>
      </c>
      <c r="AG168">
        <v>0</v>
      </c>
      <c r="AM168">
        <f>F168*AE168</f>
        <v>0</v>
      </c>
      <c r="AN168">
        <f>F168*AF168</f>
        <v>0</v>
      </c>
      <c r="AO168" t="s">
        <v>247</v>
      </c>
      <c r="AP168" t="s">
        <v>248</v>
      </c>
      <c r="AQ168" s="13" t="s">
        <v>54</v>
      </c>
    </row>
    <row r="169" spans="1:43">
      <c r="A169" s="2" t="s">
        <v>326</v>
      </c>
      <c r="C169" s="1" t="s">
        <v>327</v>
      </c>
      <c r="D169" t="s">
        <v>328</v>
      </c>
      <c r="E169" t="s">
        <v>50</v>
      </c>
      <c r="F169">
        <v>4.8600000000000003</v>
      </c>
      <c r="G169">
        <v>0</v>
      </c>
      <c r="H169">
        <f>F169*AE169</f>
        <v>0</v>
      </c>
      <c r="I169">
        <f>J169-H169</f>
        <v>0</v>
      </c>
      <c r="J169">
        <f>F169*G169</f>
        <v>0</v>
      </c>
      <c r="K169">
        <v>0</v>
      </c>
      <c r="L169">
        <f>F169*K169</f>
        <v>0</v>
      </c>
      <c r="M169" t="s">
        <v>51</v>
      </c>
      <c r="N169">
        <v>1</v>
      </c>
      <c r="O169">
        <f>IF(N169=5,I169,0)</f>
        <v>0</v>
      </c>
      <c r="Z169">
        <f>IF(AD169=0,J169,0)</f>
        <v>0</v>
      </c>
      <c r="AA169">
        <f>IF(AD169=15,J169,0)</f>
        <v>0</v>
      </c>
      <c r="AB169">
        <f>IF(AD169=21,J169,0)</f>
        <v>0</v>
      </c>
      <c r="AD169">
        <v>12</v>
      </c>
      <c r="AE169">
        <f>G169*AG169</f>
        <v>0</v>
      </c>
      <c r="AF169">
        <f>G169*(1-AG169)</f>
        <v>0</v>
      </c>
      <c r="AG169">
        <v>0</v>
      </c>
      <c r="AM169">
        <f>F169*AE169</f>
        <v>0</v>
      </c>
      <c r="AN169">
        <f>F169*AF169</f>
        <v>0</v>
      </c>
      <c r="AO169" t="s">
        <v>247</v>
      </c>
      <c r="AP169" t="s">
        <v>248</v>
      </c>
      <c r="AQ169" s="13" t="s">
        <v>54</v>
      </c>
    </row>
    <row r="170" spans="1:43" ht="38.25" customHeight="1">
      <c r="C170" s="17" t="s">
        <v>64</v>
      </c>
      <c r="D170" s="53" t="s">
        <v>329</v>
      </c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1:43">
      <c r="A171" s="2" t="s">
        <v>330</v>
      </c>
      <c r="C171" s="1" t="s">
        <v>331</v>
      </c>
      <c r="D171" t="s">
        <v>332</v>
      </c>
      <c r="E171" t="s">
        <v>50</v>
      </c>
      <c r="F171">
        <v>5.8319999999999999</v>
      </c>
      <c r="G171">
        <v>0</v>
      </c>
      <c r="H171">
        <f>F171*AE171</f>
        <v>0</v>
      </c>
      <c r="I171">
        <f>J171-H171</f>
        <v>0</v>
      </c>
      <c r="J171">
        <f>F171*G171</f>
        <v>0</v>
      </c>
      <c r="K171">
        <v>1.9199999999999998E-2</v>
      </c>
      <c r="L171">
        <f>F171*K171</f>
        <v>0.11197439999999999</v>
      </c>
      <c r="M171" t="s">
        <v>51</v>
      </c>
      <c r="N171">
        <v>1</v>
      </c>
      <c r="O171">
        <f>IF(N171=5,I171,0)</f>
        <v>0</v>
      </c>
      <c r="Z171">
        <f>IF(AD171=0,J171,0)</f>
        <v>0</v>
      </c>
      <c r="AA171">
        <f>IF(AD171=15,J171,0)</f>
        <v>0</v>
      </c>
      <c r="AB171">
        <f>IF(AD171=21,J171,0)</f>
        <v>0</v>
      </c>
      <c r="AD171">
        <v>12</v>
      </c>
      <c r="AE171">
        <f>G171*AG171</f>
        <v>0</v>
      </c>
      <c r="AF171">
        <f>G171*(1-AG171)</f>
        <v>0</v>
      </c>
      <c r="AG171">
        <v>1</v>
      </c>
      <c r="AM171">
        <f>F171*AE171</f>
        <v>0</v>
      </c>
      <c r="AN171">
        <f>F171*AF171</f>
        <v>0</v>
      </c>
      <c r="AO171" t="s">
        <v>247</v>
      </c>
      <c r="AP171" t="s">
        <v>248</v>
      </c>
      <c r="AQ171" s="13" t="s">
        <v>54</v>
      </c>
    </row>
    <row r="172" spans="1:43">
      <c r="D172" s="14" t="s">
        <v>333</v>
      </c>
      <c r="E172" s="14"/>
      <c r="F172" s="14">
        <v>8.3759999999999994</v>
      </c>
    </row>
    <row r="173" spans="1:43">
      <c r="D173" s="14" t="s">
        <v>334</v>
      </c>
      <c r="E173" s="14"/>
      <c r="F173" s="14">
        <v>3.4353600000000002</v>
      </c>
    </row>
    <row r="174" spans="1:43">
      <c r="D174" s="14" t="s">
        <v>335</v>
      </c>
      <c r="E174" s="14"/>
      <c r="F174" s="14">
        <v>7.44</v>
      </c>
    </row>
    <row r="175" spans="1:43">
      <c r="D175" s="14" t="s">
        <v>336</v>
      </c>
      <c r="E175" s="14"/>
      <c r="F175" s="14">
        <v>7.3079999999999998</v>
      </c>
    </row>
    <row r="176" spans="1:43">
      <c r="D176" s="14" t="s">
        <v>337</v>
      </c>
      <c r="E176" s="14"/>
      <c r="F176" s="14">
        <v>6.2759999999999998</v>
      </c>
    </row>
    <row r="177" spans="1:43">
      <c r="D177" s="14" t="s">
        <v>338</v>
      </c>
      <c r="E177" s="14"/>
      <c r="F177" s="14">
        <v>4.548</v>
      </c>
    </row>
    <row r="178" spans="1:43">
      <c r="D178" s="14" t="s">
        <v>339</v>
      </c>
      <c r="E178" s="14"/>
      <c r="F178" s="14">
        <v>5.6159999999999997</v>
      </c>
    </row>
    <row r="179" spans="1:43">
      <c r="D179" s="14" t="s">
        <v>340</v>
      </c>
      <c r="E179" s="14"/>
      <c r="F179" s="14">
        <v>5.8319999999999999</v>
      </c>
    </row>
    <row r="180" spans="1:43" ht="25.5" customHeight="1">
      <c r="C180" s="17" t="s">
        <v>64</v>
      </c>
      <c r="D180" s="53" t="s">
        <v>341</v>
      </c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1:43">
      <c r="A181" s="18"/>
      <c r="B181" s="19"/>
      <c r="C181" s="19" t="s">
        <v>342</v>
      </c>
      <c r="D181" s="13" t="s">
        <v>343</v>
      </c>
      <c r="E181" s="13"/>
      <c r="F181" s="13"/>
      <c r="G181" s="13"/>
      <c r="H181" s="13">
        <f>SUM(H182:H261)</f>
        <v>0</v>
      </c>
      <c r="I181" s="13">
        <f>SUM(I182:I261)</f>
        <v>0</v>
      </c>
      <c r="J181" s="13">
        <f>H181+I181</f>
        <v>0</v>
      </c>
      <c r="K181" s="13"/>
      <c r="L181" s="13">
        <f>SUM(L182:L261)</f>
        <v>0.54491426000000009</v>
      </c>
      <c r="M181" s="13"/>
      <c r="P181" s="13">
        <f>IF(Q181="PR",J181,SUM(O182:O261))</f>
        <v>0</v>
      </c>
      <c r="Q181" s="13" t="s">
        <v>108</v>
      </c>
      <c r="R181" s="13">
        <f>IF(Q181="HS",H181,0)</f>
        <v>0</v>
      </c>
      <c r="S181" s="13">
        <f>IF(Q181="HS",I181-P181,0)</f>
        <v>0</v>
      </c>
      <c r="T181" s="13">
        <f>IF(Q181="PS",H181,0)</f>
        <v>0</v>
      </c>
      <c r="U181" s="13">
        <f>IF(Q181="PS",I181-P181,0)</f>
        <v>0</v>
      </c>
      <c r="V181" s="13">
        <f>IF(Q181="MP",H181,0)</f>
        <v>0</v>
      </c>
      <c r="W181" s="13">
        <f>IF(Q181="MP",I181-P181,0)</f>
        <v>0</v>
      </c>
      <c r="X181" s="13">
        <f>IF(Q181="OM",H181,0)</f>
        <v>0</v>
      </c>
      <c r="Y181" s="13">
        <v>781</v>
      </c>
      <c r="AI181">
        <f>SUM(Z182:Z261)</f>
        <v>0</v>
      </c>
      <c r="AJ181">
        <f>SUM(AA182:AA261)</f>
        <v>0</v>
      </c>
      <c r="AK181">
        <f>SUM(AB182:AB261)</f>
        <v>0</v>
      </c>
    </row>
    <row r="182" spans="1:43">
      <c r="A182" s="2" t="s">
        <v>344</v>
      </c>
      <c r="C182" s="1" t="s">
        <v>345</v>
      </c>
      <c r="D182" t="s">
        <v>346</v>
      </c>
      <c r="E182" t="s">
        <v>50</v>
      </c>
      <c r="F182">
        <v>15.88</v>
      </c>
      <c r="G182">
        <v>0</v>
      </c>
      <c r="H182">
        <f>F182*AE182</f>
        <v>0</v>
      </c>
      <c r="I182">
        <f>J182-H182</f>
        <v>0</v>
      </c>
      <c r="J182">
        <f>F182*G182</f>
        <v>0</v>
      </c>
      <c r="K182">
        <v>0</v>
      </c>
      <c r="L182">
        <f>F182*K182</f>
        <v>0</v>
      </c>
      <c r="M182" t="s">
        <v>51</v>
      </c>
      <c r="N182">
        <v>1</v>
      </c>
      <c r="O182">
        <f>IF(N182=5,I182,0)</f>
        <v>0</v>
      </c>
      <c r="Z182">
        <f>IF(AD182=0,J182,0)</f>
        <v>0</v>
      </c>
      <c r="AA182">
        <f>IF(AD182=15,J182,0)</f>
        <v>0</v>
      </c>
      <c r="AB182">
        <f>IF(AD182=21,J182,0)</f>
        <v>0</v>
      </c>
      <c r="AD182">
        <v>12</v>
      </c>
      <c r="AE182">
        <f>G182*AG182</f>
        <v>0</v>
      </c>
      <c r="AF182">
        <f>G182*(1-AG182)</f>
        <v>0</v>
      </c>
      <c r="AG182">
        <v>0</v>
      </c>
      <c r="AM182">
        <f>F182*AE182</f>
        <v>0</v>
      </c>
      <c r="AN182">
        <f>F182*AF182</f>
        <v>0</v>
      </c>
      <c r="AO182" t="s">
        <v>347</v>
      </c>
      <c r="AP182" t="s">
        <v>348</v>
      </c>
      <c r="AQ182" s="13" t="s">
        <v>54</v>
      </c>
    </row>
    <row r="183" spans="1:43">
      <c r="D183" s="14" t="s">
        <v>349</v>
      </c>
      <c r="E183" s="14"/>
      <c r="F183" s="14">
        <v>32.56</v>
      </c>
    </row>
    <row r="184" spans="1:43">
      <c r="D184" s="14" t="s">
        <v>350</v>
      </c>
      <c r="E184" s="14"/>
      <c r="F184" s="14">
        <v>-2.8</v>
      </c>
    </row>
    <row r="185" spans="1:43">
      <c r="D185" s="14" t="s">
        <v>351</v>
      </c>
      <c r="E185" s="14"/>
      <c r="F185" s="14">
        <v>20.88</v>
      </c>
    </row>
    <row r="186" spans="1:43">
      <c r="D186" s="14" t="s">
        <v>352</v>
      </c>
      <c r="E186" s="14"/>
      <c r="F186" s="14">
        <v>-5.6</v>
      </c>
    </row>
    <row r="187" spans="1:43">
      <c r="D187" s="14" t="s">
        <v>353</v>
      </c>
      <c r="E187" s="14"/>
      <c r="F187" s="14">
        <v>40.799999999999997</v>
      </c>
    </row>
    <row r="188" spans="1:43">
      <c r="D188" s="14" t="s">
        <v>352</v>
      </c>
      <c r="E188" s="14"/>
      <c r="F188" s="14">
        <v>-5.6</v>
      </c>
    </row>
    <row r="189" spans="1:43">
      <c r="D189" s="14" t="s">
        <v>354</v>
      </c>
      <c r="E189" s="14"/>
      <c r="F189" s="14">
        <v>-3.2</v>
      </c>
    </row>
    <row r="190" spans="1:43">
      <c r="D190" s="14" t="s">
        <v>355</v>
      </c>
      <c r="E190" s="14"/>
      <c r="F190" s="14">
        <v>-0.6</v>
      </c>
    </row>
    <row r="191" spans="1:43">
      <c r="D191" s="14" t="s">
        <v>356</v>
      </c>
      <c r="E191" s="14"/>
      <c r="F191" s="14">
        <v>-0.36</v>
      </c>
    </row>
    <row r="192" spans="1:43">
      <c r="D192" s="14" t="s">
        <v>357</v>
      </c>
      <c r="E192" s="14"/>
      <c r="F192" s="14">
        <v>17.635999999999999</v>
      </c>
    </row>
    <row r="193" spans="1:43">
      <c r="D193" s="14" t="s">
        <v>358</v>
      </c>
      <c r="E193" s="14"/>
      <c r="F193" s="14">
        <v>15.952</v>
      </c>
    </row>
    <row r="194" spans="1:43">
      <c r="D194" s="14" t="s">
        <v>359</v>
      </c>
      <c r="E194" s="14"/>
      <c r="F194" s="14">
        <v>13.94</v>
      </c>
    </row>
    <row r="195" spans="1:43">
      <c r="D195" s="14" t="s">
        <v>360</v>
      </c>
      <c r="E195" s="14"/>
      <c r="F195" s="14">
        <v>15.16</v>
      </c>
    </row>
    <row r="196" spans="1:43">
      <c r="D196" s="14" t="s">
        <v>361</v>
      </c>
      <c r="E196" s="14"/>
      <c r="F196" s="14">
        <v>15.88</v>
      </c>
    </row>
    <row r="197" spans="1:43" ht="12.75" customHeight="1">
      <c r="C197" s="17" t="s">
        <v>64</v>
      </c>
      <c r="D197" s="53" t="s">
        <v>362</v>
      </c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1:43">
      <c r="A198" s="2" t="s">
        <v>363</v>
      </c>
      <c r="C198" s="1" t="s">
        <v>364</v>
      </c>
      <c r="D198" t="s">
        <v>365</v>
      </c>
      <c r="E198" t="s">
        <v>50</v>
      </c>
      <c r="F198">
        <v>15.88</v>
      </c>
      <c r="G198">
        <v>0</v>
      </c>
      <c r="H198">
        <f>F198*AE198</f>
        <v>0</v>
      </c>
      <c r="I198">
        <f>J198-H198</f>
        <v>0</v>
      </c>
      <c r="J198">
        <f>F198*G198</f>
        <v>0</v>
      </c>
      <c r="K198">
        <v>0</v>
      </c>
      <c r="L198">
        <f>F198*K198</f>
        <v>0</v>
      </c>
      <c r="M198" t="s">
        <v>51</v>
      </c>
      <c r="N198">
        <v>1</v>
      </c>
      <c r="O198">
        <f>IF(N198=5,I198,0)</f>
        <v>0</v>
      </c>
      <c r="Z198">
        <f>IF(AD198=0,J198,0)</f>
        <v>0</v>
      </c>
      <c r="AA198">
        <f>IF(AD198=15,J198,0)</f>
        <v>0</v>
      </c>
      <c r="AB198">
        <f>IF(AD198=21,J198,0)</f>
        <v>0</v>
      </c>
      <c r="AD198">
        <v>12</v>
      </c>
      <c r="AE198">
        <f>G198*AG198</f>
        <v>0</v>
      </c>
      <c r="AF198">
        <f>G198*(1-AG198)</f>
        <v>0</v>
      </c>
      <c r="AG198">
        <v>0</v>
      </c>
      <c r="AM198">
        <f>F198*AE198</f>
        <v>0</v>
      </c>
      <c r="AN198">
        <f>F198*AF198</f>
        <v>0</v>
      </c>
      <c r="AO198" t="s">
        <v>347</v>
      </c>
      <c r="AP198" t="s">
        <v>348</v>
      </c>
      <c r="AQ198" s="13" t="s">
        <v>54</v>
      </c>
    </row>
    <row r="199" spans="1:43" ht="12.75" customHeight="1">
      <c r="C199" s="17" t="s">
        <v>64</v>
      </c>
      <c r="D199" s="53" t="s">
        <v>366</v>
      </c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1:43">
      <c r="A200" s="2" t="s">
        <v>367</v>
      </c>
      <c r="C200" s="1" t="s">
        <v>269</v>
      </c>
      <c r="D200" t="s">
        <v>270</v>
      </c>
      <c r="E200" t="s">
        <v>271</v>
      </c>
      <c r="F200">
        <v>3.97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9.5E-4</v>
      </c>
      <c r="L200">
        <f>F200*K200</f>
        <v>3.7715000000000001E-3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1</v>
      </c>
      <c r="AM200">
        <f>F200*AE200</f>
        <v>0</v>
      </c>
      <c r="AN200">
        <f>F200*AF200</f>
        <v>0</v>
      </c>
      <c r="AO200" t="s">
        <v>347</v>
      </c>
      <c r="AP200" t="s">
        <v>348</v>
      </c>
      <c r="AQ200" s="13" t="s">
        <v>54</v>
      </c>
    </row>
    <row r="201" spans="1:43">
      <c r="D201" s="14" t="s">
        <v>368</v>
      </c>
      <c r="E201" s="14"/>
      <c r="F201" s="14">
        <v>8.14</v>
      </c>
    </row>
    <row r="202" spans="1:43">
      <c r="D202" s="14" t="s">
        <v>369</v>
      </c>
      <c r="E202" s="14"/>
      <c r="F202" s="14">
        <v>3.82</v>
      </c>
    </row>
    <row r="203" spans="1:43">
      <c r="D203" s="14" t="s">
        <v>370</v>
      </c>
      <c r="E203" s="14"/>
      <c r="F203" s="14">
        <v>7.76</v>
      </c>
    </row>
    <row r="204" spans="1:43">
      <c r="D204" s="14" t="s">
        <v>371</v>
      </c>
      <c r="E204" s="14"/>
      <c r="F204" s="14">
        <v>4.4089999999999998</v>
      </c>
    </row>
    <row r="205" spans="1:43">
      <c r="D205" s="14" t="s">
        <v>372</v>
      </c>
      <c r="E205" s="14"/>
      <c r="F205" s="14">
        <v>3.988</v>
      </c>
    </row>
    <row r="206" spans="1:43">
      <c r="D206" s="14" t="s">
        <v>373</v>
      </c>
      <c r="E206" s="14"/>
      <c r="F206" s="14">
        <v>3.4849999999999999</v>
      </c>
    </row>
    <row r="207" spans="1:43">
      <c r="D207" s="14" t="s">
        <v>374</v>
      </c>
      <c r="E207" s="14"/>
      <c r="F207" s="14">
        <v>3.79</v>
      </c>
    </row>
    <row r="208" spans="1:43">
      <c r="D208" s="14" t="s">
        <v>375</v>
      </c>
      <c r="E208" s="14"/>
      <c r="F208" s="14">
        <v>3.97</v>
      </c>
    </row>
    <row r="209" spans="1:43" ht="51" customHeight="1">
      <c r="C209" s="17" t="s">
        <v>64</v>
      </c>
      <c r="D209" s="53" t="s">
        <v>280</v>
      </c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1:43">
      <c r="A210" s="2" t="s">
        <v>44</v>
      </c>
      <c r="C210" s="1" t="s">
        <v>376</v>
      </c>
      <c r="D210" t="s">
        <v>377</v>
      </c>
      <c r="E210" t="s">
        <v>50</v>
      </c>
      <c r="F210">
        <v>15.88</v>
      </c>
      <c r="G210">
        <v>0</v>
      </c>
      <c r="H210">
        <f>F210*AE210</f>
        <v>0</v>
      </c>
      <c r="I210">
        <f>J210-H210</f>
        <v>0</v>
      </c>
      <c r="J210">
        <f>F210*G210</f>
        <v>0</v>
      </c>
      <c r="K210">
        <v>0</v>
      </c>
      <c r="L210">
        <f>F210*K210</f>
        <v>0</v>
      </c>
      <c r="M210" t="s">
        <v>51</v>
      </c>
      <c r="N210">
        <v>1</v>
      </c>
      <c r="O210">
        <f>IF(N210=5,I210,0)</f>
        <v>0</v>
      </c>
      <c r="Z210">
        <f>IF(AD210=0,J210,0)</f>
        <v>0</v>
      </c>
      <c r="AA210">
        <f>IF(AD210=15,J210,0)</f>
        <v>0</v>
      </c>
      <c r="AB210">
        <f>IF(AD210=21,J210,0)</f>
        <v>0</v>
      </c>
      <c r="AD210">
        <v>12</v>
      </c>
      <c r="AE210">
        <f>G210*AG210</f>
        <v>0</v>
      </c>
      <c r="AF210">
        <f>G210*(1-AG210)</f>
        <v>0</v>
      </c>
      <c r="AG210">
        <v>0</v>
      </c>
      <c r="AM210">
        <f>F210*AE210</f>
        <v>0</v>
      </c>
      <c r="AN210">
        <f>F210*AF210</f>
        <v>0</v>
      </c>
      <c r="AO210" t="s">
        <v>347</v>
      </c>
      <c r="AP210" t="s">
        <v>348</v>
      </c>
      <c r="AQ210" s="13" t="s">
        <v>54</v>
      </c>
    </row>
    <row r="211" spans="1:43" ht="12.75" customHeight="1">
      <c r="C211" s="17" t="s">
        <v>64</v>
      </c>
      <c r="D211" s="53" t="s">
        <v>366</v>
      </c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1:43">
      <c r="A212" s="2" t="s">
        <v>378</v>
      </c>
      <c r="C212" s="1" t="s">
        <v>285</v>
      </c>
      <c r="D212" t="s">
        <v>286</v>
      </c>
      <c r="E212" t="s">
        <v>252</v>
      </c>
      <c r="F212">
        <v>26.202000000000002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1E-3</v>
      </c>
      <c r="L212">
        <f>F212*K212</f>
        <v>2.6202000000000003E-2</v>
      </c>
      <c r="M212" t="s">
        <v>51</v>
      </c>
      <c r="N212">
        <v>1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1</v>
      </c>
      <c r="AM212">
        <f>F212*AE212</f>
        <v>0</v>
      </c>
      <c r="AN212">
        <f>F212*AF212</f>
        <v>0</v>
      </c>
      <c r="AO212" t="s">
        <v>347</v>
      </c>
      <c r="AP212" t="s">
        <v>348</v>
      </c>
      <c r="AQ212" s="13" t="s">
        <v>54</v>
      </c>
    </row>
    <row r="213" spans="1:43">
      <c r="D213" s="14" t="s">
        <v>379</v>
      </c>
      <c r="E213" s="14"/>
      <c r="F213" s="14">
        <v>49.103999999999999</v>
      </c>
    </row>
    <row r="214" spans="1:43">
      <c r="D214" s="14" t="s">
        <v>380</v>
      </c>
      <c r="E214" s="14"/>
      <c r="F214" s="14">
        <v>25.212</v>
      </c>
    </row>
    <row r="215" spans="1:43">
      <c r="D215" s="14" t="s">
        <v>381</v>
      </c>
      <c r="E215" s="14"/>
      <c r="F215" s="14">
        <v>51.216000000000001</v>
      </c>
    </row>
    <row r="216" spans="1:43">
      <c r="D216" s="14" t="s">
        <v>382</v>
      </c>
      <c r="E216" s="14"/>
      <c r="F216" s="14">
        <v>29.099399999999999</v>
      </c>
    </row>
    <row r="217" spans="1:43">
      <c r="D217" s="14" t="s">
        <v>383</v>
      </c>
      <c r="E217" s="14"/>
      <c r="F217" s="14">
        <v>26.320799999999998</v>
      </c>
    </row>
    <row r="218" spans="1:43">
      <c r="D218" s="14" t="s">
        <v>384</v>
      </c>
      <c r="E218" s="14"/>
      <c r="F218" s="14">
        <v>23.001000000000001</v>
      </c>
    </row>
    <row r="219" spans="1:43">
      <c r="D219" s="14" t="s">
        <v>385</v>
      </c>
      <c r="E219" s="14"/>
      <c r="F219" s="14">
        <v>25.013999999999999</v>
      </c>
    </row>
    <row r="220" spans="1:43">
      <c r="D220" s="14" t="s">
        <v>386</v>
      </c>
      <c r="E220" s="14"/>
      <c r="F220" s="14">
        <v>26.202000000000002</v>
      </c>
    </row>
    <row r="221" spans="1:43" ht="63.75" customHeight="1">
      <c r="C221" s="17" t="s">
        <v>64</v>
      </c>
      <c r="D221" s="53" t="s">
        <v>295</v>
      </c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1:43">
      <c r="A222" s="2" t="s">
        <v>387</v>
      </c>
      <c r="C222" s="1" t="s">
        <v>388</v>
      </c>
      <c r="D222" t="s">
        <v>389</v>
      </c>
      <c r="E222" t="s">
        <v>50</v>
      </c>
      <c r="F222">
        <v>15.88</v>
      </c>
      <c r="G222">
        <v>0</v>
      </c>
      <c r="H222">
        <f>F222*AE222</f>
        <v>0</v>
      </c>
      <c r="I222">
        <f>J222-H222</f>
        <v>0</v>
      </c>
      <c r="J222">
        <f>F222*G222</f>
        <v>0</v>
      </c>
      <c r="K222">
        <v>1.6000000000000001E-4</v>
      </c>
      <c r="L222">
        <f>F222*K222</f>
        <v>2.5408000000000002E-3</v>
      </c>
      <c r="M222" t="s">
        <v>51</v>
      </c>
      <c r="N222">
        <v>1</v>
      </c>
      <c r="O222">
        <f>IF(N222=5,I222,0)</f>
        <v>0</v>
      </c>
      <c r="Z222">
        <f>IF(AD222=0,J222,0)</f>
        <v>0</v>
      </c>
      <c r="AA222">
        <f>IF(AD222=15,J222,0)</f>
        <v>0</v>
      </c>
      <c r="AB222">
        <f>IF(AD222=21,J222,0)</f>
        <v>0</v>
      </c>
      <c r="AD222">
        <v>12</v>
      </c>
      <c r="AE222">
        <f>G222*AG222</f>
        <v>0</v>
      </c>
      <c r="AF222">
        <f>G222*(1-AG222)</f>
        <v>0</v>
      </c>
      <c r="AG222">
        <v>0.4020833333333334</v>
      </c>
      <c r="AM222">
        <f>F222*AE222</f>
        <v>0</v>
      </c>
      <c r="AN222">
        <f>F222*AF222</f>
        <v>0</v>
      </c>
      <c r="AO222" t="s">
        <v>347</v>
      </c>
      <c r="AP222" t="s">
        <v>348</v>
      </c>
      <c r="AQ222" s="13" t="s">
        <v>54</v>
      </c>
    </row>
    <row r="223" spans="1:43" ht="12.75" customHeight="1">
      <c r="C223" s="17" t="s">
        <v>64</v>
      </c>
      <c r="D223" s="53" t="s">
        <v>390</v>
      </c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1:43">
      <c r="A224" s="2" t="s">
        <v>99</v>
      </c>
      <c r="C224" s="1" t="s">
        <v>391</v>
      </c>
      <c r="D224" t="s">
        <v>392</v>
      </c>
      <c r="E224" t="s">
        <v>104</v>
      </c>
      <c r="F224">
        <v>30</v>
      </c>
      <c r="G224">
        <v>0</v>
      </c>
      <c r="H224">
        <f>F224*AE224</f>
        <v>0</v>
      </c>
      <c r="I224">
        <f>J224-H224</f>
        <v>0</v>
      </c>
      <c r="J224">
        <f>F224*G224</f>
        <v>0</v>
      </c>
      <c r="K224">
        <v>0</v>
      </c>
      <c r="L224">
        <f>F224*K224</f>
        <v>0</v>
      </c>
      <c r="M224" t="s">
        <v>51</v>
      </c>
      <c r="N224">
        <v>1</v>
      </c>
      <c r="O224">
        <f>IF(N224=5,I224,0)</f>
        <v>0</v>
      </c>
      <c r="Z224">
        <f>IF(AD224=0,J224,0)</f>
        <v>0</v>
      </c>
      <c r="AA224">
        <f>IF(AD224=15,J224,0)</f>
        <v>0</v>
      </c>
      <c r="AB224">
        <f>IF(AD224=21,J224,0)</f>
        <v>0</v>
      </c>
      <c r="AD224">
        <v>12</v>
      </c>
      <c r="AE224">
        <f>G224*AG224</f>
        <v>0</v>
      </c>
      <c r="AF224">
        <f>G224*(1-AG224)</f>
        <v>0</v>
      </c>
      <c r="AG224">
        <v>2.7118644067796609E-2</v>
      </c>
      <c r="AM224">
        <f>F224*AE224</f>
        <v>0</v>
      </c>
      <c r="AN224">
        <f>F224*AF224</f>
        <v>0</v>
      </c>
      <c r="AO224" t="s">
        <v>347</v>
      </c>
      <c r="AP224" t="s">
        <v>348</v>
      </c>
      <c r="AQ224" s="13" t="s">
        <v>54</v>
      </c>
    </row>
    <row r="225" spans="1:43">
      <c r="A225" s="2" t="s">
        <v>393</v>
      </c>
      <c r="C225" s="1" t="s">
        <v>394</v>
      </c>
      <c r="D225" t="s">
        <v>395</v>
      </c>
      <c r="E225" t="s">
        <v>104</v>
      </c>
      <c r="F225">
        <v>6</v>
      </c>
      <c r="G225">
        <v>0</v>
      </c>
      <c r="H225">
        <f>F225*AE225</f>
        <v>0</v>
      </c>
      <c r="I225">
        <f>J225-H225</f>
        <v>0</v>
      </c>
      <c r="J225">
        <f>F225*G225</f>
        <v>0</v>
      </c>
      <c r="K225">
        <v>0</v>
      </c>
      <c r="L225">
        <f>F225*K225</f>
        <v>0</v>
      </c>
      <c r="M225" t="s">
        <v>51</v>
      </c>
      <c r="N225">
        <v>1</v>
      </c>
      <c r="O225">
        <f>IF(N225=5,I225,0)</f>
        <v>0</v>
      </c>
      <c r="Z225">
        <f>IF(AD225=0,J225,0)</f>
        <v>0</v>
      </c>
      <c r="AA225">
        <f>IF(AD225=15,J225,0)</f>
        <v>0</v>
      </c>
      <c r="AB225">
        <f>IF(AD225=21,J225,0)</f>
        <v>0</v>
      </c>
      <c r="AD225">
        <v>12</v>
      </c>
      <c r="AE225">
        <f>G225*AG225</f>
        <v>0</v>
      </c>
      <c r="AF225">
        <f>G225*(1-AG225)</f>
        <v>0</v>
      </c>
      <c r="AG225">
        <v>6.2462908011869427E-2</v>
      </c>
      <c r="AM225">
        <f>F225*AE225</f>
        <v>0</v>
      </c>
      <c r="AN225">
        <f>F225*AF225</f>
        <v>0</v>
      </c>
      <c r="AO225" t="s">
        <v>347</v>
      </c>
      <c r="AP225" t="s">
        <v>348</v>
      </c>
      <c r="AQ225" s="13" t="s">
        <v>54</v>
      </c>
    </row>
    <row r="226" spans="1:43">
      <c r="A226" s="2" t="s">
        <v>396</v>
      </c>
      <c r="C226" s="1" t="s">
        <v>397</v>
      </c>
      <c r="D226" t="s">
        <v>398</v>
      </c>
      <c r="E226" t="s">
        <v>104</v>
      </c>
      <c r="F226">
        <v>1</v>
      </c>
      <c r="G226">
        <v>0</v>
      </c>
      <c r="H226">
        <f>F226*AE226</f>
        <v>0</v>
      </c>
      <c r="I226">
        <f>J226-H226</f>
        <v>0</v>
      </c>
      <c r="J226">
        <f>F226*G226</f>
        <v>0</v>
      </c>
      <c r="K226">
        <v>0</v>
      </c>
      <c r="L226">
        <f>F226*K226</f>
        <v>0</v>
      </c>
      <c r="M226" t="s">
        <v>51</v>
      </c>
      <c r="N226">
        <v>1</v>
      </c>
      <c r="O226">
        <f>IF(N226=5,I226,0)</f>
        <v>0</v>
      </c>
      <c r="Z226">
        <f>IF(AD226=0,J226,0)</f>
        <v>0</v>
      </c>
      <c r="AA226">
        <f>IF(AD226=15,J226,0)</f>
        <v>0</v>
      </c>
      <c r="AB226">
        <f>IF(AD226=21,J226,0)</f>
        <v>0</v>
      </c>
      <c r="AD226">
        <v>12</v>
      </c>
      <c r="AE226">
        <f>G226*AG226</f>
        <v>0</v>
      </c>
      <c r="AF226">
        <f>G226*(1-AG226)</f>
        <v>0</v>
      </c>
      <c r="AG226">
        <v>0</v>
      </c>
      <c r="AM226">
        <f>F226*AE226</f>
        <v>0</v>
      </c>
      <c r="AN226">
        <f>F226*AF226</f>
        <v>0</v>
      </c>
      <c r="AO226" t="s">
        <v>347</v>
      </c>
      <c r="AP226" t="s">
        <v>348</v>
      </c>
      <c r="AQ226" s="13" t="s">
        <v>54</v>
      </c>
    </row>
    <row r="227" spans="1:43">
      <c r="A227" s="2" t="s">
        <v>399</v>
      </c>
      <c r="C227" s="1" t="s">
        <v>400</v>
      </c>
      <c r="D227" t="s">
        <v>401</v>
      </c>
      <c r="E227" t="s">
        <v>85</v>
      </c>
      <c r="F227">
        <v>0.61850000000000005</v>
      </c>
      <c r="G227">
        <v>0</v>
      </c>
      <c r="H227">
        <f>F227*AE227</f>
        <v>0</v>
      </c>
      <c r="I227">
        <f>J227-H227</f>
        <v>0</v>
      </c>
      <c r="J227">
        <f>F227*G227</f>
        <v>0</v>
      </c>
      <c r="K227">
        <v>0</v>
      </c>
      <c r="L227">
        <f>F227*K227</f>
        <v>0</v>
      </c>
      <c r="M227" t="s">
        <v>51</v>
      </c>
      <c r="N227">
        <v>5</v>
      </c>
      <c r="O227">
        <f>IF(N227=5,I227,0)</f>
        <v>0</v>
      </c>
      <c r="Z227">
        <f>IF(AD227=0,J227,0)</f>
        <v>0</v>
      </c>
      <c r="AA227">
        <f>IF(AD227=15,J227,0)</f>
        <v>0</v>
      </c>
      <c r="AB227">
        <f>IF(AD227=21,J227,0)</f>
        <v>0</v>
      </c>
      <c r="AD227">
        <v>12</v>
      </c>
      <c r="AE227">
        <f>G227*AG227</f>
        <v>0</v>
      </c>
      <c r="AF227">
        <f>G227*(1-AG227)</f>
        <v>0</v>
      </c>
      <c r="AG227">
        <v>0</v>
      </c>
      <c r="AM227">
        <f>F227*AE227</f>
        <v>0</v>
      </c>
      <c r="AN227">
        <f>F227*AF227</f>
        <v>0</v>
      </c>
      <c r="AO227" t="s">
        <v>347</v>
      </c>
      <c r="AP227" t="s">
        <v>348</v>
      </c>
      <c r="AQ227" s="13" t="s">
        <v>54</v>
      </c>
    </row>
    <row r="228" spans="1:43">
      <c r="A228" s="2" t="s">
        <v>402</v>
      </c>
      <c r="C228" s="1" t="s">
        <v>403</v>
      </c>
      <c r="D228" t="s">
        <v>404</v>
      </c>
      <c r="E228" t="s">
        <v>50</v>
      </c>
      <c r="F228">
        <v>15.5227</v>
      </c>
      <c r="G228">
        <v>0</v>
      </c>
      <c r="H228">
        <f>F228*AE228</f>
        <v>0</v>
      </c>
      <c r="I228">
        <f>J228-H228</f>
        <v>0</v>
      </c>
      <c r="J228">
        <f>F228*G228</f>
        <v>0</v>
      </c>
      <c r="K228">
        <v>2.5000000000000001E-2</v>
      </c>
      <c r="L228">
        <f>F228*K228</f>
        <v>0.38806750000000001</v>
      </c>
      <c r="M228" t="s">
        <v>51</v>
      </c>
      <c r="N228">
        <v>1</v>
      </c>
      <c r="O228">
        <f>IF(N228=5,I228,0)</f>
        <v>0</v>
      </c>
      <c r="Z228">
        <f>IF(AD228=0,J228,0)</f>
        <v>0</v>
      </c>
      <c r="AA228">
        <f>IF(AD228=15,J228,0)</f>
        <v>0</v>
      </c>
      <c r="AB228">
        <f>IF(AD228=21,J228,0)</f>
        <v>0</v>
      </c>
      <c r="AD228">
        <v>12</v>
      </c>
      <c r="AE228">
        <f>G228*AG228</f>
        <v>0</v>
      </c>
      <c r="AF228">
        <f>G228*(1-AG228)</f>
        <v>0</v>
      </c>
      <c r="AG228">
        <v>1</v>
      </c>
      <c r="AM228">
        <f>F228*AE228</f>
        <v>0</v>
      </c>
      <c r="AN228">
        <f>F228*AF228</f>
        <v>0</v>
      </c>
      <c r="AO228" t="s">
        <v>347</v>
      </c>
      <c r="AP228" t="s">
        <v>348</v>
      </c>
      <c r="AQ228" s="13" t="s">
        <v>54</v>
      </c>
    </row>
    <row r="229" spans="1:43">
      <c r="D229" s="14" t="s">
        <v>405</v>
      </c>
      <c r="E229" s="14"/>
      <c r="F229" s="14">
        <v>29.090399999999999</v>
      </c>
    </row>
    <row r="230" spans="1:43">
      <c r="D230" s="14" t="s">
        <v>406</v>
      </c>
      <c r="E230" s="14"/>
      <c r="F230" s="14">
        <v>14.694699999999999</v>
      </c>
    </row>
    <row r="231" spans="1:43">
      <c r="D231" s="14" t="s">
        <v>407</v>
      </c>
      <c r="E231" s="14"/>
      <c r="F231" s="14">
        <v>30.728000000000002</v>
      </c>
    </row>
    <row r="232" spans="1:43">
      <c r="D232" s="14" t="s">
        <v>408</v>
      </c>
      <c r="E232" s="14"/>
      <c r="F232" s="14">
        <v>16.077919999999999</v>
      </c>
    </row>
    <row r="233" spans="1:43">
      <c r="D233" s="14" t="s">
        <v>409</v>
      </c>
      <c r="E233" s="14"/>
      <c r="F233" s="14">
        <v>15.59308</v>
      </c>
    </row>
    <row r="234" spans="1:43">
      <c r="D234" s="14" t="s">
        <v>410</v>
      </c>
      <c r="E234" s="14"/>
      <c r="F234" s="14">
        <v>13.62635</v>
      </c>
    </row>
    <row r="235" spans="1:43">
      <c r="D235" s="14" t="s">
        <v>411</v>
      </c>
      <c r="E235" s="14"/>
      <c r="F235" s="14">
        <v>14.818899999999999</v>
      </c>
    </row>
    <row r="236" spans="1:43">
      <c r="D236" s="14" t="s">
        <v>412</v>
      </c>
      <c r="E236" s="14"/>
      <c r="F236" s="14">
        <v>15.5227</v>
      </c>
    </row>
    <row r="237" spans="1:43">
      <c r="A237" s="2" t="s">
        <v>413</v>
      </c>
      <c r="C237" s="1" t="s">
        <v>414</v>
      </c>
      <c r="D237" t="s">
        <v>415</v>
      </c>
      <c r="E237" t="s">
        <v>50</v>
      </c>
      <c r="F237">
        <v>13.497999999999999</v>
      </c>
      <c r="G237">
        <v>0</v>
      </c>
      <c r="H237">
        <f>F237*AE237</f>
        <v>0</v>
      </c>
      <c r="I237">
        <f>J237-H237</f>
        <v>0</v>
      </c>
      <c r="J237">
        <f>F237*G237</f>
        <v>0</v>
      </c>
      <c r="K237">
        <v>5.3499999999999997E-3</v>
      </c>
      <c r="L237">
        <f>F237*K237</f>
        <v>7.2214299999999995E-2</v>
      </c>
      <c r="M237" t="s">
        <v>51</v>
      </c>
      <c r="N237">
        <v>1</v>
      </c>
      <c r="O237">
        <f>IF(N237=5,I237,0)</f>
        <v>0</v>
      </c>
      <c r="Z237">
        <f>IF(AD237=0,J237,0)</f>
        <v>0</v>
      </c>
      <c r="AA237">
        <f>IF(AD237=15,J237,0)</f>
        <v>0</v>
      </c>
      <c r="AB237">
        <f>IF(AD237=21,J237,0)</f>
        <v>0</v>
      </c>
      <c r="AD237">
        <v>12</v>
      </c>
      <c r="AE237">
        <f>G237*AG237</f>
        <v>0</v>
      </c>
      <c r="AF237">
        <f>G237*(1-AG237)</f>
        <v>0</v>
      </c>
      <c r="AG237">
        <v>0.21135593220338991</v>
      </c>
      <c r="AM237">
        <f>F237*AE237</f>
        <v>0</v>
      </c>
      <c r="AN237">
        <f>F237*AF237</f>
        <v>0</v>
      </c>
      <c r="AO237" t="s">
        <v>347</v>
      </c>
      <c r="AP237" t="s">
        <v>348</v>
      </c>
      <c r="AQ237" s="13" t="s">
        <v>54</v>
      </c>
    </row>
    <row r="238" spans="1:43">
      <c r="D238" s="14" t="s">
        <v>416</v>
      </c>
      <c r="E238" s="14"/>
      <c r="F238" s="14">
        <v>25.295999999999999</v>
      </c>
    </row>
    <row r="239" spans="1:43">
      <c r="D239" s="14" t="s">
        <v>417</v>
      </c>
      <c r="E239" s="14"/>
      <c r="F239" s="14">
        <v>12.778</v>
      </c>
    </row>
    <row r="240" spans="1:43">
      <c r="D240" s="14" t="s">
        <v>418</v>
      </c>
      <c r="E240" s="14"/>
      <c r="F240" s="14">
        <v>26.72</v>
      </c>
    </row>
    <row r="241" spans="1:43">
      <c r="D241" s="14" t="s">
        <v>419</v>
      </c>
      <c r="E241" s="14"/>
      <c r="F241" s="14">
        <v>14.990600000000001</v>
      </c>
    </row>
    <row r="242" spans="1:43">
      <c r="D242" s="14" t="s">
        <v>420</v>
      </c>
      <c r="E242" s="14"/>
      <c r="F242" s="14">
        <v>13.559200000000001</v>
      </c>
    </row>
    <row r="243" spans="1:43">
      <c r="D243" s="14" t="s">
        <v>421</v>
      </c>
      <c r="E243" s="14"/>
      <c r="F243" s="14">
        <v>11.849</v>
      </c>
    </row>
    <row r="244" spans="1:43">
      <c r="D244" s="14" t="s">
        <v>422</v>
      </c>
      <c r="E244" s="14"/>
      <c r="F244" s="14">
        <v>12.885999999999999</v>
      </c>
    </row>
    <row r="245" spans="1:43">
      <c r="D245" s="14" t="s">
        <v>423</v>
      </c>
      <c r="E245" s="14"/>
      <c r="F245" s="14">
        <v>13.497999999999999</v>
      </c>
    </row>
    <row r="246" spans="1:43" ht="12.75" customHeight="1">
      <c r="C246" s="17" t="s">
        <v>64</v>
      </c>
      <c r="D246" s="53" t="s">
        <v>424</v>
      </c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1:43">
      <c r="A247" s="2" t="s">
        <v>425</v>
      </c>
      <c r="C247" s="1" t="s">
        <v>426</v>
      </c>
      <c r="D247" t="s">
        <v>427</v>
      </c>
      <c r="E247" t="s">
        <v>50</v>
      </c>
      <c r="F247">
        <v>2.3820000000000001</v>
      </c>
      <c r="G247">
        <v>0</v>
      </c>
      <c r="H247">
        <f>F247*AE247</f>
        <v>0</v>
      </c>
      <c r="I247">
        <f>J247-H247</f>
        <v>0</v>
      </c>
      <c r="J247">
        <f>F247*G247</f>
        <v>0</v>
      </c>
      <c r="K247">
        <v>3.8800000000000002E-3</v>
      </c>
      <c r="L247">
        <f>F247*K247</f>
        <v>9.242160000000001E-3</v>
      </c>
      <c r="M247" t="s">
        <v>51</v>
      </c>
      <c r="N247">
        <v>1</v>
      </c>
      <c r="O247">
        <f>IF(N247=5,I247,0)</f>
        <v>0</v>
      </c>
      <c r="Z247">
        <f>IF(AD247=0,J247,0)</f>
        <v>0</v>
      </c>
      <c r="AA247">
        <f>IF(AD247=15,J247,0)</f>
        <v>0</v>
      </c>
      <c r="AB247">
        <f>IF(AD247=21,J247,0)</f>
        <v>0</v>
      </c>
      <c r="AD247">
        <v>12</v>
      </c>
      <c r="AE247">
        <f>G247*AG247</f>
        <v>0</v>
      </c>
      <c r="AF247">
        <f>G247*(1-AG247)</f>
        <v>0</v>
      </c>
      <c r="AG247">
        <v>8.8052952575901219E-2</v>
      </c>
      <c r="AM247">
        <f>F247*AE247</f>
        <v>0</v>
      </c>
      <c r="AN247">
        <f>F247*AF247</f>
        <v>0</v>
      </c>
      <c r="AO247" t="s">
        <v>347</v>
      </c>
      <c r="AP247" t="s">
        <v>348</v>
      </c>
      <c r="AQ247" s="13" t="s">
        <v>54</v>
      </c>
    </row>
    <row r="248" spans="1:43">
      <c r="D248" s="14" t="s">
        <v>428</v>
      </c>
      <c r="E248" s="14"/>
      <c r="F248" s="14">
        <v>4.8840000000000003</v>
      </c>
    </row>
    <row r="249" spans="1:43">
      <c r="D249" s="14" t="s">
        <v>429</v>
      </c>
      <c r="E249" s="14"/>
      <c r="F249" s="14">
        <v>-0.42</v>
      </c>
    </row>
    <row r="250" spans="1:43">
      <c r="D250" s="14" t="s">
        <v>430</v>
      </c>
      <c r="E250" s="14"/>
      <c r="F250" s="14">
        <v>3.1320000000000001</v>
      </c>
    </row>
    <row r="251" spans="1:43">
      <c r="D251" s="14" t="s">
        <v>431</v>
      </c>
      <c r="E251" s="14"/>
      <c r="F251" s="14">
        <v>-0.63</v>
      </c>
    </row>
    <row r="252" spans="1:43">
      <c r="D252" s="14" t="s">
        <v>432</v>
      </c>
      <c r="E252" s="14"/>
      <c r="F252" s="14">
        <v>6.12</v>
      </c>
    </row>
    <row r="253" spans="1:43">
      <c r="D253" s="14" t="s">
        <v>433</v>
      </c>
      <c r="E253" s="14"/>
      <c r="F253" s="14">
        <v>-0.84</v>
      </c>
    </row>
    <row r="254" spans="1:43">
      <c r="D254" s="14" t="s">
        <v>434</v>
      </c>
      <c r="E254" s="14"/>
      <c r="F254" s="14">
        <v>-0.48</v>
      </c>
    </row>
    <row r="255" spans="1:43">
      <c r="D255" s="14" t="s">
        <v>435</v>
      </c>
      <c r="E255" s="14"/>
      <c r="F255" s="14">
        <v>-0.48</v>
      </c>
    </row>
    <row r="256" spans="1:43">
      <c r="D256" s="14" t="s">
        <v>436</v>
      </c>
      <c r="E256" s="14"/>
      <c r="F256" s="14">
        <v>2.6454</v>
      </c>
    </row>
    <row r="257" spans="1:43">
      <c r="D257" s="14" t="s">
        <v>437</v>
      </c>
      <c r="E257" s="14"/>
      <c r="F257" s="14">
        <v>2.3927999999999998</v>
      </c>
    </row>
    <row r="258" spans="1:43">
      <c r="D258" s="14" t="s">
        <v>438</v>
      </c>
      <c r="E258" s="14"/>
      <c r="F258" s="14">
        <v>2.0910000000000002</v>
      </c>
    </row>
    <row r="259" spans="1:43">
      <c r="D259" s="14" t="s">
        <v>439</v>
      </c>
      <c r="E259" s="14"/>
      <c r="F259" s="14">
        <v>2.274</v>
      </c>
    </row>
    <row r="260" spans="1:43">
      <c r="D260" s="14" t="s">
        <v>440</v>
      </c>
      <c r="E260" s="14"/>
      <c r="F260" s="14">
        <v>2.3820000000000001</v>
      </c>
    </row>
    <row r="261" spans="1:43">
      <c r="A261" s="2" t="s">
        <v>441</v>
      </c>
      <c r="C261" s="1" t="s">
        <v>442</v>
      </c>
      <c r="D261" t="s">
        <v>443</v>
      </c>
      <c r="E261" t="s">
        <v>50</v>
      </c>
      <c r="F261">
        <v>2.8584000000000001</v>
      </c>
      <c r="G261">
        <v>0</v>
      </c>
      <c r="H261">
        <f>F261*AE261</f>
        <v>0</v>
      </c>
      <c r="I261">
        <f>J261-H261</f>
        <v>0</v>
      </c>
      <c r="J261">
        <f>F261*G261</f>
        <v>0</v>
      </c>
      <c r="K261">
        <v>1.4999999999999999E-2</v>
      </c>
      <c r="L261">
        <f>F261*K261</f>
        <v>4.2875999999999997E-2</v>
      </c>
      <c r="M261" t="s">
        <v>444</v>
      </c>
      <c r="N261">
        <v>1</v>
      </c>
      <c r="O261">
        <f>IF(N261=5,I261,0)</f>
        <v>0</v>
      </c>
      <c r="Z261">
        <f>IF(AD261=0,J261,0)</f>
        <v>0</v>
      </c>
      <c r="AA261">
        <f>IF(AD261=15,J261,0)</f>
        <v>0</v>
      </c>
      <c r="AB261">
        <f>IF(AD261=21,J261,0)</f>
        <v>0</v>
      </c>
      <c r="AD261">
        <v>12</v>
      </c>
      <c r="AE261">
        <f>G261*AG261</f>
        <v>0</v>
      </c>
      <c r="AF261">
        <f>G261*(1-AG261)</f>
        <v>0</v>
      </c>
      <c r="AG261">
        <v>1</v>
      </c>
      <c r="AM261">
        <f>F261*AE261</f>
        <v>0</v>
      </c>
      <c r="AN261">
        <f>F261*AF261</f>
        <v>0</v>
      </c>
      <c r="AO261" t="s">
        <v>347</v>
      </c>
      <c r="AP261" t="s">
        <v>348</v>
      </c>
      <c r="AQ261" s="13" t="s">
        <v>54</v>
      </c>
    </row>
    <row r="262" spans="1:43">
      <c r="D262" s="14" t="s">
        <v>445</v>
      </c>
      <c r="E262" s="14"/>
      <c r="F262" s="14">
        <v>5.3567999999999998</v>
      </c>
    </row>
    <row r="263" spans="1:43">
      <c r="D263" s="14" t="s">
        <v>446</v>
      </c>
      <c r="E263" s="14"/>
      <c r="F263" s="14">
        <v>3.0024000000000002</v>
      </c>
    </row>
    <row r="264" spans="1:43">
      <c r="D264" s="14" t="s">
        <v>447</v>
      </c>
      <c r="E264" s="14"/>
      <c r="F264" s="14">
        <v>5.1840000000000002</v>
      </c>
    </row>
    <row r="265" spans="1:43">
      <c r="D265" s="14" t="s">
        <v>448</v>
      </c>
      <c r="E265" s="14"/>
      <c r="F265" s="14">
        <v>2.9606400000000002</v>
      </c>
    </row>
    <row r="266" spans="1:43">
      <c r="D266" s="14" t="s">
        <v>449</v>
      </c>
      <c r="E266" s="14"/>
      <c r="F266" s="14">
        <v>2.8713600000000001</v>
      </c>
    </row>
    <row r="267" spans="1:43">
      <c r="D267" s="14" t="s">
        <v>450</v>
      </c>
      <c r="E267" s="14"/>
      <c r="F267" s="14">
        <v>2.5091999999999999</v>
      </c>
    </row>
    <row r="268" spans="1:43">
      <c r="D268" s="14" t="s">
        <v>451</v>
      </c>
      <c r="E268" s="14"/>
      <c r="F268" s="14">
        <v>2.7288000000000001</v>
      </c>
    </row>
    <row r="269" spans="1:43">
      <c r="D269" s="14" t="s">
        <v>452</v>
      </c>
      <c r="E269" s="14"/>
      <c r="F269" s="14">
        <v>2.8584000000000001</v>
      </c>
    </row>
    <row r="270" spans="1:43" ht="12.75" customHeight="1">
      <c r="C270" s="17" t="s">
        <v>64</v>
      </c>
      <c r="D270" s="53" t="s">
        <v>453</v>
      </c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1:43">
      <c r="A271" s="18"/>
      <c r="B271" s="19"/>
      <c r="C271" s="19" t="s">
        <v>454</v>
      </c>
      <c r="D271" s="13" t="s">
        <v>455</v>
      </c>
      <c r="E271" s="13"/>
      <c r="F271" s="13"/>
      <c r="G271" s="13"/>
      <c r="H271" s="13">
        <f>SUM(H272:H311)</f>
        <v>0</v>
      </c>
      <c r="I271" s="13">
        <f>SUM(I272:I311)</f>
        <v>0</v>
      </c>
      <c r="J271" s="13">
        <f>H271+I271</f>
        <v>0</v>
      </c>
      <c r="K271" s="13"/>
      <c r="L271" s="13">
        <f>SUM(L272:L311)</f>
        <v>2.7785480000000001E-2</v>
      </c>
      <c r="M271" s="13"/>
      <c r="P271" s="13">
        <f>IF(Q271="PR",J271,SUM(O272:O311))</f>
        <v>0</v>
      </c>
      <c r="Q271" s="13" t="s">
        <v>108</v>
      </c>
      <c r="R271" s="13">
        <f>IF(Q271="HS",H271,0)</f>
        <v>0</v>
      </c>
      <c r="S271" s="13">
        <f>IF(Q271="HS",I271-P271,0)</f>
        <v>0</v>
      </c>
      <c r="T271" s="13">
        <f>IF(Q271="PS",H271,0)</f>
        <v>0</v>
      </c>
      <c r="U271" s="13">
        <f>IF(Q271="PS",I271-P271,0)</f>
        <v>0</v>
      </c>
      <c r="V271" s="13">
        <f>IF(Q271="MP",H271,0)</f>
        <v>0</v>
      </c>
      <c r="W271" s="13">
        <f>IF(Q271="MP",I271-P271,0)</f>
        <v>0</v>
      </c>
      <c r="X271" s="13">
        <f>IF(Q271="OM",H271,0)</f>
        <v>0</v>
      </c>
      <c r="Y271" s="13">
        <v>784</v>
      </c>
      <c r="AI271">
        <f>SUM(Z272:Z311)</f>
        <v>0</v>
      </c>
      <c r="AJ271">
        <f>SUM(AA272:AA311)</f>
        <v>0</v>
      </c>
      <c r="AK271">
        <f>SUM(AB272:AB311)</f>
        <v>0</v>
      </c>
    </row>
    <row r="272" spans="1:43">
      <c r="A272" s="2" t="s">
        <v>456</v>
      </c>
      <c r="C272" s="1" t="s">
        <v>457</v>
      </c>
      <c r="D272" t="s">
        <v>458</v>
      </c>
      <c r="E272" t="s">
        <v>50</v>
      </c>
      <c r="F272">
        <v>36.643999999999998</v>
      </c>
      <c r="G272">
        <v>0</v>
      </c>
      <c r="H272">
        <f>F272*AE272</f>
        <v>0</v>
      </c>
      <c r="I272">
        <f>J272-H272</f>
        <v>0</v>
      </c>
      <c r="J272">
        <f>F272*G272</f>
        <v>0</v>
      </c>
      <c r="K272">
        <v>0</v>
      </c>
      <c r="L272">
        <f>F272*K272</f>
        <v>0</v>
      </c>
      <c r="M272" t="s">
        <v>51</v>
      </c>
      <c r="N272">
        <v>1</v>
      </c>
      <c r="O272">
        <f>IF(N272=5,I272,0)</f>
        <v>0</v>
      </c>
      <c r="Z272">
        <f>IF(AD272=0,J272,0)</f>
        <v>0</v>
      </c>
      <c r="AA272">
        <f>IF(AD272=15,J272,0)</f>
        <v>0</v>
      </c>
      <c r="AB272">
        <f>IF(AD272=21,J272,0)</f>
        <v>0</v>
      </c>
      <c r="AD272">
        <v>12</v>
      </c>
      <c r="AE272">
        <f>G272*AG272</f>
        <v>0</v>
      </c>
      <c r="AF272">
        <f>G272*(1-AG272)</f>
        <v>0</v>
      </c>
      <c r="AG272">
        <v>0</v>
      </c>
      <c r="AM272">
        <f>F272*AE272</f>
        <v>0</v>
      </c>
      <c r="AN272">
        <f>F272*AF272</f>
        <v>0</v>
      </c>
      <c r="AO272" t="s">
        <v>459</v>
      </c>
      <c r="AP272" t="s">
        <v>348</v>
      </c>
      <c r="AQ272" s="13" t="s">
        <v>54</v>
      </c>
    </row>
    <row r="273" spans="4:6">
      <c r="D273" s="14" t="s">
        <v>460</v>
      </c>
      <c r="E273" s="14"/>
      <c r="F273" s="14">
        <v>6.98</v>
      </c>
    </row>
    <row r="274" spans="4:6">
      <c r="D274" s="14" t="s">
        <v>461</v>
      </c>
      <c r="E274" s="14"/>
      <c r="F274" s="14">
        <v>9.7680000000000007</v>
      </c>
    </row>
    <row r="275" spans="4:6">
      <c r="D275" s="14" t="s">
        <v>462</v>
      </c>
      <c r="E275" s="14"/>
      <c r="F275" s="14">
        <v>2.8628</v>
      </c>
    </row>
    <row r="276" spans="4:6">
      <c r="D276" s="14" t="s">
        <v>463</v>
      </c>
      <c r="E276" s="14"/>
      <c r="F276" s="14">
        <v>6.2640000000000002</v>
      </c>
    </row>
    <row r="277" spans="4:6">
      <c r="D277" s="14" t="s">
        <v>464</v>
      </c>
      <c r="E277" s="14"/>
      <c r="F277" s="14">
        <v>6.2</v>
      </c>
    </row>
    <row r="278" spans="4:6">
      <c r="D278" s="14" t="s">
        <v>465</v>
      </c>
      <c r="E278" s="14"/>
      <c r="F278" s="14">
        <v>12.24</v>
      </c>
    </row>
    <row r="279" spans="4:6">
      <c r="D279" s="14" t="s">
        <v>466</v>
      </c>
      <c r="E279" s="14"/>
      <c r="F279" s="14">
        <v>6.09</v>
      </c>
    </row>
    <row r="280" spans="4:6">
      <c r="D280" s="14" t="s">
        <v>467</v>
      </c>
      <c r="E280" s="14"/>
      <c r="F280" s="14">
        <v>0</v>
      </c>
    </row>
    <row r="281" spans="4:6">
      <c r="D281" s="14" t="s">
        <v>468</v>
      </c>
      <c r="E281" s="14"/>
      <c r="F281" s="14">
        <v>6.57</v>
      </c>
    </row>
    <row r="282" spans="4:6">
      <c r="D282" s="14" t="s">
        <v>469</v>
      </c>
      <c r="E282" s="14"/>
      <c r="F282" s="14">
        <v>13.858000000000001</v>
      </c>
    </row>
    <row r="283" spans="4:6">
      <c r="D283" s="14" t="s">
        <v>470</v>
      </c>
      <c r="E283" s="14"/>
      <c r="F283" s="14">
        <v>5.23</v>
      </c>
    </row>
    <row r="284" spans="4:6">
      <c r="D284" s="14" t="s">
        <v>471</v>
      </c>
      <c r="E284" s="14"/>
      <c r="F284" s="14">
        <v>5.5056000000000003</v>
      </c>
    </row>
    <row r="285" spans="4:6">
      <c r="D285" s="14" t="s">
        <v>472</v>
      </c>
      <c r="E285" s="14"/>
      <c r="F285" s="14">
        <v>5.43</v>
      </c>
    </row>
    <row r="286" spans="4:6">
      <c r="D286" s="14" t="s">
        <v>473</v>
      </c>
      <c r="E286" s="14"/>
      <c r="F286" s="14">
        <v>12.8804</v>
      </c>
    </row>
    <row r="287" spans="4:6">
      <c r="D287" s="14" t="s">
        <v>474</v>
      </c>
      <c r="E287" s="14"/>
      <c r="F287" s="14">
        <v>3.79</v>
      </c>
    </row>
    <row r="288" spans="4:6">
      <c r="D288" s="14" t="s">
        <v>475</v>
      </c>
      <c r="E288" s="14"/>
      <c r="F288" s="14">
        <v>4.7220000000000004</v>
      </c>
    </row>
    <row r="289" spans="1:43">
      <c r="D289" s="14" t="s">
        <v>476</v>
      </c>
      <c r="E289" s="14"/>
      <c r="F289" s="14">
        <v>6.26</v>
      </c>
    </row>
    <row r="290" spans="1:43">
      <c r="D290" s="14" t="s">
        <v>477</v>
      </c>
      <c r="E290" s="14"/>
      <c r="F290" s="14">
        <v>13.26</v>
      </c>
    </row>
    <row r="291" spans="1:43">
      <c r="D291" s="14" t="s">
        <v>478</v>
      </c>
      <c r="E291" s="14"/>
      <c r="F291" s="14">
        <v>4.68</v>
      </c>
    </row>
    <row r="292" spans="1:43">
      <c r="D292" s="14" t="s">
        <v>479</v>
      </c>
      <c r="E292" s="14"/>
      <c r="F292" s="14">
        <v>5.0880000000000001</v>
      </c>
    </row>
    <row r="293" spans="1:43">
      <c r="D293" s="14" t="s">
        <v>480</v>
      </c>
      <c r="E293" s="14"/>
      <c r="F293" s="14">
        <v>4.45</v>
      </c>
    </row>
    <row r="294" spans="1:43">
      <c r="D294" s="14" t="s">
        <v>481</v>
      </c>
      <c r="E294" s="14"/>
      <c r="F294" s="14">
        <v>22.463999999999999</v>
      </c>
    </row>
    <row r="295" spans="1:43">
      <c r="D295" s="14" t="s">
        <v>482</v>
      </c>
      <c r="E295" s="14"/>
      <c r="F295" s="14">
        <v>4.8600000000000003</v>
      </c>
    </row>
    <row r="296" spans="1:43">
      <c r="D296" s="14" t="s">
        <v>483</v>
      </c>
      <c r="E296" s="14"/>
      <c r="F296" s="14">
        <v>5.3040000000000003</v>
      </c>
    </row>
    <row r="297" spans="1:43">
      <c r="D297" s="14" t="s">
        <v>484</v>
      </c>
      <c r="E297" s="14"/>
      <c r="F297" s="14">
        <v>4.38</v>
      </c>
    </row>
    <row r="298" spans="1:43">
      <c r="D298" s="14" t="s">
        <v>485</v>
      </c>
      <c r="E298" s="14"/>
      <c r="F298" s="14">
        <v>22.1</v>
      </c>
    </row>
    <row r="299" spans="1:43" ht="12.75" customHeight="1">
      <c r="C299" s="17" t="s">
        <v>64</v>
      </c>
      <c r="D299" s="53" t="s">
        <v>486</v>
      </c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1:43">
      <c r="A300" s="2" t="s">
        <v>487</v>
      </c>
      <c r="C300" s="1" t="s">
        <v>488</v>
      </c>
      <c r="D300" t="s">
        <v>489</v>
      </c>
      <c r="E300" t="s">
        <v>50</v>
      </c>
      <c r="F300">
        <v>36.643999999999998</v>
      </c>
      <c r="G300">
        <v>0</v>
      </c>
      <c r="H300">
        <f>F300*AE300</f>
        <v>0</v>
      </c>
      <c r="I300">
        <f>J300-H300</f>
        <v>0</v>
      </c>
      <c r="J300">
        <f>F300*G300</f>
        <v>0</v>
      </c>
      <c r="K300">
        <v>0</v>
      </c>
      <c r="L300">
        <f>F300*K300</f>
        <v>0</v>
      </c>
      <c r="M300" t="s">
        <v>51</v>
      </c>
      <c r="N300">
        <v>1</v>
      </c>
      <c r="O300">
        <f>IF(N300=5,I300,0)</f>
        <v>0</v>
      </c>
      <c r="Z300">
        <f>IF(AD300=0,J300,0)</f>
        <v>0</v>
      </c>
      <c r="AA300">
        <f>IF(AD300=15,J300,0)</f>
        <v>0</v>
      </c>
      <c r="AB300">
        <f>IF(AD300=21,J300,0)</f>
        <v>0</v>
      </c>
      <c r="AD300">
        <v>12</v>
      </c>
      <c r="AE300">
        <f>G300*AG300</f>
        <v>0</v>
      </c>
      <c r="AF300">
        <f>G300*(1-AG300)</f>
        <v>0</v>
      </c>
      <c r="AG300">
        <v>0</v>
      </c>
      <c r="AM300">
        <f>F300*AE300</f>
        <v>0</v>
      </c>
      <c r="AN300">
        <f>F300*AF300</f>
        <v>0</v>
      </c>
      <c r="AO300" t="s">
        <v>459</v>
      </c>
      <c r="AP300" t="s">
        <v>348</v>
      </c>
      <c r="AQ300" s="13" t="s">
        <v>54</v>
      </c>
    </row>
    <row r="301" spans="1:43" ht="12.75" customHeight="1">
      <c r="C301" s="17" t="s">
        <v>64</v>
      </c>
      <c r="D301" s="53" t="s">
        <v>490</v>
      </c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1:43">
      <c r="A302" s="2" t="s">
        <v>491</v>
      </c>
      <c r="C302" s="1" t="s">
        <v>492</v>
      </c>
      <c r="D302" t="s">
        <v>493</v>
      </c>
      <c r="E302" t="s">
        <v>50</v>
      </c>
      <c r="F302">
        <v>9.24</v>
      </c>
      <c r="G302">
        <v>0</v>
      </c>
      <c r="H302">
        <f>F302*AE302</f>
        <v>0</v>
      </c>
      <c r="I302">
        <f>J302-H302</f>
        <v>0</v>
      </c>
      <c r="J302">
        <f>F302*G302</f>
        <v>0</v>
      </c>
      <c r="K302">
        <v>3.5E-4</v>
      </c>
      <c r="L302">
        <f>F302*K302</f>
        <v>3.2339999999999999E-3</v>
      </c>
      <c r="M302" t="s">
        <v>51</v>
      </c>
      <c r="N302">
        <v>1</v>
      </c>
      <c r="O302">
        <f>IF(N302=5,I302,0)</f>
        <v>0</v>
      </c>
      <c r="Z302">
        <f>IF(AD302=0,J302,0)</f>
        <v>0</v>
      </c>
      <c r="AA302">
        <f>IF(AD302=15,J302,0)</f>
        <v>0</v>
      </c>
      <c r="AB302">
        <f>IF(AD302=21,J302,0)</f>
        <v>0</v>
      </c>
      <c r="AD302">
        <v>12</v>
      </c>
      <c r="AE302">
        <f>G302*AG302</f>
        <v>0</v>
      </c>
      <c r="AF302">
        <f>G302*(1-AG302)</f>
        <v>0</v>
      </c>
      <c r="AG302">
        <v>0.624</v>
      </c>
      <c r="AM302">
        <f>F302*AE302</f>
        <v>0</v>
      </c>
      <c r="AN302">
        <f>F302*AF302</f>
        <v>0</v>
      </c>
      <c r="AO302" t="s">
        <v>459</v>
      </c>
      <c r="AP302" t="s">
        <v>348</v>
      </c>
      <c r="AQ302" s="13" t="s">
        <v>54</v>
      </c>
    </row>
    <row r="303" spans="1:43">
      <c r="D303" s="14" t="s">
        <v>92</v>
      </c>
      <c r="E303" s="14"/>
      <c r="F303" s="14">
        <v>6.98</v>
      </c>
    </row>
    <row r="304" spans="1:43">
      <c r="D304" s="14" t="s">
        <v>494</v>
      </c>
      <c r="E304" s="14"/>
      <c r="F304" s="14">
        <v>12.52</v>
      </c>
    </row>
    <row r="305" spans="1:43">
      <c r="D305" s="14" t="s">
        <v>495</v>
      </c>
      <c r="E305" s="14"/>
      <c r="F305" s="14">
        <v>10.66</v>
      </c>
    </row>
    <row r="306" spans="1:43">
      <c r="D306" s="14" t="s">
        <v>496</v>
      </c>
      <c r="E306" s="14"/>
      <c r="F306" s="14">
        <v>10.050000000000001</v>
      </c>
    </row>
    <row r="307" spans="1:43">
      <c r="D307" s="14" t="s">
        <v>497</v>
      </c>
      <c r="E307" s="14"/>
      <c r="F307" s="14">
        <v>9.1300000000000008</v>
      </c>
    </row>
    <row r="308" spans="1:43">
      <c r="D308" s="14" t="s">
        <v>498</v>
      </c>
      <c r="E308" s="14"/>
      <c r="F308" s="14">
        <v>9.24</v>
      </c>
    </row>
    <row r="309" spans="1:43">
      <c r="A309" s="2" t="s">
        <v>499</v>
      </c>
      <c r="C309" s="1" t="s">
        <v>500</v>
      </c>
      <c r="D309" t="s">
        <v>501</v>
      </c>
      <c r="E309" t="s">
        <v>50</v>
      </c>
      <c r="F309">
        <v>36.643999999999998</v>
      </c>
      <c r="G309">
        <v>0</v>
      </c>
      <c r="H309">
        <f>F309*AE309</f>
        <v>0</v>
      </c>
      <c r="I309">
        <f>J309-H309</f>
        <v>0</v>
      </c>
      <c r="J309">
        <f>F309*G309</f>
        <v>0</v>
      </c>
      <c r="K309">
        <v>4.0000000000000002E-4</v>
      </c>
      <c r="L309">
        <f>F309*K309</f>
        <v>1.46576E-2</v>
      </c>
      <c r="M309" t="s">
        <v>51</v>
      </c>
      <c r="N309">
        <v>1</v>
      </c>
      <c r="O309">
        <f>IF(N309=5,I309,0)</f>
        <v>0</v>
      </c>
      <c r="Z309">
        <f>IF(AD309=0,J309,0)</f>
        <v>0</v>
      </c>
      <c r="AA309">
        <f>IF(AD309=15,J309,0)</f>
        <v>0</v>
      </c>
      <c r="AB309">
        <f>IF(AD309=21,J309,0)</f>
        <v>0</v>
      </c>
      <c r="AD309">
        <v>12</v>
      </c>
      <c r="AE309">
        <f>G309*AG309</f>
        <v>0</v>
      </c>
      <c r="AF309">
        <f>G309*(1-AG309)</f>
        <v>0</v>
      </c>
      <c r="AG309">
        <v>0.62193475815523058</v>
      </c>
      <c r="AM309">
        <f>F309*AE309</f>
        <v>0</v>
      </c>
      <c r="AN309">
        <f>F309*AF309</f>
        <v>0</v>
      </c>
      <c r="AO309" t="s">
        <v>459</v>
      </c>
      <c r="AP309" t="s">
        <v>348</v>
      </c>
      <c r="AQ309" s="13" t="s">
        <v>54</v>
      </c>
    </row>
    <row r="310" spans="1:43" ht="12.75" customHeight="1">
      <c r="C310" s="17" t="s">
        <v>64</v>
      </c>
      <c r="D310" s="53" t="s">
        <v>502</v>
      </c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1:43">
      <c r="A311" s="2" t="s">
        <v>503</v>
      </c>
      <c r="C311" s="1" t="s">
        <v>504</v>
      </c>
      <c r="D311" t="s">
        <v>505</v>
      </c>
      <c r="E311" t="s">
        <v>50</v>
      </c>
      <c r="F311">
        <v>36.643999999999998</v>
      </c>
      <c r="G311">
        <v>0</v>
      </c>
      <c r="H311">
        <f>F311*AE311</f>
        <v>0</v>
      </c>
      <c r="I311">
        <f>J311-H311</f>
        <v>0</v>
      </c>
      <c r="J311">
        <f>F311*G311</f>
        <v>0</v>
      </c>
      <c r="K311">
        <v>2.7E-4</v>
      </c>
      <c r="L311">
        <f>F311*K311</f>
        <v>9.893879999999999E-3</v>
      </c>
      <c r="M311" t="s">
        <v>51</v>
      </c>
      <c r="N311">
        <v>1</v>
      </c>
      <c r="O311">
        <f>IF(N311=5,I311,0)</f>
        <v>0</v>
      </c>
      <c r="Z311">
        <f>IF(AD311=0,J311,0)</f>
        <v>0</v>
      </c>
      <c r="AA311">
        <f>IF(AD311=15,J311,0)</f>
        <v>0</v>
      </c>
      <c r="AB311">
        <f>IF(AD311=21,J311,0)</f>
        <v>0</v>
      </c>
      <c r="AD311">
        <v>12</v>
      </c>
      <c r="AE311">
        <f>G311*AG311</f>
        <v>0</v>
      </c>
      <c r="AF311">
        <f>G311*(1-AG311)</f>
        <v>0</v>
      </c>
      <c r="AG311">
        <v>0.18165291567612921</v>
      </c>
      <c r="AM311">
        <f>F311*AE311</f>
        <v>0</v>
      </c>
      <c r="AN311">
        <f>F311*AF311</f>
        <v>0</v>
      </c>
      <c r="AO311" t="s">
        <v>459</v>
      </c>
      <c r="AP311" t="s">
        <v>348</v>
      </c>
      <c r="AQ311" s="13" t="s">
        <v>54</v>
      </c>
    </row>
    <row r="312" spans="1:43" ht="12.75" customHeight="1">
      <c r="C312" s="17" t="s">
        <v>64</v>
      </c>
      <c r="D312" s="53" t="s">
        <v>506</v>
      </c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1:43">
      <c r="A313" s="18"/>
      <c r="B313" s="19"/>
      <c r="C313" s="19" t="s">
        <v>507</v>
      </c>
      <c r="D313" s="13" t="s">
        <v>508</v>
      </c>
      <c r="E313" s="13"/>
      <c r="F313" s="13"/>
      <c r="G313" s="13"/>
      <c r="H313" s="13">
        <f>SUM(H314:H335)</f>
        <v>0</v>
      </c>
      <c r="I313" s="13">
        <f>SUM(I314:I335)</f>
        <v>0</v>
      </c>
      <c r="J313" s="13">
        <f>H313+I313</f>
        <v>0</v>
      </c>
      <c r="K313" s="13"/>
      <c r="L313" s="13">
        <f>SUM(L314:L335)</f>
        <v>1.04925465</v>
      </c>
      <c r="M313" s="13"/>
      <c r="P313" s="13">
        <f>IF(Q313="PR",J313,SUM(O314:O335))</f>
        <v>0</v>
      </c>
      <c r="Q313" s="13" t="s">
        <v>46</v>
      </c>
      <c r="R313" s="13">
        <f>IF(Q313="HS",H313,0)</f>
        <v>0</v>
      </c>
      <c r="S313" s="13">
        <f>IF(Q313="HS",I313-P313,0)</f>
        <v>0</v>
      </c>
      <c r="T313" s="13">
        <f>IF(Q313="PS",H313,0)</f>
        <v>0</v>
      </c>
      <c r="U313" s="13">
        <f>IF(Q313="PS",I313-P313,0)</f>
        <v>0</v>
      </c>
      <c r="V313" s="13">
        <f>IF(Q313="MP",H313,0)</f>
        <v>0</v>
      </c>
      <c r="W313" s="13">
        <f>IF(Q313="MP",I313-P313,0)</f>
        <v>0</v>
      </c>
      <c r="X313" s="13">
        <f>IF(Q313="OM",H313,0)</f>
        <v>0</v>
      </c>
      <c r="Y313" s="13">
        <v>96</v>
      </c>
      <c r="AI313">
        <f>SUM(Z314:Z335)</f>
        <v>0</v>
      </c>
      <c r="AJ313">
        <f>SUM(AA314:AA335)</f>
        <v>0</v>
      </c>
      <c r="AK313">
        <f>SUM(AB314:AB335)</f>
        <v>0</v>
      </c>
    </row>
    <row r="314" spans="1:43">
      <c r="A314" s="2" t="s">
        <v>509</v>
      </c>
      <c r="C314" s="1" t="s">
        <v>510</v>
      </c>
      <c r="D314" t="s">
        <v>511</v>
      </c>
      <c r="E314" t="s">
        <v>512</v>
      </c>
      <c r="F314">
        <v>0.3402</v>
      </c>
      <c r="G314">
        <v>0</v>
      </c>
      <c r="H314">
        <f>F314*AE314</f>
        <v>0</v>
      </c>
      <c r="I314">
        <f>J314-H314</f>
        <v>0</v>
      </c>
      <c r="J314">
        <f>F314*G314</f>
        <v>0</v>
      </c>
      <c r="K314">
        <v>2.2000000000000002</v>
      </c>
      <c r="L314">
        <f>F314*K314</f>
        <v>0.74844000000000011</v>
      </c>
      <c r="M314" t="s">
        <v>51</v>
      </c>
      <c r="N314">
        <v>1</v>
      </c>
      <c r="O314">
        <f>IF(N314=5,I314,0)</f>
        <v>0</v>
      </c>
      <c r="Z314">
        <f>IF(AD314=0,J314,0)</f>
        <v>0</v>
      </c>
      <c r="AA314">
        <f>IF(AD314=15,J314,0)</f>
        <v>0</v>
      </c>
      <c r="AB314">
        <f>IF(AD314=21,J314,0)</f>
        <v>0</v>
      </c>
      <c r="AD314">
        <v>12</v>
      </c>
      <c r="AE314">
        <f>G314*AG314</f>
        <v>0</v>
      </c>
      <c r="AF314">
        <f>G314*(1-AG314)</f>
        <v>0</v>
      </c>
      <c r="AG314">
        <v>0</v>
      </c>
      <c r="AM314">
        <f>F314*AE314</f>
        <v>0</v>
      </c>
      <c r="AN314">
        <f>F314*AF314</f>
        <v>0</v>
      </c>
      <c r="AO314" t="s">
        <v>513</v>
      </c>
      <c r="AP314" t="s">
        <v>514</v>
      </c>
      <c r="AQ314" s="13" t="s">
        <v>54</v>
      </c>
    </row>
    <row r="315" spans="1:43">
      <c r="D315" s="14" t="s">
        <v>515</v>
      </c>
      <c r="E315" s="14"/>
      <c r="F315" s="14">
        <v>0.32900000000000001</v>
      </c>
    </row>
    <row r="316" spans="1:43">
      <c r="D316" s="14" t="s">
        <v>516</v>
      </c>
      <c r="E316" s="14"/>
      <c r="F316" s="14">
        <v>0.42630000000000001</v>
      </c>
    </row>
    <row r="317" spans="1:43">
      <c r="D317" s="14" t="s">
        <v>517</v>
      </c>
      <c r="E317" s="14"/>
      <c r="F317" s="14">
        <v>0.36609999999999998</v>
      </c>
    </row>
    <row r="318" spans="1:43">
      <c r="D318" s="14" t="s">
        <v>518</v>
      </c>
      <c r="E318" s="14"/>
      <c r="F318" s="14">
        <v>0.26529999999999998</v>
      </c>
    </row>
    <row r="319" spans="1:43">
      <c r="D319" s="14" t="s">
        <v>519</v>
      </c>
      <c r="E319" s="14"/>
      <c r="F319" s="14">
        <v>0.3276</v>
      </c>
    </row>
    <row r="320" spans="1:43">
      <c r="D320" s="14" t="s">
        <v>520</v>
      </c>
      <c r="E320" s="14"/>
      <c r="F320" s="14">
        <v>0.3402</v>
      </c>
    </row>
    <row r="321" spans="1:43" ht="38.25" customHeight="1">
      <c r="C321" s="17" t="s">
        <v>64</v>
      </c>
      <c r="D321" s="53" t="s">
        <v>521</v>
      </c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1:43">
      <c r="A322" s="2" t="s">
        <v>522</v>
      </c>
      <c r="C322" s="1" t="s">
        <v>523</v>
      </c>
      <c r="D322" t="s">
        <v>524</v>
      </c>
      <c r="E322" t="s">
        <v>512</v>
      </c>
      <c r="F322">
        <v>0.3402</v>
      </c>
      <c r="G322">
        <v>0</v>
      </c>
      <c r="H322">
        <f>F322*AE322</f>
        <v>0</v>
      </c>
      <c r="I322">
        <f>J322-H322</f>
        <v>0</v>
      </c>
      <c r="J322">
        <f>F322*G322</f>
        <v>0</v>
      </c>
      <c r="K322">
        <v>0</v>
      </c>
      <c r="L322">
        <f>F322*K322</f>
        <v>0</v>
      </c>
      <c r="M322" t="s">
        <v>51</v>
      </c>
      <c r="N322">
        <v>1</v>
      </c>
      <c r="O322">
        <f>IF(N322=5,I322,0)</f>
        <v>0</v>
      </c>
      <c r="Z322">
        <f>IF(AD322=0,J322,0)</f>
        <v>0</v>
      </c>
      <c r="AA322">
        <f>IF(AD322=15,J322,0)</f>
        <v>0</v>
      </c>
      <c r="AB322">
        <f>IF(AD322=21,J322,0)</f>
        <v>0</v>
      </c>
      <c r="AD322">
        <v>12</v>
      </c>
      <c r="AE322">
        <f>G322*AG322</f>
        <v>0</v>
      </c>
      <c r="AF322">
        <f>G322*(1-AG322)</f>
        <v>0</v>
      </c>
      <c r="AG322">
        <v>0</v>
      </c>
      <c r="AM322">
        <f>F322*AE322</f>
        <v>0</v>
      </c>
      <c r="AN322">
        <f>F322*AF322</f>
        <v>0</v>
      </c>
      <c r="AO322" t="s">
        <v>513</v>
      </c>
      <c r="AP322" t="s">
        <v>514</v>
      </c>
      <c r="AQ322" s="13" t="s">
        <v>54</v>
      </c>
    </row>
    <row r="323" spans="1:43" ht="25.5" customHeight="1">
      <c r="C323" s="17" t="s">
        <v>64</v>
      </c>
      <c r="D323" s="53" t="s">
        <v>525</v>
      </c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1:43">
      <c r="A324" s="2" t="s">
        <v>526</v>
      </c>
      <c r="C324" s="1" t="s">
        <v>527</v>
      </c>
      <c r="D324" t="s">
        <v>528</v>
      </c>
      <c r="E324" t="s">
        <v>50</v>
      </c>
      <c r="F324">
        <v>4.8600000000000003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1.26E-2</v>
      </c>
      <c r="L324">
        <f>F324*K324</f>
        <v>6.1236000000000006E-2</v>
      </c>
      <c r="M324" t="s">
        <v>51</v>
      </c>
      <c r="N324">
        <v>1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0</v>
      </c>
      <c r="AM324">
        <f>F324*AE324</f>
        <v>0</v>
      </c>
      <c r="AN324">
        <f>F324*AF324</f>
        <v>0</v>
      </c>
      <c r="AO324" t="s">
        <v>513</v>
      </c>
      <c r="AP324" t="s">
        <v>514</v>
      </c>
      <c r="AQ324" s="13" t="s">
        <v>54</v>
      </c>
    </row>
    <row r="325" spans="1:43" ht="25.5" customHeight="1">
      <c r="C325" s="17" t="s">
        <v>64</v>
      </c>
      <c r="D325" s="53" t="s">
        <v>529</v>
      </c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1:43">
      <c r="A326" s="2" t="s">
        <v>530</v>
      </c>
      <c r="C326" s="1" t="s">
        <v>531</v>
      </c>
      <c r="D326" t="s">
        <v>532</v>
      </c>
      <c r="E326" t="s">
        <v>50</v>
      </c>
      <c r="F326">
        <v>4.8600000000000003</v>
      </c>
      <c r="G326">
        <v>0</v>
      </c>
      <c r="H326">
        <f>F326*AE326</f>
        <v>0</v>
      </c>
      <c r="I326">
        <f>J326-H326</f>
        <v>0</v>
      </c>
      <c r="J326">
        <f>F326*G326</f>
        <v>0</v>
      </c>
      <c r="K326">
        <v>0.02</v>
      </c>
      <c r="L326">
        <f>F326*K326</f>
        <v>9.7200000000000009E-2</v>
      </c>
      <c r="M326" t="s">
        <v>51</v>
      </c>
      <c r="N326">
        <v>1</v>
      </c>
      <c r="O326">
        <f>IF(N326=5,I326,0)</f>
        <v>0</v>
      </c>
      <c r="Z326">
        <f>IF(AD326=0,J326,0)</f>
        <v>0</v>
      </c>
      <c r="AA326">
        <f>IF(AD326=15,J326,0)</f>
        <v>0</v>
      </c>
      <c r="AB326">
        <f>IF(AD326=21,J326,0)</f>
        <v>0</v>
      </c>
      <c r="AD326">
        <v>12</v>
      </c>
      <c r="AE326">
        <f>G326*AG326</f>
        <v>0</v>
      </c>
      <c r="AF326">
        <f>G326*(1-AG326)</f>
        <v>0</v>
      </c>
      <c r="AG326">
        <v>0</v>
      </c>
      <c r="AM326">
        <f>F326*AE326</f>
        <v>0</v>
      </c>
      <c r="AN326">
        <f>F326*AF326</f>
        <v>0</v>
      </c>
      <c r="AO326" t="s">
        <v>513</v>
      </c>
      <c r="AP326" t="s">
        <v>514</v>
      </c>
      <c r="AQ326" s="13" t="s">
        <v>54</v>
      </c>
    </row>
    <row r="327" spans="1:43" ht="12.75" customHeight="1">
      <c r="C327" s="17" t="s">
        <v>64</v>
      </c>
      <c r="D327" s="53" t="s">
        <v>533</v>
      </c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1:43">
      <c r="A328" s="2" t="s">
        <v>534</v>
      </c>
      <c r="C328" s="1" t="s">
        <v>535</v>
      </c>
      <c r="D328" t="s">
        <v>536</v>
      </c>
      <c r="E328" t="s">
        <v>50</v>
      </c>
      <c r="F328">
        <v>1.845</v>
      </c>
      <c r="G328">
        <v>0</v>
      </c>
      <c r="H328">
        <f>F328*AE328</f>
        <v>0</v>
      </c>
      <c r="I328">
        <f>J328-H328</f>
        <v>0</v>
      </c>
      <c r="J328">
        <f>F328*G328</f>
        <v>0</v>
      </c>
      <c r="K328">
        <v>7.7170000000000002E-2</v>
      </c>
      <c r="L328">
        <f>F328*K328</f>
        <v>0.14237865</v>
      </c>
      <c r="M328" t="s">
        <v>51</v>
      </c>
      <c r="N328">
        <v>1</v>
      </c>
      <c r="O328">
        <f>IF(N328=5,I328,0)</f>
        <v>0</v>
      </c>
      <c r="Z328">
        <f>IF(AD328=0,J328,0)</f>
        <v>0</v>
      </c>
      <c r="AA328">
        <f>IF(AD328=15,J328,0)</f>
        <v>0</v>
      </c>
      <c r="AB328">
        <f>IF(AD328=21,J328,0)</f>
        <v>0</v>
      </c>
      <c r="AD328">
        <v>12</v>
      </c>
      <c r="AE328">
        <f>G328*AG328</f>
        <v>0</v>
      </c>
      <c r="AF328">
        <f>G328*(1-AG328)</f>
        <v>0</v>
      </c>
      <c r="AG328">
        <v>7.3406517862897161E-2</v>
      </c>
      <c r="AM328">
        <f>F328*AE328</f>
        <v>0</v>
      </c>
      <c r="AN328">
        <f>F328*AF328</f>
        <v>0</v>
      </c>
      <c r="AO328" t="s">
        <v>513</v>
      </c>
      <c r="AP328" t="s">
        <v>514</v>
      </c>
      <c r="AQ328" s="13" t="s">
        <v>54</v>
      </c>
    </row>
    <row r="329" spans="1:43">
      <c r="D329" s="14" t="s">
        <v>537</v>
      </c>
      <c r="E329" s="14"/>
      <c r="F329" s="14">
        <v>2.46</v>
      </c>
    </row>
    <row r="330" spans="1:43">
      <c r="D330" s="14" t="s">
        <v>537</v>
      </c>
      <c r="E330" s="14"/>
      <c r="F330" s="14">
        <v>2.46</v>
      </c>
    </row>
    <row r="331" spans="1:43">
      <c r="D331" s="14" t="s">
        <v>538</v>
      </c>
      <c r="E331" s="14"/>
      <c r="F331" s="14">
        <v>1.845</v>
      </c>
    </row>
    <row r="332" spans="1:43">
      <c r="D332" s="14" t="s">
        <v>538</v>
      </c>
      <c r="E332" s="14"/>
      <c r="F332" s="14">
        <v>1.845</v>
      </c>
    </row>
    <row r="333" spans="1:43">
      <c r="D333" s="14" t="s">
        <v>538</v>
      </c>
      <c r="E333" s="14"/>
      <c r="F333" s="14">
        <v>1.845</v>
      </c>
    </row>
    <row r="334" spans="1:43" ht="25.5" customHeight="1">
      <c r="C334" s="17" t="s">
        <v>64</v>
      </c>
      <c r="D334" s="53" t="s">
        <v>539</v>
      </c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1:43">
      <c r="A335" s="2" t="s">
        <v>540</v>
      </c>
      <c r="C335" s="1" t="s">
        <v>541</v>
      </c>
      <c r="D335" t="s">
        <v>542</v>
      </c>
      <c r="E335" t="s">
        <v>104</v>
      </c>
      <c r="F335">
        <v>1</v>
      </c>
      <c r="G335">
        <v>0</v>
      </c>
      <c r="H335">
        <f>F335*AE335</f>
        <v>0</v>
      </c>
      <c r="I335">
        <f>J335-H335</f>
        <v>0</v>
      </c>
      <c r="J335">
        <f>F335*G335</f>
        <v>0</v>
      </c>
      <c r="K335">
        <v>0</v>
      </c>
      <c r="L335">
        <f>F335*K335</f>
        <v>0</v>
      </c>
      <c r="M335" t="s">
        <v>51</v>
      </c>
      <c r="N335">
        <v>1</v>
      </c>
      <c r="O335">
        <f>IF(N335=5,I335,0)</f>
        <v>0</v>
      </c>
      <c r="Z335">
        <f>IF(AD335=0,J335,0)</f>
        <v>0</v>
      </c>
      <c r="AA335">
        <f>IF(AD335=15,J335,0)</f>
        <v>0</v>
      </c>
      <c r="AB335">
        <f>IF(AD335=21,J335,0)</f>
        <v>0</v>
      </c>
      <c r="AD335">
        <v>12</v>
      </c>
      <c r="AE335">
        <f>G335*AG335</f>
        <v>0</v>
      </c>
      <c r="AF335">
        <f>G335*(1-AG335)</f>
        <v>0</v>
      </c>
      <c r="AG335">
        <v>0</v>
      </c>
      <c r="AM335">
        <f>F335*AE335</f>
        <v>0</v>
      </c>
      <c r="AN335">
        <f>F335*AF335</f>
        <v>0</v>
      </c>
      <c r="AO335" t="s">
        <v>513</v>
      </c>
      <c r="AP335" t="s">
        <v>514</v>
      </c>
      <c r="AQ335" s="13" t="s">
        <v>54</v>
      </c>
    </row>
    <row r="336" spans="1:43" ht="12.75" customHeight="1">
      <c r="C336" s="17" t="s">
        <v>64</v>
      </c>
      <c r="D336" s="53" t="s">
        <v>543</v>
      </c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1:43">
      <c r="A337" s="18"/>
      <c r="B337" s="19"/>
      <c r="C337" s="19" t="s">
        <v>544</v>
      </c>
      <c r="D337" s="13" t="s">
        <v>545</v>
      </c>
      <c r="E337" s="13"/>
      <c r="F337" s="13"/>
      <c r="G337" s="13"/>
      <c r="H337" s="13">
        <f>SUM(H338:H338)</f>
        <v>0</v>
      </c>
      <c r="I337" s="13">
        <f>SUM(I338:I338)</f>
        <v>0</v>
      </c>
      <c r="J337" s="13">
        <f>H337+I337</f>
        <v>0</v>
      </c>
      <c r="K337" s="13"/>
      <c r="L337" s="13">
        <f>SUM(L338:L338)</f>
        <v>0</v>
      </c>
      <c r="M337" s="13"/>
      <c r="P337" s="13">
        <f>IF(Q337="PR",J337,SUM(O338:O338))</f>
        <v>0</v>
      </c>
      <c r="Q337" s="13"/>
      <c r="R337" s="13">
        <f>IF(Q337="HS",H337,0)</f>
        <v>0</v>
      </c>
      <c r="S337" s="13">
        <f>IF(Q337="HS",I337-P337,0)</f>
        <v>0</v>
      </c>
      <c r="T337" s="13">
        <f>IF(Q337="PS",H337,0)</f>
        <v>0</v>
      </c>
      <c r="U337" s="13">
        <f>IF(Q337="PS",I337-P337,0)</f>
        <v>0</v>
      </c>
      <c r="V337" s="13">
        <f>IF(Q337="MP",H337,0)</f>
        <v>0</v>
      </c>
      <c r="W337" s="13">
        <f>IF(Q337="MP",I337-P337,0)</f>
        <v>0</v>
      </c>
      <c r="X337" s="13">
        <f>IF(Q337="OM",H337,0)</f>
        <v>0</v>
      </c>
      <c r="Y337" s="13" t="s">
        <v>544</v>
      </c>
      <c r="AI337">
        <f>SUM(Z338:Z338)</f>
        <v>0</v>
      </c>
      <c r="AJ337">
        <f>SUM(AA338:AA338)</f>
        <v>0</v>
      </c>
      <c r="AK337">
        <f>SUM(AB338:AB338)</f>
        <v>0</v>
      </c>
    </row>
    <row r="338" spans="1:43">
      <c r="A338" s="2" t="s">
        <v>546</v>
      </c>
      <c r="C338" s="1" t="s">
        <v>547</v>
      </c>
      <c r="D338" t="s">
        <v>548</v>
      </c>
      <c r="E338" t="s">
        <v>85</v>
      </c>
      <c r="F338">
        <v>0.73</v>
      </c>
      <c r="G338">
        <v>0</v>
      </c>
      <c r="H338">
        <f>F338*AE338</f>
        <v>0</v>
      </c>
      <c r="I338">
        <f>J338-H338</f>
        <v>0</v>
      </c>
      <c r="J338">
        <f>F338*G338</f>
        <v>0</v>
      </c>
      <c r="K338">
        <v>0</v>
      </c>
      <c r="L338">
        <f>F338*K338</f>
        <v>0</v>
      </c>
      <c r="M338" t="s">
        <v>51</v>
      </c>
      <c r="N338">
        <v>5</v>
      </c>
      <c r="O338">
        <f>IF(N338=5,I338,0)</f>
        <v>0</v>
      </c>
      <c r="Z338">
        <f>IF(AD338=0,J338,0)</f>
        <v>0</v>
      </c>
      <c r="AA338">
        <f>IF(AD338=15,J338,0)</f>
        <v>0</v>
      </c>
      <c r="AB338">
        <f>IF(AD338=21,J338,0)</f>
        <v>0</v>
      </c>
      <c r="AD338">
        <v>12</v>
      </c>
      <c r="AE338">
        <f>G338*AG338</f>
        <v>0</v>
      </c>
      <c r="AF338">
        <f>G338*(1-AG338)</f>
        <v>0</v>
      </c>
      <c r="AG338">
        <v>0</v>
      </c>
      <c r="AM338">
        <f>F338*AE338</f>
        <v>0</v>
      </c>
      <c r="AN338">
        <f>F338*AF338</f>
        <v>0</v>
      </c>
      <c r="AO338" t="s">
        <v>549</v>
      </c>
      <c r="AP338" t="s">
        <v>514</v>
      </c>
      <c r="AQ338" s="13" t="s">
        <v>54</v>
      </c>
    </row>
    <row r="339" spans="1:43">
      <c r="D339" s="14" t="s">
        <v>550</v>
      </c>
      <c r="E339" s="14"/>
      <c r="F339" s="14">
        <v>1.0446</v>
      </c>
    </row>
    <row r="340" spans="1:43">
      <c r="D340" s="14" t="s">
        <v>551</v>
      </c>
      <c r="E340" s="14"/>
      <c r="F340" s="14">
        <v>0.56059999999999999</v>
      </c>
    </row>
    <row r="341" spans="1:43">
      <c r="D341" s="14" t="s">
        <v>552</v>
      </c>
      <c r="E341" s="14"/>
      <c r="F341" s="14">
        <v>1.1132</v>
      </c>
    </row>
    <row r="342" spans="1:43">
      <c r="D342" s="14" t="s">
        <v>553</v>
      </c>
      <c r="E342" s="14"/>
      <c r="F342" s="14">
        <v>0.85219999999999996</v>
      </c>
    </row>
    <row r="343" spans="1:43">
      <c r="D343" s="14" t="s">
        <v>554</v>
      </c>
      <c r="E343" s="14"/>
      <c r="F343" s="14">
        <v>0.7409</v>
      </c>
    </row>
    <row r="344" spans="1:43">
      <c r="D344" s="14" t="s">
        <v>555</v>
      </c>
      <c r="E344" s="14"/>
      <c r="F344" s="14">
        <v>0.62450000000000006</v>
      </c>
    </row>
    <row r="345" spans="1:43">
      <c r="D345" s="14" t="s">
        <v>556</v>
      </c>
      <c r="E345" s="14"/>
      <c r="F345" s="14">
        <v>0.70889999999999997</v>
      </c>
    </row>
    <row r="346" spans="1:43">
      <c r="D346" s="14" t="s">
        <v>557</v>
      </c>
      <c r="E346" s="14"/>
      <c r="F346" s="14">
        <v>0.73</v>
      </c>
    </row>
    <row r="347" spans="1:43">
      <c r="A347" s="18"/>
      <c r="B347" s="19"/>
      <c r="C347" s="19" t="s">
        <v>558</v>
      </c>
      <c r="D347" s="13" t="s">
        <v>559</v>
      </c>
      <c r="E347" s="13"/>
      <c r="F347" s="13"/>
      <c r="G347" s="13"/>
      <c r="H347" s="13">
        <f>SUM(H348:H374)</f>
        <v>0</v>
      </c>
      <c r="I347" s="13">
        <f>SUM(I348:I374)</f>
        <v>0</v>
      </c>
      <c r="J347" s="13">
        <f>H347+I347</f>
        <v>0</v>
      </c>
      <c r="K347" s="13"/>
      <c r="L347" s="13">
        <f>SUM(L348:L374)</f>
        <v>4.4399999999999995E-3</v>
      </c>
      <c r="M347" s="13"/>
      <c r="P347" s="13">
        <f>IF(Q347="PR",J347,SUM(O348:O374))</f>
        <v>0</v>
      </c>
      <c r="Q347" s="13" t="s">
        <v>560</v>
      </c>
      <c r="R347" s="13">
        <f>IF(Q347="HS",H347,0)</f>
        <v>0</v>
      </c>
      <c r="S347" s="13">
        <f>IF(Q347="HS",I347-P347,0)</f>
        <v>0</v>
      </c>
      <c r="T347" s="13">
        <f>IF(Q347="PS",H347,0)</f>
        <v>0</v>
      </c>
      <c r="U347" s="13">
        <f>IF(Q347="PS",I347-P347,0)</f>
        <v>0</v>
      </c>
      <c r="V347" s="13">
        <f>IF(Q347="MP",H347,0)</f>
        <v>0</v>
      </c>
      <c r="W347" s="13">
        <f>IF(Q347="MP",I347-P347,0)</f>
        <v>0</v>
      </c>
      <c r="X347" s="13">
        <f>IF(Q347="OM",H347,0)</f>
        <v>0</v>
      </c>
      <c r="Y347" s="13" t="s">
        <v>558</v>
      </c>
      <c r="AI347">
        <f>SUM(Z348:Z374)</f>
        <v>0</v>
      </c>
      <c r="AJ347">
        <f>SUM(AA348:AA374)</f>
        <v>0</v>
      </c>
      <c r="AK347">
        <f>SUM(AB348:AB374)</f>
        <v>0</v>
      </c>
    </row>
    <row r="348" spans="1:43">
      <c r="A348" s="2" t="s">
        <v>561</v>
      </c>
      <c r="C348" s="1" t="s">
        <v>562</v>
      </c>
      <c r="D348" t="s">
        <v>563</v>
      </c>
      <c r="E348" t="s">
        <v>104</v>
      </c>
      <c r="F348">
        <v>1</v>
      </c>
      <c r="G348">
        <v>0</v>
      </c>
      <c r="H348">
        <f>F348*AE348</f>
        <v>0</v>
      </c>
      <c r="I348">
        <f>J348-H348</f>
        <v>0</v>
      </c>
      <c r="J348">
        <f>F348*G348</f>
        <v>0</v>
      </c>
      <c r="K348">
        <v>4.0000000000000003E-5</v>
      </c>
      <c r="L348">
        <f>F348*K348</f>
        <v>4.0000000000000003E-5</v>
      </c>
      <c r="M348" t="s">
        <v>51</v>
      </c>
      <c r="N348">
        <v>1</v>
      </c>
      <c r="O348">
        <f>IF(N348=5,I348,0)</f>
        <v>0</v>
      </c>
      <c r="Z348">
        <f>IF(AD348=0,J348,0)</f>
        <v>0</v>
      </c>
      <c r="AA348">
        <f>IF(AD348=15,J348,0)</f>
        <v>0</v>
      </c>
      <c r="AB348">
        <f>IF(AD348=21,J348,0)</f>
        <v>0</v>
      </c>
      <c r="AD348">
        <v>12</v>
      </c>
      <c r="AE348">
        <f>G348*AG348</f>
        <v>0</v>
      </c>
      <c r="AF348">
        <f>G348*(1-AG348)</f>
        <v>0</v>
      </c>
      <c r="AG348">
        <v>1</v>
      </c>
      <c r="AM348">
        <f>F348*AE348</f>
        <v>0</v>
      </c>
      <c r="AN348">
        <f>F348*AF348</f>
        <v>0</v>
      </c>
      <c r="AO348" t="s">
        <v>564</v>
      </c>
      <c r="AP348" t="s">
        <v>514</v>
      </c>
      <c r="AQ348" s="13" t="s">
        <v>54</v>
      </c>
    </row>
    <row r="349" spans="1:43">
      <c r="A349" s="2" t="s">
        <v>565</v>
      </c>
      <c r="C349" s="1" t="s">
        <v>566</v>
      </c>
      <c r="D349" t="s">
        <v>567</v>
      </c>
      <c r="E349" t="s">
        <v>104</v>
      </c>
      <c r="F349">
        <v>1</v>
      </c>
      <c r="G349">
        <v>0</v>
      </c>
      <c r="H349">
        <f>F349*AE349</f>
        <v>0</v>
      </c>
      <c r="I349">
        <f>J349-H349</f>
        <v>0</v>
      </c>
      <c r="J349">
        <f>F349*G349</f>
        <v>0</v>
      </c>
      <c r="K349">
        <v>1.0000000000000001E-5</v>
      </c>
      <c r="L349">
        <f>F349*K349</f>
        <v>1.0000000000000001E-5</v>
      </c>
      <c r="M349" t="s">
        <v>51</v>
      </c>
      <c r="N349">
        <v>1</v>
      </c>
      <c r="O349">
        <f>IF(N349=5,I349,0)</f>
        <v>0</v>
      </c>
      <c r="Z349">
        <f>IF(AD349=0,J349,0)</f>
        <v>0</v>
      </c>
      <c r="AA349">
        <f>IF(AD349=15,J349,0)</f>
        <v>0</v>
      </c>
      <c r="AB349">
        <f>IF(AD349=21,J349,0)</f>
        <v>0</v>
      </c>
      <c r="AD349">
        <v>12</v>
      </c>
      <c r="AE349">
        <f>G349*AG349</f>
        <v>0</v>
      </c>
      <c r="AF349">
        <f>G349*(1-AG349)</f>
        <v>0</v>
      </c>
      <c r="AG349">
        <v>1</v>
      </c>
      <c r="AM349">
        <f>F349*AE349</f>
        <v>0</v>
      </c>
      <c r="AN349">
        <f>F349*AF349</f>
        <v>0</v>
      </c>
      <c r="AO349" t="s">
        <v>564</v>
      </c>
      <c r="AP349" t="s">
        <v>514</v>
      </c>
      <c r="AQ349" s="13" t="s">
        <v>54</v>
      </c>
    </row>
    <row r="350" spans="1:43" ht="38.25" customHeight="1">
      <c r="C350" s="17" t="s">
        <v>64</v>
      </c>
      <c r="D350" s="53" t="s">
        <v>568</v>
      </c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1:43">
      <c r="A351" s="2" t="s">
        <v>569</v>
      </c>
      <c r="C351" s="1" t="s">
        <v>570</v>
      </c>
      <c r="D351" t="s">
        <v>571</v>
      </c>
      <c r="E351" t="s">
        <v>104</v>
      </c>
      <c r="F351">
        <v>2</v>
      </c>
      <c r="G351">
        <v>0</v>
      </c>
      <c r="H351">
        <f>F351*AE351</f>
        <v>0</v>
      </c>
      <c r="I351">
        <f>J351-H351</f>
        <v>0</v>
      </c>
      <c r="J351">
        <f>F351*G351</f>
        <v>0</v>
      </c>
      <c r="K351">
        <v>1.0000000000000001E-5</v>
      </c>
      <c r="L351">
        <f>F351*K351</f>
        <v>2.0000000000000002E-5</v>
      </c>
      <c r="M351" t="s">
        <v>51</v>
      </c>
      <c r="N351">
        <v>1</v>
      </c>
      <c r="O351">
        <f>IF(N351=5,I351,0)</f>
        <v>0</v>
      </c>
      <c r="Z351">
        <f>IF(AD351=0,J351,0)</f>
        <v>0</v>
      </c>
      <c r="AA351">
        <f>IF(AD351=15,J351,0)</f>
        <v>0</v>
      </c>
      <c r="AB351">
        <f>IF(AD351=21,J351,0)</f>
        <v>0</v>
      </c>
      <c r="AD351">
        <v>12</v>
      </c>
      <c r="AE351">
        <f>G351*AG351</f>
        <v>0</v>
      </c>
      <c r="AF351">
        <f>G351*(1-AG351)</f>
        <v>0</v>
      </c>
      <c r="AG351">
        <v>1</v>
      </c>
      <c r="AM351">
        <f>F351*AE351</f>
        <v>0</v>
      </c>
      <c r="AN351">
        <f>F351*AF351</f>
        <v>0</v>
      </c>
      <c r="AO351" t="s">
        <v>564</v>
      </c>
      <c r="AP351" t="s">
        <v>514</v>
      </c>
      <c r="AQ351" s="13" t="s">
        <v>54</v>
      </c>
    </row>
    <row r="352" spans="1:43" ht="25.5" customHeight="1">
      <c r="C352" s="17" t="s">
        <v>64</v>
      </c>
      <c r="D352" s="53" t="s">
        <v>572</v>
      </c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1:43">
      <c r="A353" s="2" t="s">
        <v>573</v>
      </c>
      <c r="C353" s="1" t="s">
        <v>574</v>
      </c>
      <c r="D353" t="s">
        <v>575</v>
      </c>
      <c r="E353" t="s">
        <v>104</v>
      </c>
      <c r="F353">
        <v>2</v>
      </c>
      <c r="G353">
        <v>0</v>
      </c>
      <c r="H353">
        <f>F353*AE353</f>
        <v>0</v>
      </c>
      <c r="I353">
        <f>J353-H353</f>
        <v>0</v>
      </c>
      <c r="J353">
        <f>F353*G353</f>
        <v>0</v>
      </c>
      <c r="K353">
        <v>0</v>
      </c>
      <c r="L353">
        <f>F353*K353</f>
        <v>0</v>
      </c>
      <c r="M353" t="s">
        <v>51</v>
      </c>
      <c r="N353">
        <v>1</v>
      </c>
      <c r="O353">
        <f>IF(N353=5,I353,0)</f>
        <v>0</v>
      </c>
      <c r="Z353">
        <f>IF(AD353=0,J353,0)</f>
        <v>0</v>
      </c>
      <c r="AA353">
        <f>IF(AD353=15,J353,0)</f>
        <v>0</v>
      </c>
      <c r="AB353">
        <f>IF(AD353=21,J353,0)</f>
        <v>0</v>
      </c>
      <c r="AD353">
        <v>12</v>
      </c>
      <c r="AE353">
        <f>G353*AG353</f>
        <v>0</v>
      </c>
      <c r="AF353">
        <f>G353*(1-AG353)</f>
        <v>0</v>
      </c>
      <c r="AG353">
        <v>0</v>
      </c>
      <c r="AM353">
        <f>F353*AE353</f>
        <v>0</v>
      </c>
      <c r="AN353">
        <f>F353*AF353</f>
        <v>0</v>
      </c>
      <c r="AO353" t="s">
        <v>564</v>
      </c>
      <c r="AP353" t="s">
        <v>514</v>
      </c>
      <c r="AQ353" s="13" t="s">
        <v>54</v>
      </c>
    </row>
    <row r="354" spans="1:43">
      <c r="A354" s="2" t="s">
        <v>576</v>
      </c>
      <c r="C354" s="1" t="s">
        <v>577</v>
      </c>
      <c r="D354" t="s">
        <v>578</v>
      </c>
      <c r="E354" t="s">
        <v>104</v>
      </c>
      <c r="F354">
        <v>2</v>
      </c>
      <c r="G354">
        <v>0</v>
      </c>
      <c r="H354">
        <f>F354*AE354</f>
        <v>0</v>
      </c>
      <c r="I354">
        <f>J354-H354</f>
        <v>0</v>
      </c>
      <c r="J354">
        <f>F354*G354</f>
        <v>0</v>
      </c>
      <c r="K354">
        <v>5.0000000000000002E-5</v>
      </c>
      <c r="L354">
        <f>F354*K354</f>
        <v>1E-4</v>
      </c>
      <c r="M354" t="s">
        <v>51</v>
      </c>
      <c r="N354">
        <v>1</v>
      </c>
      <c r="O354">
        <f>IF(N354=5,I354,0)</f>
        <v>0</v>
      </c>
      <c r="Z354">
        <f>IF(AD354=0,J354,0)</f>
        <v>0</v>
      </c>
      <c r="AA354">
        <f>IF(AD354=15,J354,0)</f>
        <v>0</v>
      </c>
      <c r="AB354">
        <f>IF(AD354=21,J354,0)</f>
        <v>0</v>
      </c>
      <c r="AD354">
        <v>12</v>
      </c>
      <c r="AE354">
        <f>G354*AG354</f>
        <v>0</v>
      </c>
      <c r="AF354">
        <f>G354*(1-AG354)</f>
        <v>0</v>
      </c>
      <c r="AG354">
        <v>1</v>
      </c>
      <c r="AM354">
        <f>F354*AE354</f>
        <v>0</v>
      </c>
      <c r="AN354">
        <f>F354*AF354</f>
        <v>0</v>
      </c>
      <c r="AO354" t="s">
        <v>564</v>
      </c>
      <c r="AP354" t="s">
        <v>514</v>
      </c>
      <c r="AQ354" s="13" t="s">
        <v>54</v>
      </c>
    </row>
    <row r="355" spans="1:43" ht="12.75" customHeight="1">
      <c r="C355" s="17" t="s">
        <v>64</v>
      </c>
      <c r="D355" s="53" t="s">
        <v>579</v>
      </c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1:43">
      <c r="A356" s="2" t="s">
        <v>580</v>
      </c>
      <c r="C356" s="1" t="s">
        <v>581</v>
      </c>
      <c r="D356" t="s">
        <v>582</v>
      </c>
      <c r="E356" t="s">
        <v>104</v>
      </c>
      <c r="F356">
        <v>2</v>
      </c>
      <c r="G356">
        <v>0</v>
      </c>
      <c r="H356">
        <f>F356*AE356</f>
        <v>0</v>
      </c>
      <c r="I356">
        <f>J356-H356</f>
        <v>0</v>
      </c>
      <c r="J356">
        <f>F356*G356</f>
        <v>0</v>
      </c>
      <c r="K356">
        <v>1.0000000000000001E-5</v>
      </c>
      <c r="L356">
        <f>F356*K356</f>
        <v>2.0000000000000002E-5</v>
      </c>
      <c r="M356" t="s">
        <v>51</v>
      </c>
      <c r="N356">
        <v>1</v>
      </c>
      <c r="O356">
        <f>IF(N356=5,I356,0)</f>
        <v>0</v>
      </c>
      <c r="Z356">
        <f>IF(AD356=0,J356,0)</f>
        <v>0</v>
      </c>
      <c r="AA356">
        <f>IF(AD356=15,J356,0)</f>
        <v>0</v>
      </c>
      <c r="AB356">
        <f>IF(AD356=21,J356,0)</f>
        <v>0</v>
      </c>
      <c r="AD356">
        <v>12</v>
      </c>
      <c r="AE356">
        <f>G356*AG356</f>
        <v>0</v>
      </c>
      <c r="AF356">
        <f>G356*(1-AG356)</f>
        <v>0</v>
      </c>
      <c r="AG356">
        <v>1</v>
      </c>
      <c r="AM356">
        <f>F356*AE356</f>
        <v>0</v>
      </c>
      <c r="AN356">
        <f>F356*AF356</f>
        <v>0</v>
      </c>
      <c r="AO356" t="s">
        <v>564</v>
      </c>
      <c r="AP356" t="s">
        <v>514</v>
      </c>
      <c r="AQ356" s="13" t="s">
        <v>54</v>
      </c>
    </row>
    <row r="357" spans="1:43" ht="25.5" customHeight="1">
      <c r="C357" s="17" t="s">
        <v>64</v>
      </c>
      <c r="D357" s="53" t="s">
        <v>583</v>
      </c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1:43">
      <c r="A358" s="2" t="s">
        <v>584</v>
      </c>
      <c r="C358" s="1" t="s">
        <v>585</v>
      </c>
      <c r="D358" t="s">
        <v>586</v>
      </c>
      <c r="E358" t="s">
        <v>104</v>
      </c>
      <c r="F358">
        <v>2</v>
      </c>
      <c r="G358">
        <v>0</v>
      </c>
      <c r="H358">
        <f>F358*AE358</f>
        <v>0</v>
      </c>
      <c r="I358">
        <f>J358-H358</f>
        <v>0</v>
      </c>
      <c r="J358">
        <f>F358*G358</f>
        <v>0</v>
      </c>
      <c r="K358">
        <v>0</v>
      </c>
      <c r="L358">
        <f>F358*K358</f>
        <v>0</v>
      </c>
      <c r="M358" t="s">
        <v>51</v>
      </c>
      <c r="N358">
        <v>1</v>
      </c>
      <c r="O358">
        <f>IF(N358=5,I358,0)</f>
        <v>0</v>
      </c>
      <c r="Z358">
        <f>IF(AD358=0,J358,0)</f>
        <v>0</v>
      </c>
      <c r="AA358">
        <f>IF(AD358=15,J358,0)</f>
        <v>0</v>
      </c>
      <c r="AB358">
        <f>IF(AD358=21,J358,0)</f>
        <v>0</v>
      </c>
      <c r="AD358">
        <v>12</v>
      </c>
      <c r="AE358">
        <f>G358*AG358</f>
        <v>0</v>
      </c>
      <c r="AF358">
        <f>G358*(1-AG358)</f>
        <v>0</v>
      </c>
      <c r="AG358">
        <v>0</v>
      </c>
      <c r="AM358">
        <f>F358*AE358</f>
        <v>0</v>
      </c>
      <c r="AN358">
        <f>F358*AF358</f>
        <v>0</v>
      </c>
      <c r="AO358" t="s">
        <v>564</v>
      </c>
      <c r="AP358" t="s">
        <v>514</v>
      </c>
      <c r="AQ358" s="13" t="s">
        <v>54</v>
      </c>
    </row>
    <row r="359" spans="1:43">
      <c r="A359" s="2" t="s">
        <v>587</v>
      </c>
      <c r="C359" s="1" t="s">
        <v>588</v>
      </c>
      <c r="D359" t="s">
        <v>589</v>
      </c>
      <c r="E359" t="s">
        <v>104</v>
      </c>
      <c r="F359">
        <v>1</v>
      </c>
      <c r="G359">
        <v>0</v>
      </c>
      <c r="H359">
        <f>F359*AE359</f>
        <v>0</v>
      </c>
      <c r="I359">
        <f>J359-H359</f>
        <v>0</v>
      </c>
      <c r="J359">
        <f>F359*G359</f>
        <v>0</v>
      </c>
      <c r="K359">
        <v>0</v>
      </c>
      <c r="L359">
        <f>F359*K359</f>
        <v>0</v>
      </c>
      <c r="M359" t="s">
        <v>51</v>
      </c>
      <c r="N359">
        <v>1</v>
      </c>
      <c r="O359">
        <f>IF(N359=5,I359,0)</f>
        <v>0</v>
      </c>
      <c r="Z359">
        <f>IF(AD359=0,J359,0)</f>
        <v>0</v>
      </c>
      <c r="AA359">
        <f>IF(AD359=15,J359,0)</f>
        <v>0</v>
      </c>
      <c r="AB359">
        <f>IF(AD359=21,J359,0)</f>
        <v>0</v>
      </c>
      <c r="AD359">
        <v>12</v>
      </c>
      <c r="AE359">
        <f>G359*AG359</f>
        <v>0</v>
      </c>
      <c r="AF359">
        <f>G359*(1-AG359)</f>
        <v>0</v>
      </c>
      <c r="AG359">
        <v>1</v>
      </c>
      <c r="AM359">
        <f>F359*AE359</f>
        <v>0</v>
      </c>
      <c r="AN359">
        <f>F359*AF359</f>
        <v>0</v>
      </c>
      <c r="AO359" t="s">
        <v>564</v>
      </c>
      <c r="AP359" t="s">
        <v>514</v>
      </c>
      <c r="AQ359" s="13" t="s">
        <v>54</v>
      </c>
    </row>
    <row r="360" spans="1:43" ht="12.75" customHeight="1">
      <c r="C360" s="17" t="s">
        <v>64</v>
      </c>
      <c r="D360" s="53" t="s">
        <v>590</v>
      </c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1:43">
      <c r="A361" s="2" t="s">
        <v>591</v>
      </c>
      <c r="C361" s="1" t="s">
        <v>592</v>
      </c>
      <c r="D361" t="s">
        <v>593</v>
      </c>
      <c r="E361" t="s">
        <v>69</v>
      </c>
      <c r="F361">
        <v>15</v>
      </c>
      <c r="G361">
        <v>0</v>
      </c>
      <c r="H361">
        <f>F361*AE361</f>
        <v>0</v>
      </c>
      <c r="I361">
        <f>J361-H361</f>
        <v>0</v>
      </c>
      <c r="J361">
        <f>F361*G361</f>
        <v>0</v>
      </c>
      <c r="K361">
        <v>1.4999999999999999E-4</v>
      </c>
      <c r="L361">
        <f>F361*K361</f>
        <v>2.2499999999999998E-3</v>
      </c>
      <c r="M361" t="s">
        <v>51</v>
      </c>
      <c r="N361">
        <v>1</v>
      </c>
      <c r="O361">
        <f>IF(N361=5,I361,0)</f>
        <v>0</v>
      </c>
      <c r="Z361">
        <f>IF(AD361=0,J361,0)</f>
        <v>0</v>
      </c>
      <c r="AA361">
        <f>IF(AD361=15,J361,0)</f>
        <v>0</v>
      </c>
      <c r="AB361">
        <f>IF(AD361=21,J361,0)</f>
        <v>0</v>
      </c>
      <c r="AD361">
        <v>12</v>
      </c>
      <c r="AE361">
        <f>G361*AG361</f>
        <v>0</v>
      </c>
      <c r="AF361">
        <f>G361*(1-AG361)</f>
        <v>0</v>
      </c>
      <c r="AG361">
        <v>1</v>
      </c>
      <c r="AM361">
        <f>F361*AE361</f>
        <v>0</v>
      </c>
      <c r="AN361">
        <f>F361*AF361</f>
        <v>0</v>
      </c>
      <c r="AO361" t="s">
        <v>564</v>
      </c>
      <c r="AP361" t="s">
        <v>514</v>
      </c>
      <c r="AQ361" s="13" t="s">
        <v>54</v>
      </c>
    </row>
    <row r="362" spans="1:43" ht="25.5" customHeight="1">
      <c r="C362" s="17" t="s">
        <v>64</v>
      </c>
      <c r="D362" s="53" t="s">
        <v>594</v>
      </c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1:43">
      <c r="A363" s="2" t="s">
        <v>595</v>
      </c>
      <c r="C363" s="1" t="s">
        <v>596</v>
      </c>
      <c r="D363" t="s">
        <v>597</v>
      </c>
      <c r="E363" t="s">
        <v>69</v>
      </c>
      <c r="F363">
        <v>10.7</v>
      </c>
      <c r="G363">
        <v>0</v>
      </c>
      <c r="H363">
        <f>F363*AE363</f>
        <v>0</v>
      </c>
      <c r="I363">
        <f>J363-H363</f>
        <v>0</v>
      </c>
      <c r="J363">
        <f>F363*G363</f>
        <v>0</v>
      </c>
      <c r="K363">
        <v>0</v>
      </c>
      <c r="L363">
        <f>F363*K363</f>
        <v>0</v>
      </c>
      <c r="M363" t="s">
        <v>51</v>
      </c>
      <c r="N363">
        <v>1</v>
      </c>
      <c r="O363">
        <f>IF(N363=5,I363,0)</f>
        <v>0</v>
      </c>
      <c r="Z363">
        <f>IF(AD363=0,J363,0)</f>
        <v>0</v>
      </c>
      <c r="AA363">
        <f>IF(AD363=15,J363,0)</f>
        <v>0</v>
      </c>
      <c r="AB363">
        <f>IF(AD363=21,J363,0)</f>
        <v>0</v>
      </c>
      <c r="AD363">
        <v>12</v>
      </c>
      <c r="AE363">
        <f>G363*AG363</f>
        <v>0</v>
      </c>
      <c r="AF363">
        <f>G363*(1-AG363)</f>
        <v>0</v>
      </c>
      <c r="AG363">
        <v>0</v>
      </c>
      <c r="AM363">
        <f>F363*AE363</f>
        <v>0</v>
      </c>
      <c r="AN363">
        <f>F363*AF363</f>
        <v>0</v>
      </c>
      <c r="AO363" t="s">
        <v>564</v>
      </c>
      <c r="AP363" t="s">
        <v>514</v>
      </c>
      <c r="AQ363" s="13" t="s">
        <v>54</v>
      </c>
    </row>
    <row r="364" spans="1:43">
      <c r="A364" s="2" t="s">
        <v>598</v>
      </c>
      <c r="C364" s="1" t="s">
        <v>599</v>
      </c>
      <c r="D364" t="s">
        <v>600</v>
      </c>
      <c r="E364" t="s">
        <v>69</v>
      </c>
      <c r="F364">
        <v>6.7</v>
      </c>
      <c r="G364">
        <v>0</v>
      </c>
      <c r="H364">
        <f>F364*AE364</f>
        <v>0</v>
      </c>
      <c r="I364">
        <f>J364-H364</f>
        <v>0</v>
      </c>
      <c r="J364">
        <f>F364*G364</f>
        <v>0</v>
      </c>
      <c r="K364">
        <v>0</v>
      </c>
      <c r="L364">
        <f>F364*K364</f>
        <v>0</v>
      </c>
      <c r="M364" t="s">
        <v>51</v>
      </c>
      <c r="N364">
        <v>1</v>
      </c>
      <c r="O364">
        <f>IF(N364=5,I364,0)</f>
        <v>0</v>
      </c>
      <c r="Z364">
        <f>IF(AD364=0,J364,0)</f>
        <v>0</v>
      </c>
      <c r="AA364">
        <f>IF(AD364=15,J364,0)</f>
        <v>0</v>
      </c>
      <c r="AB364">
        <f>IF(AD364=21,J364,0)</f>
        <v>0</v>
      </c>
      <c r="AD364">
        <v>12</v>
      </c>
      <c r="AE364">
        <f>G364*AG364</f>
        <v>0</v>
      </c>
      <c r="AF364">
        <f>G364*(1-AG364)</f>
        <v>0</v>
      </c>
      <c r="AG364">
        <v>0</v>
      </c>
      <c r="AM364">
        <f>F364*AE364</f>
        <v>0</v>
      </c>
      <c r="AN364">
        <f>F364*AF364</f>
        <v>0</v>
      </c>
      <c r="AO364" t="s">
        <v>564</v>
      </c>
      <c r="AP364" t="s">
        <v>514</v>
      </c>
      <c r="AQ364" s="13" t="s">
        <v>54</v>
      </c>
    </row>
    <row r="365" spans="1:43">
      <c r="D365" s="14" t="s">
        <v>601</v>
      </c>
      <c r="E365" s="14"/>
      <c r="F365" s="14">
        <v>3</v>
      </c>
    </row>
    <row r="366" spans="1:43">
      <c r="D366" s="14" t="s">
        <v>602</v>
      </c>
      <c r="E366" s="14"/>
      <c r="F366" s="14">
        <v>4.2</v>
      </c>
    </row>
    <row r="367" spans="1:43">
      <c r="D367" s="14" t="s">
        <v>603</v>
      </c>
      <c r="E367" s="14"/>
      <c r="F367" s="14">
        <v>6.7</v>
      </c>
    </row>
    <row r="368" spans="1:43">
      <c r="D368" s="14" t="s">
        <v>603</v>
      </c>
      <c r="E368" s="14"/>
      <c r="F368" s="14">
        <v>6.7</v>
      </c>
    </row>
    <row r="369" spans="1:43">
      <c r="A369" s="2" t="s">
        <v>604</v>
      </c>
      <c r="C369" s="1" t="s">
        <v>605</v>
      </c>
      <c r="D369" t="s">
        <v>606</v>
      </c>
      <c r="E369" t="s">
        <v>69</v>
      </c>
      <c r="F369">
        <v>10</v>
      </c>
      <c r="G369">
        <v>0</v>
      </c>
      <c r="H369">
        <f>F369*AE369</f>
        <v>0</v>
      </c>
      <c r="I369">
        <f>J369-H369</f>
        <v>0</v>
      </c>
      <c r="J369">
        <f>F369*G369</f>
        <v>0</v>
      </c>
      <c r="K369">
        <v>2.0000000000000001E-4</v>
      </c>
      <c r="L369">
        <f>F369*K369</f>
        <v>2E-3</v>
      </c>
      <c r="M369" t="s">
        <v>51</v>
      </c>
      <c r="N369">
        <v>1</v>
      </c>
      <c r="O369">
        <f>IF(N369=5,I369,0)</f>
        <v>0</v>
      </c>
      <c r="Z369">
        <f>IF(AD369=0,J369,0)</f>
        <v>0</v>
      </c>
      <c r="AA369">
        <f>IF(AD369=15,J369,0)</f>
        <v>0</v>
      </c>
      <c r="AB369">
        <f>IF(AD369=21,J369,0)</f>
        <v>0</v>
      </c>
      <c r="AD369">
        <v>12</v>
      </c>
      <c r="AE369">
        <f>G369*AG369</f>
        <v>0</v>
      </c>
      <c r="AF369">
        <f>G369*(1-AG369)</f>
        <v>0</v>
      </c>
      <c r="AG369">
        <v>1</v>
      </c>
      <c r="AM369">
        <f>F369*AE369</f>
        <v>0</v>
      </c>
      <c r="AN369">
        <f>F369*AF369</f>
        <v>0</v>
      </c>
      <c r="AO369" t="s">
        <v>564</v>
      </c>
      <c r="AP369" t="s">
        <v>514</v>
      </c>
      <c r="AQ369" s="13" t="s">
        <v>54</v>
      </c>
    </row>
    <row r="370" spans="1:43" ht="25.5" customHeight="1">
      <c r="C370" s="17" t="s">
        <v>64</v>
      </c>
      <c r="D370" s="53" t="s">
        <v>594</v>
      </c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1:43">
      <c r="A371" s="2" t="s">
        <v>507</v>
      </c>
      <c r="C371" s="1" t="s">
        <v>607</v>
      </c>
      <c r="D371" t="s">
        <v>608</v>
      </c>
      <c r="E371" t="s">
        <v>104</v>
      </c>
      <c r="F371">
        <v>1</v>
      </c>
      <c r="G371">
        <v>0</v>
      </c>
      <c r="H371">
        <f>F371*AE371</f>
        <v>0</v>
      </c>
      <c r="I371">
        <f>J371-H371</f>
        <v>0</v>
      </c>
      <c r="J371">
        <f>F371*G371</f>
        <v>0</v>
      </c>
      <c r="K371">
        <v>0</v>
      </c>
      <c r="L371">
        <f>F371*K371</f>
        <v>0</v>
      </c>
      <c r="M371" t="s">
        <v>51</v>
      </c>
      <c r="N371">
        <v>1</v>
      </c>
      <c r="O371">
        <f>IF(N371=5,I371,0)</f>
        <v>0</v>
      </c>
      <c r="Z371">
        <f>IF(AD371=0,J371,0)</f>
        <v>0</v>
      </c>
      <c r="AA371">
        <f>IF(AD371=15,J371,0)</f>
        <v>0</v>
      </c>
      <c r="AB371">
        <f>IF(AD371=21,J371,0)</f>
        <v>0</v>
      </c>
      <c r="AD371">
        <v>12</v>
      </c>
      <c r="AE371">
        <f>G371*AG371</f>
        <v>0</v>
      </c>
      <c r="AF371">
        <f>G371*(1-AG371)</f>
        <v>0</v>
      </c>
      <c r="AG371">
        <v>0</v>
      </c>
      <c r="AM371">
        <f>F371*AE371</f>
        <v>0</v>
      </c>
      <c r="AN371">
        <f>F371*AF371</f>
        <v>0</v>
      </c>
      <c r="AO371" t="s">
        <v>564</v>
      </c>
      <c r="AP371" t="s">
        <v>514</v>
      </c>
      <c r="AQ371" s="13" t="s">
        <v>54</v>
      </c>
    </row>
    <row r="372" spans="1:43">
      <c r="A372" s="2" t="s">
        <v>609</v>
      </c>
      <c r="C372" s="1" t="s">
        <v>610</v>
      </c>
      <c r="D372" t="s">
        <v>611</v>
      </c>
      <c r="E372" t="s">
        <v>104</v>
      </c>
      <c r="F372">
        <v>1</v>
      </c>
      <c r="G372">
        <v>0</v>
      </c>
      <c r="H372">
        <f>F372*AE372</f>
        <v>0</v>
      </c>
      <c r="I372">
        <f>J372-H372</f>
        <v>0</v>
      </c>
      <c r="J372">
        <f>F372*G372</f>
        <v>0</v>
      </c>
      <c r="K372">
        <v>0</v>
      </c>
      <c r="L372">
        <f>F372*K372</f>
        <v>0</v>
      </c>
      <c r="M372" t="s">
        <v>51</v>
      </c>
      <c r="N372">
        <v>1</v>
      </c>
      <c r="O372">
        <f>IF(N372=5,I372,0)</f>
        <v>0</v>
      </c>
      <c r="Z372">
        <f>IF(AD372=0,J372,0)</f>
        <v>0</v>
      </c>
      <c r="AA372">
        <f>IF(AD372=15,J372,0)</f>
        <v>0</v>
      </c>
      <c r="AB372">
        <f>IF(AD372=21,J372,0)</f>
        <v>0</v>
      </c>
      <c r="AD372">
        <v>12</v>
      </c>
      <c r="AE372">
        <f>G372*AG372</f>
        <v>0</v>
      </c>
      <c r="AF372">
        <f>G372*(1-AG372)</f>
        <v>0</v>
      </c>
      <c r="AG372">
        <v>0.4791238877481177</v>
      </c>
      <c r="AM372">
        <f>F372*AE372</f>
        <v>0</v>
      </c>
      <c r="AN372">
        <f>F372*AF372</f>
        <v>0</v>
      </c>
      <c r="AO372" t="s">
        <v>564</v>
      </c>
      <c r="AP372" t="s">
        <v>514</v>
      </c>
      <c r="AQ372" s="13" t="s">
        <v>54</v>
      </c>
    </row>
    <row r="373" spans="1:43">
      <c r="A373" s="2" t="s">
        <v>612</v>
      </c>
      <c r="C373" s="1" t="s">
        <v>613</v>
      </c>
      <c r="D373" t="s">
        <v>614</v>
      </c>
      <c r="E373" t="s">
        <v>104</v>
      </c>
      <c r="F373">
        <v>1</v>
      </c>
      <c r="G373">
        <v>0</v>
      </c>
      <c r="H373">
        <f>F373*AE373</f>
        <v>0</v>
      </c>
      <c r="I373">
        <f>J373-H373</f>
        <v>0</v>
      </c>
      <c r="J373">
        <f>F373*G373</f>
        <v>0</v>
      </c>
      <c r="K373">
        <v>0</v>
      </c>
      <c r="L373">
        <f>F373*K373</f>
        <v>0</v>
      </c>
      <c r="M373" t="s">
        <v>51</v>
      </c>
      <c r="N373">
        <v>1</v>
      </c>
      <c r="O373">
        <f>IF(N373=5,I373,0)</f>
        <v>0</v>
      </c>
      <c r="Z373">
        <f>IF(AD373=0,J373,0)</f>
        <v>0</v>
      </c>
      <c r="AA373">
        <f>IF(AD373=15,J373,0)</f>
        <v>0</v>
      </c>
      <c r="AB373">
        <f>IF(AD373=21,J373,0)</f>
        <v>0</v>
      </c>
      <c r="AD373">
        <v>12</v>
      </c>
      <c r="AE373">
        <f>G373*AG373</f>
        <v>0</v>
      </c>
      <c r="AF373">
        <f>G373*(1-AG373)</f>
        <v>0</v>
      </c>
      <c r="AG373">
        <v>0</v>
      </c>
      <c r="AM373">
        <f>F373*AE373</f>
        <v>0</v>
      </c>
      <c r="AN373">
        <f>F373*AF373</f>
        <v>0</v>
      </c>
      <c r="AO373" t="s">
        <v>564</v>
      </c>
      <c r="AP373" t="s">
        <v>514</v>
      </c>
      <c r="AQ373" s="13" t="s">
        <v>54</v>
      </c>
    </row>
    <row r="374" spans="1:43">
      <c r="A374" s="2" t="s">
        <v>615</v>
      </c>
      <c r="C374" s="1" t="s">
        <v>616</v>
      </c>
      <c r="D374" t="s">
        <v>617</v>
      </c>
      <c r="E374" t="s">
        <v>104</v>
      </c>
      <c r="F374">
        <v>1</v>
      </c>
      <c r="G374">
        <v>0</v>
      </c>
      <c r="H374">
        <f>F374*AE374</f>
        <v>0</v>
      </c>
      <c r="I374">
        <f>J374-H374</f>
        <v>0</v>
      </c>
      <c r="J374">
        <f>F374*G374</f>
        <v>0</v>
      </c>
      <c r="K374">
        <v>0</v>
      </c>
      <c r="L374">
        <f>F374*K374</f>
        <v>0</v>
      </c>
      <c r="M374" t="s">
        <v>51</v>
      </c>
      <c r="N374">
        <v>1</v>
      </c>
      <c r="O374">
        <f>IF(N374=5,I374,0)</f>
        <v>0</v>
      </c>
      <c r="Z374">
        <f>IF(AD374=0,J374,0)</f>
        <v>0</v>
      </c>
      <c r="AA374">
        <f>IF(AD374=15,J374,0)</f>
        <v>0</v>
      </c>
      <c r="AB374">
        <f>IF(AD374=21,J374,0)</f>
        <v>0</v>
      </c>
      <c r="AD374">
        <v>12</v>
      </c>
      <c r="AE374">
        <f>G374*AG374</f>
        <v>0</v>
      </c>
      <c r="AF374">
        <f>G374*(1-AG374)</f>
        <v>0</v>
      </c>
      <c r="AG374">
        <v>0.47969299648225128</v>
      </c>
      <c r="AM374">
        <f>F374*AE374</f>
        <v>0</v>
      </c>
      <c r="AN374">
        <f>F374*AF374</f>
        <v>0</v>
      </c>
      <c r="AO374" t="s">
        <v>564</v>
      </c>
      <c r="AP374" t="s">
        <v>514</v>
      </c>
      <c r="AQ374" s="13" t="s">
        <v>54</v>
      </c>
    </row>
    <row r="375" spans="1:43">
      <c r="A375" s="18"/>
      <c r="B375" s="19"/>
      <c r="C375" s="19" t="s">
        <v>618</v>
      </c>
      <c r="D375" s="13" t="s">
        <v>619</v>
      </c>
      <c r="E375" s="13"/>
      <c r="F375" s="13"/>
      <c r="G375" s="13"/>
      <c r="H375" s="13">
        <f>SUM(H376:H394)</f>
        <v>0</v>
      </c>
      <c r="I375" s="13">
        <f>SUM(I376:I394)</f>
        <v>0</v>
      </c>
      <c r="J375" s="13">
        <f>H375+I375</f>
        <v>0</v>
      </c>
      <c r="K375" s="13"/>
      <c r="L375" s="13">
        <f>SUM(L376:L394)</f>
        <v>0</v>
      </c>
      <c r="M375" s="13"/>
      <c r="P375" s="13">
        <f>IF(Q375="PR",J375,SUM(O376:O394))</f>
        <v>0</v>
      </c>
      <c r="Q375" s="13"/>
      <c r="R375" s="13">
        <f>IF(Q375="HS",H375,0)</f>
        <v>0</v>
      </c>
      <c r="S375" s="13">
        <f>IF(Q375="HS",I375-P375,0)</f>
        <v>0</v>
      </c>
      <c r="T375" s="13">
        <f>IF(Q375="PS",H375,0)</f>
        <v>0</v>
      </c>
      <c r="U375" s="13">
        <f>IF(Q375="PS",I375-P375,0)</f>
        <v>0</v>
      </c>
      <c r="V375" s="13">
        <f>IF(Q375="MP",H375,0)</f>
        <v>0</v>
      </c>
      <c r="W375" s="13">
        <f>IF(Q375="MP",I375-P375,0)</f>
        <v>0</v>
      </c>
      <c r="X375" s="13">
        <f>IF(Q375="OM",H375,0)</f>
        <v>0</v>
      </c>
      <c r="Y375" s="13" t="s">
        <v>618</v>
      </c>
      <c r="AI375">
        <f>SUM(Z376:Z394)</f>
        <v>0</v>
      </c>
      <c r="AJ375">
        <f>SUM(AA376:AA394)</f>
        <v>0</v>
      </c>
      <c r="AK375">
        <f>SUM(AB376:AB394)</f>
        <v>0</v>
      </c>
    </row>
    <row r="376" spans="1:43">
      <c r="A376" s="2" t="s">
        <v>620</v>
      </c>
      <c r="C376" s="1" t="s">
        <v>621</v>
      </c>
      <c r="D376" t="s">
        <v>622</v>
      </c>
      <c r="E376" t="s">
        <v>85</v>
      </c>
      <c r="F376">
        <v>1.4862</v>
      </c>
      <c r="G376">
        <v>0</v>
      </c>
      <c r="H376">
        <f>F376*AE376</f>
        <v>0</v>
      </c>
      <c r="I376">
        <f>J376-H376</f>
        <v>0</v>
      </c>
      <c r="J376">
        <f>F376*G376</f>
        <v>0</v>
      </c>
      <c r="K376">
        <v>0</v>
      </c>
      <c r="L376">
        <f>F376*K376</f>
        <v>0</v>
      </c>
      <c r="M376" t="s">
        <v>51</v>
      </c>
      <c r="N376">
        <v>5</v>
      </c>
      <c r="O376">
        <f>IF(N376=5,I376,0)</f>
        <v>0</v>
      </c>
      <c r="Z376">
        <f>IF(AD376=0,J376,0)</f>
        <v>0</v>
      </c>
      <c r="AA376">
        <f>IF(AD376=15,J376,0)</f>
        <v>0</v>
      </c>
      <c r="AB376">
        <f>IF(AD376=21,J376,0)</f>
        <v>0</v>
      </c>
      <c r="AD376">
        <v>12</v>
      </c>
      <c r="AE376">
        <f>G376*AG376</f>
        <v>0</v>
      </c>
      <c r="AF376">
        <f>G376*(1-AG376)</f>
        <v>0</v>
      </c>
      <c r="AG376">
        <v>0</v>
      </c>
      <c r="AM376">
        <f>F376*AE376</f>
        <v>0</v>
      </c>
      <c r="AN376">
        <f>F376*AF376</f>
        <v>0</v>
      </c>
      <c r="AO376" t="s">
        <v>623</v>
      </c>
      <c r="AP376" t="s">
        <v>514</v>
      </c>
      <c r="AQ376" s="13" t="s">
        <v>54</v>
      </c>
    </row>
    <row r="377" spans="1:43">
      <c r="D377" s="14" t="s">
        <v>624</v>
      </c>
      <c r="E377" s="14"/>
      <c r="F377" s="14">
        <v>0.95140000000000002</v>
      </c>
    </row>
    <row r="378" spans="1:43">
      <c r="D378" s="14" t="s">
        <v>625</v>
      </c>
      <c r="E378" s="14"/>
      <c r="F378" s="14">
        <v>0.43690000000000001</v>
      </c>
    </row>
    <row r="379" spans="1:43">
      <c r="D379" s="14" t="s">
        <v>626</v>
      </c>
      <c r="E379" s="14"/>
      <c r="F379" s="14">
        <v>5.1200000000000002E-2</v>
      </c>
    </row>
    <row r="380" spans="1:43">
      <c r="D380" s="14" t="s">
        <v>627</v>
      </c>
      <c r="E380" s="14"/>
      <c r="F380" s="14">
        <v>9.3299999999999994E-2</v>
      </c>
    </row>
    <row r="381" spans="1:43">
      <c r="D381" s="14" t="s">
        <v>628</v>
      </c>
      <c r="E381" s="14"/>
      <c r="F381" s="14">
        <v>1.3262</v>
      </c>
    </row>
    <row r="382" spans="1:43">
      <c r="D382" s="14" t="s">
        <v>625</v>
      </c>
      <c r="E382" s="14"/>
      <c r="F382" s="14">
        <v>0.43690000000000001</v>
      </c>
    </row>
    <row r="383" spans="1:43">
      <c r="D383" s="14" t="s">
        <v>629</v>
      </c>
      <c r="E383" s="14"/>
      <c r="F383" s="14">
        <v>1.1657999999999999</v>
      </c>
    </row>
    <row r="384" spans="1:43">
      <c r="D384" s="14" t="s">
        <v>625</v>
      </c>
      <c r="E384" s="14"/>
      <c r="F384" s="14">
        <v>0.43690000000000001</v>
      </c>
    </row>
    <row r="385" spans="1:43">
      <c r="D385" s="14" t="s">
        <v>630</v>
      </c>
      <c r="E385" s="14"/>
      <c r="F385" s="14">
        <v>0.84960000000000002</v>
      </c>
    </row>
    <row r="386" spans="1:43">
      <c r="D386" s="14" t="s">
        <v>625</v>
      </c>
      <c r="E386" s="14"/>
      <c r="F386" s="14">
        <v>0.43690000000000001</v>
      </c>
    </row>
    <row r="387" spans="1:43">
      <c r="D387" s="14" t="s">
        <v>631</v>
      </c>
      <c r="E387" s="14"/>
      <c r="F387" s="14">
        <v>1.0157</v>
      </c>
    </row>
    <row r="388" spans="1:43">
      <c r="D388" s="14" t="s">
        <v>625</v>
      </c>
      <c r="E388" s="14"/>
      <c r="F388" s="14">
        <v>0.43690000000000001</v>
      </c>
    </row>
    <row r="389" spans="1:43">
      <c r="D389" s="14" t="s">
        <v>632</v>
      </c>
      <c r="E389" s="14"/>
      <c r="F389" s="14">
        <v>1.0492999999999999</v>
      </c>
    </row>
    <row r="390" spans="1:43">
      <c r="D390" s="14" t="s">
        <v>625</v>
      </c>
      <c r="E390" s="14"/>
      <c r="F390" s="14">
        <v>0.43690000000000001</v>
      </c>
    </row>
    <row r="391" spans="1:43" ht="12.75" customHeight="1">
      <c r="C391" s="17" t="s">
        <v>64</v>
      </c>
      <c r="D391" s="53" t="s">
        <v>633</v>
      </c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1:43">
      <c r="A392" s="2" t="s">
        <v>634</v>
      </c>
      <c r="C392" s="1" t="s">
        <v>635</v>
      </c>
      <c r="D392" t="s">
        <v>636</v>
      </c>
      <c r="E392" t="s">
        <v>85</v>
      </c>
      <c r="F392">
        <v>1.4862</v>
      </c>
      <c r="G392">
        <v>0</v>
      </c>
      <c r="H392">
        <f>F392*AE392</f>
        <v>0</v>
      </c>
      <c r="I392">
        <f>J392-H392</f>
        <v>0</v>
      </c>
      <c r="J392">
        <f>F392*G392</f>
        <v>0</v>
      </c>
      <c r="K392">
        <v>0</v>
      </c>
      <c r="L392">
        <f>F392*K392</f>
        <v>0</v>
      </c>
      <c r="M392" t="s">
        <v>51</v>
      </c>
      <c r="N392">
        <v>5</v>
      </c>
      <c r="O392">
        <f>IF(N392=5,I392,0)</f>
        <v>0</v>
      </c>
      <c r="Z392">
        <f>IF(AD392=0,J392,0)</f>
        <v>0</v>
      </c>
      <c r="AA392">
        <f>IF(AD392=15,J392,0)</f>
        <v>0</v>
      </c>
      <c r="AB392">
        <f>IF(AD392=21,J392,0)</f>
        <v>0</v>
      </c>
      <c r="AD392">
        <v>12</v>
      </c>
      <c r="AE392">
        <f>G392*AG392</f>
        <v>0</v>
      </c>
      <c r="AF392">
        <f>G392*(1-AG392)</f>
        <v>0</v>
      </c>
      <c r="AG392">
        <v>0</v>
      </c>
      <c r="AM392">
        <f>F392*AE392</f>
        <v>0</v>
      </c>
      <c r="AN392">
        <f>F392*AF392</f>
        <v>0</v>
      </c>
      <c r="AO392" t="s">
        <v>623</v>
      </c>
      <c r="AP392" t="s">
        <v>514</v>
      </c>
      <c r="AQ392" s="13" t="s">
        <v>54</v>
      </c>
    </row>
    <row r="393" spans="1:43" ht="12.75" customHeight="1">
      <c r="C393" s="17" t="s">
        <v>64</v>
      </c>
      <c r="D393" s="53" t="s">
        <v>637</v>
      </c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1:43">
      <c r="A394" s="2" t="s">
        <v>638</v>
      </c>
      <c r="C394" s="1" t="s">
        <v>639</v>
      </c>
      <c r="D394" t="s">
        <v>640</v>
      </c>
      <c r="E394" t="s">
        <v>85</v>
      </c>
      <c r="F394">
        <v>1.4862</v>
      </c>
      <c r="G394">
        <v>0</v>
      </c>
      <c r="H394">
        <f>F394*AE394</f>
        <v>0</v>
      </c>
      <c r="I394">
        <f>J394-H394</f>
        <v>0</v>
      </c>
      <c r="J394">
        <f>F394*G394</f>
        <v>0</v>
      </c>
      <c r="K394">
        <v>0</v>
      </c>
      <c r="L394">
        <f>F394*K394</f>
        <v>0</v>
      </c>
      <c r="M394" t="s">
        <v>51</v>
      </c>
      <c r="N394">
        <v>5</v>
      </c>
      <c r="O394">
        <f>IF(N394=5,I394,0)</f>
        <v>0</v>
      </c>
      <c r="Z394">
        <f>IF(AD394=0,J394,0)</f>
        <v>0</v>
      </c>
      <c r="AA394">
        <f>IF(AD394=15,J394,0)</f>
        <v>0</v>
      </c>
      <c r="AB394">
        <f>IF(AD394=21,J394,0)</f>
        <v>0</v>
      </c>
      <c r="AD394">
        <v>12</v>
      </c>
      <c r="AE394">
        <f>G394*AG394</f>
        <v>0</v>
      </c>
      <c r="AF394">
        <f>G394*(1-AG394)</f>
        <v>0</v>
      </c>
      <c r="AG394">
        <v>0</v>
      </c>
      <c r="AM394">
        <f>F394*AE394</f>
        <v>0</v>
      </c>
      <c r="AN394">
        <f>F394*AF394</f>
        <v>0</v>
      </c>
      <c r="AO394" t="s">
        <v>623</v>
      </c>
      <c r="AP394" t="s">
        <v>514</v>
      </c>
      <c r="AQ394" s="13" t="s">
        <v>54</v>
      </c>
    </row>
    <row r="395" spans="1:43">
      <c r="A395" s="20"/>
      <c r="B395" s="21"/>
      <c r="C395" s="21"/>
      <c r="D395" s="22"/>
      <c r="E395" s="22"/>
      <c r="F395" s="22"/>
      <c r="G395" s="22"/>
      <c r="H395" s="54" t="s">
        <v>641</v>
      </c>
      <c r="I395" s="54"/>
      <c r="J395" s="22">
        <f>J8+J49+J51+J60+J73+J100+J107+J181+J271+J313+J337+J347+J375</f>
        <v>0</v>
      </c>
      <c r="K395" s="22"/>
      <c r="L395" s="22"/>
      <c r="M395" s="22"/>
    </row>
    <row r="396" spans="1:43">
      <c r="A396" s="23" t="s">
        <v>642</v>
      </c>
    </row>
    <row r="397" spans="1:43" ht="0" hidden="1" customHeight="1">
      <c r="A397" s="55"/>
      <c r="B397" s="56"/>
      <c r="C397" s="56"/>
      <c r="D397" s="57"/>
      <c r="E397" s="57"/>
      <c r="F397" s="57"/>
      <c r="G397" s="57"/>
      <c r="H397" s="57"/>
      <c r="I397" s="57"/>
      <c r="J397" s="57"/>
      <c r="K397" s="57"/>
      <c r="L397" s="57"/>
      <c r="M397" s="57"/>
    </row>
  </sheetData>
  <sheetProtection formatCells="0" formatColumns="0" formatRows="0" insertColumns="0" insertRows="0" insertHyperlinks="0" deleteColumns="0" deleteRows="0" sort="0" autoFilter="0" pivotTables="0"/>
  <mergeCells count="84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9:M19"/>
    <mergeCell ref="D28:M28"/>
    <mergeCell ref="D31:M31"/>
    <mergeCell ref="D41:M41"/>
    <mergeCell ref="D44:M44"/>
    <mergeCell ref="D46:M46"/>
    <mergeCell ref="D48:M48"/>
    <mergeCell ref="D68:M68"/>
    <mergeCell ref="D76:M76"/>
    <mergeCell ref="D81:M81"/>
    <mergeCell ref="D83:M83"/>
    <mergeCell ref="D85:M85"/>
    <mergeCell ref="D87:M87"/>
    <mergeCell ref="D89:M89"/>
    <mergeCell ref="D99:M99"/>
    <mergeCell ref="D104:M104"/>
    <mergeCell ref="D106:M106"/>
    <mergeCell ref="D117:M117"/>
    <mergeCell ref="D119:M119"/>
    <mergeCell ref="D121:M121"/>
    <mergeCell ref="D131:M131"/>
    <mergeCell ref="D133:M133"/>
    <mergeCell ref="D143:M143"/>
    <mergeCell ref="D161:M161"/>
    <mergeCell ref="D163:M163"/>
    <mergeCell ref="D165:M165"/>
    <mergeCell ref="D167:M167"/>
    <mergeCell ref="D170:M170"/>
    <mergeCell ref="D180:M180"/>
    <mergeCell ref="D197:M197"/>
    <mergeCell ref="D199:M199"/>
    <mergeCell ref="D209:M209"/>
    <mergeCell ref="D211:M211"/>
    <mergeCell ref="D221:M221"/>
    <mergeCell ref="D223:M223"/>
    <mergeCell ref="D246:M246"/>
    <mergeCell ref="D270:M270"/>
    <mergeCell ref="D299:M299"/>
    <mergeCell ref="D301:M301"/>
    <mergeCell ref="D310:M310"/>
    <mergeCell ref="D312:M312"/>
    <mergeCell ref="D321:M321"/>
    <mergeCell ref="D323:M323"/>
    <mergeCell ref="D325:M325"/>
    <mergeCell ref="D327:M327"/>
    <mergeCell ref="D334:M334"/>
    <mergeCell ref="D336:M336"/>
    <mergeCell ref="D350:M350"/>
    <mergeCell ref="D352:M352"/>
    <mergeCell ref="D355:M355"/>
    <mergeCell ref="D393:M393"/>
    <mergeCell ref="H395:I395"/>
    <mergeCell ref="A397:M397"/>
    <mergeCell ref="D357:M357"/>
    <mergeCell ref="D360:M360"/>
    <mergeCell ref="D362:M362"/>
    <mergeCell ref="D370:M370"/>
    <mergeCell ref="D391:M39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69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4.164062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1"/>
    </row>
    <row r="2" spans="1:25" ht="25.5" customHeight="1">
      <c r="A2" s="29" t="s">
        <v>1</v>
      </c>
      <c r="B2" s="31"/>
      <c r="C2" s="5" t="s">
        <v>2</v>
      </c>
      <c r="D2" s="5"/>
      <c r="E2" s="74" t="s">
        <v>3</v>
      </c>
      <c r="F2" s="74"/>
      <c r="G2" s="83"/>
      <c r="H2" s="83"/>
      <c r="I2" s="45"/>
      <c r="J2" s="81"/>
      <c r="K2" s="81"/>
      <c r="L2" s="81"/>
      <c r="M2" s="1"/>
    </row>
    <row r="3" spans="1:25" ht="25.5" customHeight="1">
      <c r="A3" s="30" t="s">
        <v>7</v>
      </c>
      <c r="C3" s="6" t="s">
        <v>8</v>
      </c>
      <c r="D3" s="6"/>
      <c r="E3" s="76" t="s">
        <v>9</v>
      </c>
      <c r="F3" s="76"/>
      <c r="G3" s="84"/>
      <c r="H3" s="84"/>
      <c r="I3" s="45"/>
      <c r="J3" s="81"/>
      <c r="K3" s="81"/>
      <c r="L3" s="81"/>
      <c r="M3" s="1"/>
    </row>
    <row r="4" spans="1:25" ht="25.5" customHeight="1">
      <c r="A4" s="30" t="s">
        <v>12</v>
      </c>
      <c r="C4" s="6" t="s">
        <v>13</v>
      </c>
      <c r="D4" s="6"/>
      <c r="E4" s="76" t="s">
        <v>14</v>
      </c>
      <c r="F4" s="76"/>
      <c r="G4" s="84"/>
      <c r="H4" s="84"/>
      <c r="I4" s="45"/>
      <c r="J4" s="81"/>
      <c r="K4" s="81"/>
      <c r="L4" s="81"/>
      <c r="M4" s="1"/>
    </row>
    <row r="5" spans="1:25" ht="25.5" customHeight="1" thickBot="1">
      <c r="A5" s="43" t="s">
        <v>16</v>
      </c>
      <c r="B5" s="44"/>
      <c r="C5" s="46"/>
      <c r="D5" s="7"/>
      <c r="E5" s="58" t="s">
        <v>17</v>
      </c>
      <c r="F5" s="58"/>
      <c r="G5" s="85"/>
      <c r="H5" s="85"/>
      <c r="I5" s="45"/>
      <c r="J5" s="81"/>
      <c r="K5" s="81"/>
      <c r="L5" s="8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643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SUM(H8:H41)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5.3040000000000003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60</v>
      </c>
    </row>
    <row r="14" spans="1:25">
      <c r="E14" t="s">
        <v>61</v>
      </c>
    </row>
    <row r="15" spans="1:25">
      <c r="E15" t="s">
        <v>62</v>
      </c>
    </row>
    <row r="16" spans="1:25">
      <c r="E16" t="s">
        <v>63</v>
      </c>
    </row>
    <row r="17" spans="1:25" ht="12.75" customHeight="1">
      <c r="B17" s="15" t="s">
        <v>64</v>
      </c>
      <c r="C17" s="53" t="s">
        <v>65</v>
      </c>
      <c r="D17" s="80"/>
      <c r="E17" s="80"/>
      <c r="F17" s="80"/>
      <c r="G17" s="80"/>
      <c r="H17" s="16"/>
    </row>
    <row r="18" spans="1:25">
      <c r="A18" s="2" t="s">
        <v>66</v>
      </c>
      <c r="B18" s="1" t="s">
        <v>67</v>
      </c>
      <c r="C18" s="25" t="s">
        <v>68</v>
      </c>
      <c r="D18" t="s">
        <v>69</v>
      </c>
      <c r="E18" t="s">
        <v>70</v>
      </c>
      <c r="F18">
        <v>21.9</v>
      </c>
      <c r="G18" s="47">
        <f>'Stavební rozpočet'!G20</f>
        <v>0</v>
      </c>
      <c r="H18">
        <f>W18*F18+X18*F18</f>
        <v>0</v>
      </c>
      <c r="W18">
        <f>G18*Y18</f>
        <v>0</v>
      </c>
      <c r="X18">
        <f>G18*(1-Y18)</f>
        <v>0</v>
      </c>
      <c r="Y18">
        <v>0.12809798270893369</v>
      </c>
    </row>
    <row r="19" spans="1:25">
      <c r="E19" t="s">
        <v>71</v>
      </c>
    </row>
    <row r="20" spans="1:25">
      <c r="E20" t="s">
        <v>72</v>
      </c>
    </row>
    <row r="21" spans="1:25">
      <c r="E21" t="s">
        <v>73</v>
      </c>
    </row>
    <row r="22" spans="1:25">
      <c r="E22" t="s">
        <v>74</v>
      </c>
    </row>
    <row r="23" spans="1:25">
      <c r="E23" t="s">
        <v>75</v>
      </c>
    </row>
    <row r="24" spans="1:25">
      <c r="E24" t="s">
        <v>75</v>
      </c>
    </row>
    <row r="25" spans="1:25" ht="12.75" customHeight="1">
      <c r="B25" s="15" t="s">
        <v>64</v>
      </c>
      <c r="C25" s="53" t="s">
        <v>76</v>
      </c>
      <c r="D25" s="80"/>
      <c r="E25" s="80"/>
      <c r="F25" s="80"/>
      <c r="G25" s="80"/>
      <c r="H25" s="16"/>
    </row>
    <row r="26" spans="1:25">
      <c r="A26" s="2" t="s">
        <v>77</v>
      </c>
      <c r="B26" s="1" t="s">
        <v>78</v>
      </c>
      <c r="C26" s="25" t="s">
        <v>79</v>
      </c>
      <c r="D26" t="s">
        <v>50</v>
      </c>
      <c r="E26" t="s">
        <v>80</v>
      </c>
      <c r="F26">
        <v>5.3040000000000003</v>
      </c>
      <c r="G26" s="47">
        <f>'Stavební rozpočet'!G29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0.11891428571428569</v>
      </c>
    </row>
    <row r="27" spans="1:25" ht="12.75" customHeight="1">
      <c r="B27" s="15" t="s">
        <v>64</v>
      </c>
      <c r="C27" s="53" t="s">
        <v>81</v>
      </c>
      <c r="D27" s="80"/>
      <c r="E27" s="80"/>
      <c r="F27" s="80"/>
      <c r="G27" s="80"/>
      <c r="H27" s="16"/>
    </row>
    <row r="28" spans="1:25">
      <c r="A28" s="2" t="s">
        <v>82</v>
      </c>
      <c r="B28" s="1" t="s">
        <v>83</v>
      </c>
      <c r="C28" s="25" t="s">
        <v>84</v>
      </c>
      <c r="D28" t="s">
        <v>85</v>
      </c>
      <c r="E28" t="s">
        <v>86</v>
      </c>
      <c r="F28">
        <v>7.4999999999999997E-2</v>
      </c>
      <c r="G28" s="47">
        <f>'Stavební rozpočet'!G32</f>
        <v>0</v>
      </c>
      <c r="H28">
        <f>W28*F28+X28*F28</f>
        <v>0</v>
      </c>
      <c r="W28">
        <f>G28*Y28</f>
        <v>0</v>
      </c>
      <c r="X28">
        <f>G28*(1-Y28)</f>
        <v>0</v>
      </c>
      <c r="Y28">
        <v>1</v>
      </c>
    </row>
    <row r="29" spans="1:25">
      <c r="E29" t="s">
        <v>87</v>
      </c>
    </row>
    <row r="30" spans="1:25">
      <c r="E30" t="s">
        <v>86</v>
      </c>
    </row>
    <row r="31" spans="1:25">
      <c r="E31" t="s">
        <v>86</v>
      </c>
    </row>
    <row r="32" spans="1:25">
      <c r="E32" t="s">
        <v>86</v>
      </c>
    </row>
    <row r="33" spans="1:25">
      <c r="E33" t="s">
        <v>86</v>
      </c>
    </row>
    <row r="34" spans="1:25">
      <c r="E34" t="s">
        <v>86</v>
      </c>
    </row>
    <row r="35" spans="1:25">
      <c r="E35" t="s">
        <v>86</v>
      </c>
    </row>
    <row r="36" spans="1:25" ht="12.75" customHeight="1">
      <c r="B36" s="15" t="s">
        <v>64</v>
      </c>
      <c r="C36" s="53" t="s">
        <v>88</v>
      </c>
      <c r="D36" s="80"/>
      <c r="E36" s="80"/>
      <c r="F36" s="80"/>
      <c r="G36" s="80"/>
      <c r="H36" s="16"/>
    </row>
    <row r="37" spans="1:25">
      <c r="A37" s="2" t="s">
        <v>89</v>
      </c>
      <c r="B37" s="1" t="s">
        <v>90</v>
      </c>
      <c r="C37" s="25" t="s">
        <v>91</v>
      </c>
      <c r="D37" t="s">
        <v>50</v>
      </c>
      <c r="E37" t="s">
        <v>92</v>
      </c>
      <c r="F37">
        <v>4.8600000000000003</v>
      </c>
      <c r="G37" s="47">
        <f>'Stavební rozpočet'!G42</f>
        <v>0</v>
      </c>
      <c r="H37">
        <f>W37*F37+X37*F37</f>
        <v>0</v>
      </c>
      <c r="W37">
        <f>G37*Y37</f>
        <v>0</v>
      </c>
      <c r="X37">
        <f>G37*(1-Y37)</f>
        <v>0</v>
      </c>
      <c r="Y37">
        <v>0.2639322916666666</v>
      </c>
    </row>
    <row r="38" spans="1:25" ht="12.75" customHeight="1">
      <c r="B38" s="15" t="s">
        <v>64</v>
      </c>
      <c r="C38" s="53" t="s">
        <v>93</v>
      </c>
      <c r="D38" s="80"/>
      <c r="E38" s="80"/>
      <c r="F38" s="80"/>
      <c r="G38" s="80"/>
      <c r="H38" s="16"/>
    </row>
    <row r="39" spans="1:25">
      <c r="A39" s="2" t="s">
        <v>94</v>
      </c>
      <c r="B39" s="1" t="s">
        <v>95</v>
      </c>
      <c r="C39" s="25" t="s">
        <v>96</v>
      </c>
      <c r="D39" t="s">
        <v>50</v>
      </c>
      <c r="F39">
        <v>4.8600000000000003</v>
      </c>
      <c r="G39" s="47">
        <f>'Stavební rozpočet'!G45</f>
        <v>0</v>
      </c>
      <c r="H39">
        <f>W39*F39+X39*F39</f>
        <v>0</v>
      </c>
      <c r="W39">
        <f>G39*Y39</f>
        <v>0</v>
      </c>
      <c r="X39">
        <f>G39*(1-Y39)</f>
        <v>0</v>
      </c>
      <c r="Y39">
        <v>0.1741541038525963</v>
      </c>
    </row>
    <row r="40" spans="1:25" ht="12.75" customHeight="1">
      <c r="B40" s="15" t="s">
        <v>64</v>
      </c>
      <c r="C40" s="53" t="s">
        <v>97</v>
      </c>
      <c r="D40" s="80"/>
      <c r="E40" s="80"/>
      <c r="F40" s="80"/>
      <c r="G40" s="80"/>
      <c r="H40" s="16"/>
    </row>
    <row r="41" spans="1:25">
      <c r="A41" s="2" t="s">
        <v>98</v>
      </c>
      <c r="B41" s="1" t="s">
        <v>83</v>
      </c>
      <c r="C41" s="25" t="s">
        <v>84</v>
      </c>
      <c r="D41" t="s">
        <v>85</v>
      </c>
      <c r="F41">
        <v>0.05</v>
      </c>
      <c r="G41" s="4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1</v>
      </c>
    </row>
    <row r="42" spans="1:25" ht="12.75" customHeight="1">
      <c r="B42" s="15" t="s">
        <v>64</v>
      </c>
      <c r="C42" s="53" t="s">
        <v>88</v>
      </c>
      <c r="D42" s="80"/>
      <c r="E42" s="80"/>
      <c r="F42" s="80"/>
      <c r="G42" s="80"/>
      <c r="H42" s="16"/>
    </row>
    <row r="43" spans="1:25">
      <c r="A43" s="18"/>
      <c r="B43" s="19" t="s">
        <v>99</v>
      </c>
      <c r="C43" s="13" t="s">
        <v>100</v>
      </c>
      <c r="D43" s="13"/>
      <c r="E43" s="13"/>
      <c r="F43" s="13"/>
      <c r="G43" s="13"/>
      <c r="H43" s="13">
        <f>SUM(H44:H44)</f>
        <v>0</v>
      </c>
    </row>
    <row r="44" spans="1:25">
      <c r="A44" s="2" t="s">
        <v>101</v>
      </c>
      <c r="B44" s="1" t="s">
        <v>102</v>
      </c>
      <c r="C44" s="25" t="s">
        <v>103</v>
      </c>
      <c r="D44" t="s">
        <v>104</v>
      </c>
      <c r="F44">
        <v>1</v>
      </c>
      <c r="G44" s="47">
        <f>'Stavební rozpočet'!G50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0.64451468048359239</v>
      </c>
    </row>
    <row r="45" spans="1:25">
      <c r="A45" s="18"/>
      <c r="B45" s="19" t="s">
        <v>106</v>
      </c>
      <c r="C45" s="13" t="s">
        <v>107</v>
      </c>
      <c r="D45" s="13"/>
      <c r="E45" s="13"/>
      <c r="F45" s="13"/>
      <c r="G45" s="13"/>
      <c r="H45" s="13">
        <f>SUM(H46:H52)</f>
        <v>0</v>
      </c>
    </row>
    <row r="46" spans="1:25">
      <c r="A46" s="2" t="s">
        <v>109</v>
      </c>
      <c r="B46" s="1" t="s">
        <v>110</v>
      </c>
      <c r="C46" s="25" t="s">
        <v>111</v>
      </c>
      <c r="D46" t="s">
        <v>104</v>
      </c>
      <c r="F46">
        <v>1</v>
      </c>
      <c r="G46" s="47">
        <f>'Stavební rozpočet'!G52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0.96824343015214376</v>
      </c>
    </row>
    <row r="47" spans="1:25">
      <c r="A47" s="2" t="s">
        <v>114</v>
      </c>
      <c r="B47" s="1" t="s">
        <v>115</v>
      </c>
      <c r="C47" s="25" t="s">
        <v>116</v>
      </c>
      <c r="D47" t="s">
        <v>69</v>
      </c>
      <c r="E47" t="s">
        <v>117</v>
      </c>
      <c r="F47">
        <v>6.9</v>
      </c>
      <c r="G47" s="47">
        <f>'Stavební rozpočet'!G53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0.34058689878076098</v>
      </c>
    </row>
    <row r="48" spans="1:25">
      <c r="E48" t="s">
        <v>117</v>
      </c>
    </row>
    <row r="49" spans="1:25">
      <c r="A49" s="2" t="s">
        <v>118</v>
      </c>
      <c r="B49" s="1" t="s">
        <v>119</v>
      </c>
      <c r="C49" s="25" t="s">
        <v>120</v>
      </c>
      <c r="D49" t="s">
        <v>69</v>
      </c>
      <c r="F49">
        <v>0.5</v>
      </c>
      <c r="G49" s="4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0.31743667679837889</v>
      </c>
    </row>
    <row r="50" spans="1:25">
      <c r="A50" s="2" t="s">
        <v>121</v>
      </c>
      <c r="B50" s="1" t="s">
        <v>122</v>
      </c>
      <c r="C50" s="25" t="s">
        <v>123</v>
      </c>
      <c r="D50" t="s">
        <v>104</v>
      </c>
      <c r="F50">
        <v>2</v>
      </c>
      <c r="G50" s="47">
        <f>'Stavební rozpočet'!G57</f>
        <v>0</v>
      </c>
      <c r="H50">
        <f>W50*F50+X50*F50</f>
        <v>0</v>
      </c>
      <c r="W50">
        <f>G50*Y50</f>
        <v>0</v>
      </c>
      <c r="X50">
        <f>G50*(1-Y50)</f>
        <v>0</v>
      </c>
      <c r="Y50">
        <v>0</v>
      </c>
    </row>
    <row r="51" spans="1:25">
      <c r="A51" s="2" t="s">
        <v>124</v>
      </c>
      <c r="B51" s="1" t="s">
        <v>125</v>
      </c>
      <c r="C51" s="25" t="s">
        <v>126</v>
      </c>
      <c r="D51" t="s">
        <v>69</v>
      </c>
      <c r="F51">
        <v>7.4</v>
      </c>
      <c r="G51" s="47">
        <f>'Stavební rozpočet'!G58</f>
        <v>0</v>
      </c>
      <c r="H51">
        <f>W51*F51+X51*F51</f>
        <v>0</v>
      </c>
      <c r="W51">
        <f>G51*Y51</f>
        <v>0</v>
      </c>
      <c r="X51">
        <f>G51*(1-Y51)</f>
        <v>0</v>
      </c>
      <c r="Y51">
        <v>2.9225352112676059E-2</v>
      </c>
    </row>
    <row r="52" spans="1:25">
      <c r="A52" s="2" t="s">
        <v>127</v>
      </c>
      <c r="B52" s="1" t="s">
        <v>128</v>
      </c>
      <c r="C52" s="25" t="s">
        <v>129</v>
      </c>
      <c r="D52" t="s">
        <v>85</v>
      </c>
      <c r="F52">
        <v>5.3E-3</v>
      </c>
      <c r="G52" s="47">
        <f>'Stavební rozpočet'!G59</f>
        <v>0</v>
      </c>
      <c r="H52">
        <f>W52*F52+X52*F52</f>
        <v>0</v>
      </c>
      <c r="W52">
        <f>G52*Y52</f>
        <v>0</v>
      </c>
      <c r="X52">
        <f>G52*(1-Y52)</f>
        <v>0</v>
      </c>
      <c r="Y52">
        <v>0</v>
      </c>
    </row>
    <row r="53" spans="1:25">
      <c r="A53" s="18"/>
      <c r="B53" s="19" t="s">
        <v>130</v>
      </c>
      <c r="C53" s="13" t="s">
        <v>131</v>
      </c>
      <c r="D53" s="13"/>
      <c r="E53" s="13"/>
      <c r="F53" s="13"/>
      <c r="G53" s="13"/>
      <c r="H53" s="13">
        <f>SUM(H54:H64)</f>
        <v>0</v>
      </c>
    </row>
    <row r="54" spans="1:25">
      <c r="A54" s="2" t="s">
        <v>132</v>
      </c>
      <c r="B54" s="1" t="s">
        <v>133</v>
      </c>
      <c r="C54" s="25" t="s">
        <v>134</v>
      </c>
      <c r="D54" t="s">
        <v>69</v>
      </c>
      <c r="E54" t="s">
        <v>136</v>
      </c>
      <c r="F54">
        <v>12.6</v>
      </c>
      <c r="G54" s="47">
        <f>'Stavební rozpočet'!G61</f>
        <v>0</v>
      </c>
      <c r="H54">
        <f>W54*F54+X54*F54</f>
        <v>0</v>
      </c>
      <c r="W54">
        <f>G54*Y54</f>
        <v>0</v>
      </c>
      <c r="X54">
        <f>G54*(1-Y54)</f>
        <v>0</v>
      </c>
      <c r="Y54">
        <v>0.24177377892030849</v>
      </c>
    </row>
    <row r="55" spans="1:25">
      <c r="E55" t="s">
        <v>137</v>
      </c>
    </row>
    <row r="56" spans="1:25">
      <c r="E56" t="s">
        <v>138</v>
      </c>
    </row>
    <row r="57" spans="1:25">
      <c r="E57" t="s">
        <v>139</v>
      </c>
    </row>
    <row r="58" spans="1:25">
      <c r="E58" t="s">
        <v>139</v>
      </c>
    </row>
    <row r="59" spans="1:25">
      <c r="A59" s="2" t="s">
        <v>140</v>
      </c>
      <c r="B59" s="1" t="s">
        <v>141</v>
      </c>
      <c r="C59" s="25" t="s">
        <v>142</v>
      </c>
      <c r="D59" t="s">
        <v>69</v>
      </c>
      <c r="F59">
        <v>12.6</v>
      </c>
      <c r="G59" s="4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0.17068343229712421</v>
      </c>
    </row>
    <row r="60" spans="1:25" ht="12.75" customHeight="1">
      <c r="B60" s="15" t="s">
        <v>64</v>
      </c>
      <c r="C60" s="53" t="s">
        <v>143</v>
      </c>
      <c r="D60" s="80"/>
      <c r="E60" s="80"/>
      <c r="F60" s="80"/>
      <c r="G60" s="80"/>
      <c r="H60" s="16"/>
    </row>
    <row r="61" spans="1:25">
      <c r="A61" s="2" t="s">
        <v>144</v>
      </c>
      <c r="B61" s="1" t="s">
        <v>145</v>
      </c>
      <c r="C61" s="25" t="s">
        <v>146</v>
      </c>
      <c r="D61" t="s">
        <v>104</v>
      </c>
      <c r="F61">
        <v>7</v>
      </c>
      <c r="G61" s="47">
        <f>'Stavební rozpočet'!G69</f>
        <v>0</v>
      </c>
      <c r="H61">
        <f>W61*F61+X61*F61</f>
        <v>0</v>
      </c>
      <c r="W61">
        <f>G61*Y61</f>
        <v>0</v>
      </c>
      <c r="X61">
        <f>G61*(1-Y61)</f>
        <v>0</v>
      </c>
      <c r="Y61">
        <v>0.37733720879788302</v>
      </c>
    </row>
    <row r="62" spans="1:25">
      <c r="A62" s="2" t="s">
        <v>147</v>
      </c>
      <c r="B62" s="1" t="s">
        <v>148</v>
      </c>
      <c r="C62" s="25" t="s">
        <v>149</v>
      </c>
      <c r="D62" t="s">
        <v>104</v>
      </c>
      <c r="F62">
        <v>2</v>
      </c>
      <c r="G62" s="47">
        <f>'Stavební rozpočet'!G70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0.71827496149467618</v>
      </c>
    </row>
    <row r="63" spans="1:25">
      <c r="A63" s="2" t="s">
        <v>150</v>
      </c>
      <c r="B63" s="1" t="s">
        <v>151</v>
      </c>
      <c r="C63" s="25" t="s">
        <v>152</v>
      </c>
      <c r="D63" t="s">
        <v>69</v>
      </c>
      <c r="F63">
        <v>12.6</v>
      </c>
      <c r="G63" s="4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1.5294117647058819E-2</v>
      </c>
    </row>
    <row r="64" spans="1:25">
      <c r="A64" s="2" t="s">
        <v>153</v>
      </c>
      <c r="B64" s="1" t="s">
        <v>154</v>
      </c>
      <c r="C64" s="25" t="s">
        <v>155</v>
      </c>
      <c r="D64" t="s">
        <v>85</v>
      </c>
      <c r="F64">
        <v>5.2200000000000003E-2</v>
      </c>
      <c r="G64" s="47">
        <f>'Stavební rozpočet'!G72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0</v>
      </c>
    </row>
    <row r="65" spans="1:25">
      <c r="A65" s="18"/>
      <c r="B65" s="19" t="s">
        <v>156</v>
      </c>
      <c r="C65" s="13" t="s">
        <v>157</v>
      </c>
      <c r="D65" s="13"/>
      <c r="E65" s="13"/>
      <c r="F65" s="13"/>
      <c r="G65" s="13"/>
      <c r="H65" s="13">
        <f>SUM(H66:H90)</f>
        <v>0</v>
      </c>
    </row>
    <row r="66" spans="1:25">
      <c r="A66" s="2" t="s">
        <v>158</v>
      </c>
      <c r="B66" s="1" t="s">
        <v>159</v>
      </c>
      <c r="C66" s="25" t="s">
        <v>160</v>
      </c>
      <c r="D66" t="s">
        <v>104</v>
      </c>
      <c r="F66">
        <v>1</v>
      </c>
      <c r="G66" s="47">
        <f>'Stavební rozpočet'!G74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0.86802803738317758</v>
      </c>
    </row>
    <row r="67" spans="1:25">
      <c r="A67" s="2" t="s">
        <v>162</v>
      </c>
      <c r="B67" s="1" t="s">
        <v>163</v>
      </c>
      <c r="C67" s="25" t="s">
        <v>164</v>
      </c>
      <c r="D67" t="s">
        <v>165</v>
      </c>
      <c r="F67">
        <v>1</v>
      </c>
      <c r="G67" s="4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0.78475862068965518</v>
      </c>
    </row>
    <row r="68" spans="1:25" ht="12.75" customHeight="1">
      <c r="B68" s="15" t="s">
        <v>64</v>
      </c>
      <c r="C68" s="53" t="s">
        <v>166</v>
      </c>
      <c r="D68" s="80"/>
      <c r="E68" s="80"/>
      <c r="F68" s="80"/>
      <c r="G68" s="80"/>
      <c r="H68" s="16"/>
    </row>
    <row r="69" spans="1:25">
      <c r="A69" s="2" t="s">
        <v>167</v>
      </c>
      <c r="B69" s="1" t="s">
        <v>168</v>
      </c>
      <c r="C69" s="25" t="s">
        <v>169</v>
      </c>
      <c r="D69" t="s">
        <v>104</v>
      </c>
      <c r="F69">
        <v>1</v>
      </c>
      <c r="G69" s="4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0</v>
      </c>
    </row>
    <row r="70" spans="1:25">
      <c r="A70" s="2" t="s">
        <v>170</v>
      </c>
      <c r="B70" s="1" t="s">
        <v>171</v>
      </c>
      <c r="C70" s="25" t="s">
        <v>172</v>
      </c>
      <c r="D70" t="s">
        <v>104</v>
      </c>
      <c r="F70">
        <v>1</v>
      </c>
      <c r="G70" s="47">
        <f>'Stavební rozpočet'!G78</f>
        <v>0</v>
      </c>
      <c r="H70">
        <f>W70*F70+X70*F70</f>
        <v>0</v>
      </c>
      <c r="W70">
        <f>G70*Y70</f>
        <v>0</v>
      </c>
      <c r="X70">
        <f>G70*(1-Y70)</f>
        <v>0</v>
      </c>
      <c r="Y70">
        <v>0</v>
      </c>
    </row>
    <row r="71" spans="1:25">
      <c r="A71" s="2" t="s">
        <v>173</v>
      </c>
      <c r="B71" s="1" t="s">
        <v>174</v>
      </c>
      <c r="C71" s="25" t="s">
        <v>175</v>
      </c>
      <c r="D71" t="s">
        <v>104</v>
      </c>
      <c r="F71">
        <v>1</v>
      </c>
      <c r="G71" s="47">
        <f>'Stavební rozpočet'!G79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1.9678749233249169E-2</v>
      </c>
    </row>
    <row r="72" spans="1:25">
      <c r="A72" s="2" t="s">
        <v>176</v>
      </c>
      <c r="B72" s="1" t="s">
        <v>177</v>
      </c>
      <c r="C72" s="25" t="s">
        <v>178</v>
      </c>
      <c r="D72" t="s">
        <v>104</v>
      </c>
      <c r="F72">
        <v>1</v>
      </c>
      <c r="G72" s="47">
        <f>'Stavební rozpočet'!G80</f>
        <v>0</v>
      </c>
      <c r="H72">
        <f>W72*F72+X72*F72</f>
        <v>0</v>
      </c>
      <c r="W72">
        <f>G72*Y72</f>
        <v>0</v>
      </c>
      <c r="X72">
        <f>G72*(1-Y72)</f>
        <v>0</v>
      </c>
      <c r="Y72">
        <v>1</v>
      </c>
    </row>
    <row r="73" spans="1:25" ht="12.75" customHeight="1">
      <c r="B73" s="15" t="s">
        <v>64</v>
      </c>
      <c r="C73" s="53" t="s">
        <v>179</v>
      </c>
      <c r="D73" s="80"/>
      <c r="E73" s="80"/>
      <c r="F73" s="80"/>
      <c r="G73" s="80"/>
      <c r="H73" s="16"/>
    </row>
    <row r="74" spans="1:25">
      <c r="A74" s="2" t="s">
        <v>180</v>
      </c>
      <c r="B74" s="1" t="s">
        <v>181</v>
      </c>
      <c r="C74" s="25" t="s">
        <v>182</v>
      </c>
      <c r="D74" t="s">
        <v>104</v>
      </c>
      <c r="F74">
        <v>3</v>
      </c>
      <c r="G74" s="47">
        <f>'Stavební rozpočet'!G82</f>
        <v>0</v>
      </c>
      <c r="H74">
        <f>W74*F74+X74*F74</f>
        <v>0</v>
      </c>
      <c r="W74">
        <f>G74*Y74</f>
        <v>0</v>
      </c>
      <c r="X74">
        <f>G74*(1-Y74)</f>
        <v>0</v>
      </c>
      <c r="Y74">
        <v>1</v>
      </c>
    </row>
    <row r="75" spans="1:25" ht="12.75" customHeight="1">
      <c r="B75" s="15" t="s">
        <v>64</v>
      </c>
      <c r="C75" s="53" t="s">
        <v>183</v>
      </c>
      <c r="D75" s="80"/>
      <c r="E75" s="80"/>
      <c r="F75" s="80"/>
      <c r="G75" s="80"/>
      <c r="H75" s="16"/>
    </row>
    <row r="76" spans="1:25">
      <c r="A76" s="2" t="s">
        <v>184</v>
      </c>
      <c r="B76" s="1" t="s">
        <v>185</v>
      </c>
      <c r="C76" s="25" t="s">
        <v>186</v>
      </c>
      <c r="D76" t="s">
        <v>104</v>
      </c>
      <c r="F76">
        <v>2</v>
      </c>
      <c r="G76" s="47">
        <f>'Stavební rozpočet'!G84</f>
        <v>0</v>
      </c>
      <c r="H76">
        <f>W76*F76+X76*F76</f>
        <v>0</v>
      </c>
      <c r="W76">
        <f>G76*Y76</f>
        <v>0</v>
      </c>
      <c r="X76">
        <f>G76*(1-Y76)</f>
        <v>0</v>
      </c>
      <c r="Y76">
        <v>1</v>
      </c>
    </row>
    <row r="77" spans="1:25" ht="12.75" customHeight="1">
      <c r="B77" s="15" t="s">
        <v>64</v>
      </c>
      <c r="C77" s="53" t="s">
        <v>187</v>
      </c>
      <c r="D77" s="80"/>
      <c r="E77" s="80"/>
      <c r="F77" s="80"/>
      <c r="G77" s="80"/>
      <c r="H77" s="16"/>
    </row>
    <row r="78" spans="1:25">
      <c r="A78" s="2" t="s">
        <v>188</v>
      </c>
      <c r="B78" s="1" t="s">
        <v>189</v>
      </c>
      <c r="C78" s="25" t="s">
        <v>190</v>
      </c>
      <c r="D78" t="s">
        <v>104</v>
      </c>
      <c r="F78">
        <v>1</v>
      </c>
      <c r="G78" s="47">
        <f>'Stavební rozpočet'!G86</f>
        <v>0</v>
      </c>
      <c r="H78">
        <f>W78*F78+X78*F78</f>
        <v>0</v>
      </c>
      <c r="W78">
        <f>G78*Y78</f>
        <v>0</v>
      </c>
      <c r="X78">
        <f>G78*(1-Y78)</f>
        <v>0</v>
      </c>
      <c r="Y78">
        <v>1</v>
      </c>
    </row>
    <row r="79" spans="1:25" ht="12.75" customHeight="1">
      <c r="B79" s="15" t="s">
        <v>64</v>
      </c>
      <c r="C79" s="53" t="s">
        <v>191</v>
      </c>
      <c r="D79" s="80"/>
      <c r="E79" s="80"/>
      <c r="F79" s="80"/>
      <c r="G79" s="80"/>
      <c r="H79" s="16"/>
    </row>
    <row r="80" spans="1:25">
      <c r="A80" s="2" t="s">
        <v>192</v>
      </c>
      <c r="B80" s="1" t="s">
        <v>193</v>
      </c>
      <c r="C80" s="25" t="s">
        <v>194</v>
      </c>
      <c r="D80" t="s">
        <v>104</v>
      </c>
      <c r="F80">
        <v>1</v>
      </c>
      <c r="G80" s="47">
        <f>'Stavební rozpočet'!G88</f>
        <v>0</v>
      </c>
      <c r="H80">
        <f>W80*F80+X80*F80</f>
        <v>0</v>
      </c>
      <c r="W80">
        <f>G80*Y80</f>
        <v>0</v>
      </c>
      <c r="X80">
        <f>G80*(1-Y80)</f>
        <v>0</v>
      </c>
      <c r="Y80">
        <v>1</v>
      </c>
    </row>
    <row r="81" spans="1:25" ht="12.75" customHeight="1">
      <c r="B81" s="15" t="s">
        <v>64</v>
      </c>
      <c r="C81" s="53" t="s">
        <v>195</v>
      </c>
      <c r="D81" s="80"/>
      <c r="E81" s="80"/>
      <c r="F81" s="80"/>
      <c r="G81" s="80"/>
      <c r="H81" s="16"/>
    </row>
    <row r="82" spans="1:25">
      <c r="A82" s="2" t="s">
        <v>196</v>
      </c>
      <c r="B82" s="1" t="s">
        <v>197</v>
      </c>
      <c r="C82" s="25" t="s">
        <v>198</v>
      </c>
      <c r="D82" t="s">
        <v>104</v>
      </c>
      <c r="F82">
        <v>1</v>
      </c>
      <c r="G82" s="47">
        <f>'Stavební rozpočet'!G90</f>
        <v>0</v>
      </c>
      <c r="H82">
        <f t="shared" ref="H82:H90" si="0">W82*F82+X82*F82</f>
        <v>0</v>
      </c>
      <c r="W82">
        <f t="shared" ref="W82:W90" si="1">G82*Y82</f>
        <v>0</v>
      </c>
      <c r="X82">
        <f t="shared" ref="X82:X90" si="2">G82*(1-Y82)</f>
        <v>0</v>
      </c>
      <c r="Y82">
        <v>0.1783447251742083</v>
      </c>
    </row>
    <row r="83" spans="1:25">
      <c r="A83" s="2" t="s">
        <v>199</v>
      </c>
      <c r="B83" s="1" t="s">
        <v>200</v>
      </c>
      <c r="C83" s="25" t="s">
        <v>201</v>
      </c>
      <c r="D83" t="s">
        <v>104</v>
      </c>
      <c r="F83">
        <v>1</v>
      </c>
      <c r="G83" s="47">
        <f>'Stavební rozpočet'!G91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1</v>
      </c>
    </row>
    <row r="84" spans="1:25">
      <c r="A84" s="2" t="s">
        <v>202</v>
      </c>
      <c r="B84" s="1" t="s">
        <v>203</v>
      </c>
      <c r="C84" s="25" t="s">
        <v>204</v>
      </c>
      <c r="D84" t="s">
        <v>165</v>
      </c>
      <c r="F84">
        <v>1</v>
      </c>
      <c r="G84" s="47">
        <f>'Stavební rozpočet'!G92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0.88471458773784362</v>
      </c>
    </row>
    <row r="85" spans="1:25">
      <c r="A85" s="2" t="s">
        <v>205</v>
      </c>
      <c r="B85" s="1" t="s">
        <v>206</v>
      </c>
      <c r="C85" s="25" t="s">
        <v>207</v>
      </c>
      <c r="D85" t="s">
        <v>165</v>
      </c>
      <c r="F85">
        <v>2</v>
      </c>
      <c r="G85" s="47">
        <f>'Stavební rozpočet'!G93</f>
        <v>0</v>
      </c>
      <c r="H85">
        <f t="shared" si="0"/>
        <v>0</v>
      </c>
      <c r="W85">
        <f t="shared" si="1"/>
        <v>0</v>
      </c>
      <c r="X85">
        <f t="shared" si="2"/>
        <v>0</v>
      </c>
      <c r="Y85">
        <v>0.89831235431235434</v>
      </c>
    </row>
    <row r="86" spans="1:25">
      <c r="A86" s="2" t="s">
        <v>208</v>
      </c>
      <c r="B86" s="1" t="s">
        <v>209</v>
      </c>
      <c r="C86" s="25" t="s">
        <v>210</v>
      </c>
      <c r="D86" t="s">
        <v>85</v>
      </c>
      <c r="F86">
        <v>0.48430000000000001</v>
      </c>
      <c r="G86" s="47">
        <f>'Stavební rozpočet'!G94</f>
        <v>0</v>
      </c>
      <c r="H86">
        <f t="shared" si="0"/>
        <v>0</v>
      </c>
      <c r="W86">
        <f t="shared" si="1"/>
        <v>0</v>
      </c>
      <c r="X86">
        <f t="shared" si="2"/>
        <v>0</v>
      </c>
      <c r="Y86">
        <v>0</v>
      </c>
    </row>
    <row r="87" spans="1:25">
      <c r="A87" s="2" t="s">
        <v>211</v>
      </c>
      <c r="B87" s="1" t="s">
        <v>212</v>
      </c>
      <c r="C87" s="25" t="s">
        <v>213</v>
      </c>
      <c r="D87" t="s">
        <v>165</v>
      </c>
      <c r="F87">
        <v>3</v>
      </c>
      <c r="G87" s="47">
        <f>'Stavební rozpočet'!G95</f>
        <v>0</v>
      </c>
      <c r="H87">
        <f t="shared" si="0"/>
        <v>0</v>
      </c>
      <c r="W87">
        <f t="shared" si="1"/>
        <v>0</v>
      </c>
      <c r="X87">
        <f t="shared" si="2"/>
        <v>0</v>
      </c>
      <c r="Y87">
        <v>0.76627257799671589</v>
      </c>
    </row>
    <row r="88" spans="1:25">
      <c r="A88" s="2" t="s">
        <v>214</v>
      </c>
      <c r="B88" s="1" t="s">
        <v>215</v>
      </c>
      <c r="C88" s="25" t="s">
        <v>216</v>
      </c>
      <c r="D88" t="s">
        <v>104</v>
      </c>
      <c r="F88">
        <v>1</v>
      </c>
      <c r="G88" s="47">
        <f>'Stavební rozpočet'!G96</f>
        <v>0</v>
      </c>
      <c r="H88">
        <f t="shared" si="0"/>
        <v>0</v>
      </c>
      <c r="W88">
        <f t="shared" si="1"/>
        <v>0</v>
      </c>
      <c r="X88">
        <f t="shared" si="2"/>
        <v>0</v>
      </c>
      <c r="Y88">
        <v>0.89444997706602103</v>
      </c>
    </row>
    <row r="89" spans="1:25">
      <c r="A89" s="2" t="s">
        <v>217</v>
      </c>
      <c r="B89" s="1" t="s">
        <v>218</v>
      </c>
      <c r="C89" s="25" t="s">
        <v>219</v>
      </c>
      <c r="D89" t="s">
        <v>165</v>
      </c>
      <c r="F89">
        <v>1</v>
      </c>
      <c r="G89" s="47">
        <f>'Stavební rozpočet'!G97</f>
        <v>0</v>
      </c>
      <c r="H89">
        <f t="shared" si="0"/>
        <v>0</v>
      </c>
      <c r="W89">
        <f t="shared" si="1"/>
        <v>0</v>
      </c>
      <c r="X89">
        <f t="shared" si="2"/>
        <v>0</v>
      </c>
      <c r="Y89">
        <v>0.46077464788732392</v>
      </c>
    </row>
    <row r="90" spans="1:25">
      <c r="A90" s="2" t="s">
        <v>220</v>
      </c>
      <c r="B90" s="1" t="s">
        <v>221</v>
      </c>
      <c r="C90" s="25" t="s">
        <v>222</v>
      </c>
      <c r="D90" t="s">
        <v>104</v>
      </c>
      <c r="F90">
        <v>1</v>
      </c>
      <c r="G90" s="47">
        <f>'Stavební rozpočet'!G98</f>
        <v>0</v>
      </c>
      <c r="H90">
        <f t="shared" si="0"/>
        <v>0</v>
      </c>
      <c r="W90">
        <f t="shared" si="1"/>
        <v>0</v>
      </c>
      <c r="X90">
        <f t="shared" si="2"/>
        <v>0</v>
      </c>
      <c r="Y90">
        <v>0</v>
      </c>
    </row>
    <row r="91" spans="1:25" ht="12.75" customHeight="1">
      <c r="B91" s="15" t="s">
        <v>64</v>
      </c>
      <c r="C91" s="53" t="s">
        <v>223</v>
      </c>
      <c r="D91" s="80"/>
      <c r="E91" s="80"/>
      <c r="F91" s="80"/>
      <c r="G91" s="80"/>
      <c r="H91" s="16"/>
    </row>
    <row r="92" spans="1:25">
      <c r="A92" s="18"/>
      <c r="B92" s="19" t="s">
        <v>224</v>
      </c>
      <c r="C92" s="13" t="s">
        <v>225</v>
      </c>
      <c r="D92" s="13"/>
      <c r="E92" s="13"/>
      <c r="F92" s="13"/>
      <c r="G92" s="13"/>
      <c r="H92" s="13">
        <f>SUM(H93:H97)</f>
        <v>0</v>
      </c>
    </row>
    <row r="93" spans="1:25">
      <c r="A93" s="2" t="s">
        <v>226</v>
      </c>
      <c r="B93" s="1" t="s">
        <v>227</v>
      </c>
      <c r="C93" s="25" t="s">
        <v>228</v>
      </c>
      <c r="D93" t="s">
        <v>104</v>
      </c>
      <c r="F93">
        <v>1</v>
      </c>
      <c r="G93" s="47">
        <f>'Stavební rozpočet'!G101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0</v>
      </c>
    </row>
    <row r="94" spans="1:25">
      <c r="A94" s="2" t="s">
        <v>231</v>
      </c>
      <c r="B94" s="1" t="s">
        <v>232</v>
      </c>
      <c r="C94" s="25" t="s">
        <v>233</v>
      </c>
      <c r="D94" t="s">
        <v>85</v>
      </c>
      <c r="F94">
        <v>1.9800000000000002E-2</v>
      </c>
      <c r="G94" s="47">
        <f>'Stavební rozpočet'!G102</f>
        <v>0</v>
      </c>
      <c r="H94">
        <f>W94*F94+X94*F94</f>
        <v>0</v>
      </c>
      <c r="W94">
        <f>G94*Y94</f>
        <v>0</v>
      </c>
      <c r="X94">
        <f>G94*(1-Y94)</f>
        <v>0</v>
      </c>
      <c r="Y94">
        <v>0</v>
      </c>
    </row>
    <row r="95" spans="1:25">
      <c r="A95" s="2" t="s">
        <v>234</v>
      </c>
      <c r="B95" s="1" t="s">
        <v>235</v>
      </c>
      <c r="C95" s="25" t="s">
        <v>236</v>
      </c>
      <c r="D95" t="s">
        <v>104</v>
      </c>
      <c r="F95">
        <v>1</v>
      </c>
      <c r="G95" s="47">
        <f>'Stavební rozpočet'!G103</f>
        <v>0</v>
      </c>
      <c r="H95">
        <f>W95*F95+X95*F95</f>
        <v>0</v>
      </c>
      <c r="W95">
        <f>G95*Y95</f>
        <v>0</v>
      </c>
      <c r="X95">
        <f>G95*(1-Y95)</f>
        <v>0</v>
      </c>
      <c r="Y95">
        <v>1</v>
      </c>
    </row>
    <row r="96" spans="1:25" ht="12.75" customHeight="1">
      <c r="B96" s="15" t="s">
        <v>64</v>
      </c>
      <c r="C96" s="53" t="s">
        <v>237</v>
      </c>
      <c r="D96" s="80"/>
      <c r="E96" s="80"/>
      <c r="F96" s="80"/>
      <c r="G96" s="80"/>
      <c r="H96" s="16"/>
    </row>
    <row r="97" spans="1:25">
      <c r="A97" s="2" t="s">
        <v>238</v>
      </c>
      <c r="B97" s="1" t="s">
        <v>239</v>
      </c>
      <c r="C97" s="25" t="s">
        <v>240</v>
      </c>
      <c r="D97" t="s">
        <v>104</v>
      </c>
      <c r="F97">
        <v>1</v>
      </c>
      <c r="G97" s="47">
        <f>'Stavební rozpočet'!G105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1</v>
      </c>
    </row>
    <row r="98" spans="1:25" ht="12.75" customHeight="1">
      <c r="B98" s="15" t="s">
        <v>64</v>
      </c>
      <c r="C98" s="53" t="s">
        <v>241</v>
      </c>
      <c r="D98" s="80"/>
      <c r="E98" s="80"/>
      <c r="F98" s="80"/>
      <c r="G98" s="80"/>
      <c r="H98" s="16"/>
    </row>
    <row r="99" spans="1:25">
      <c r="A99" s="18"/>
      <c r="B99" s="19" t="s">
        <v>242</v>
      </c>
      <c r="C99" s="13" t="s">
        <v>243</v>
      </c>
      <c r="D99" s="13"/>
      <c r="E99" s="13"/>
      <c r="F99" s="13"/>
      <c r="G99" s="13"/>
      <c r="H99" s="13">
        <f>SUM(H100:H158)</f>
        <v>0</v>
      </c>
    </row>
    <row r="100" spans="1:25">
      <c r="A100" s="2" t="s">
        <v>244</v>
      </c>
      <c r="B100" s="1" t="s">
        <v>245</v>
      </c>
      <c r="C100" s="25" t="s">
        <v>246</v>
      </c>
      <c r="D100" t="s">
        <v>50</v>
      </c>
      <c r="E100" t="s">
        <v>92</v>
      </c>
      <c r="F100">
        <v>4.8600000000000003</v>
      </c>
      <c r="G100" s="47">
        <f>'Stavební rozpočet'!G108</f>
        <v>0</v>
      </c>
      <c r="H100">
        <f>W100*F100+X100*F100</f>
        <v>0</v>
      </c>
      <c r="W100">
        <f>G100*Y100</f>
        <v>0</v>
      </c>
      <c r="X100">
        <f>G100*(1-Y100)</f>
        <v>0</v>
      </c>
      <c r="Y100">
        <v>0</v>
      </c>
    </row>
    <row r="101" spans="1:25">
      <c r="A101" s="2" t="s">
        <v>249</v>
      </c>
      <c r="B101" s="1" t="s">
        <v>250</v>
      </c>
      <c r="C101" s="25" t="s">
        <v>251</v>
      </c>
      <c r="D101" t="s">
        <v>252</v>
      </c>
      <c r="E101" t="s">
        <v>253</v>
      </c>
      <c r="F101">
        <v>218.7</v>
      </c>
      <c r="G101" s="47">
        <f>'Stavební rozpočet'!G110</f>
        <v>0</v>
      </c>
      <c r="H101">
        <f>W101*F101+X101*F101</f>
        <v>0</v>
      </c>
      <c r="W101">
        <f>G101*Y101</f>
        <v>0</v>
      </c>
      <c r="X101">
        <f>G101*(1-Y101)</f>
        <v>0</v>
      </c>
      <c r="Y101">
        <v>1</v>
      </c>
    </row>
    <row r="102" spans="1:25">
      <c r="E102" t="s">
        <v>254</v>
      </c>
    </row>
    <row r="103" spans="1:25">
      <c r="E103" t="s">
        <v>255</v>
      </c>
    </row>
    <row r="104" spans="1:25">
      <c r="E104" t="s">
        <v>256</v>
      </c>
    </row>
    <row r="105" spans="1:25">
      <c r="E105" t="s">
        <v>257</v>
      </c>
    </row>
    <row r="106" spans="1:25">
      <c r="E106" t="s">
        <v>258</v>
      </c>
    </row>
    <row r="107" spans="1:25" ht="12.75" customHeight="1">
      <c r="B107" s="15" t="s">
        <v>64</v>
      </c>
      <c r="C107" s="53" t="s">
        <v>259</v>
      </c>
      <c r="D107" s="80"/>
      <c r="E107" s="80"/>
      <c r="F107" s="80"/>
      <c r="G107" s="80"/>
      <c r="H107" s="16"/>
    </row>
    <row r="108" spans="1:25">
      <c r="A108" s="2" t="s">
        <v>260</v>
      </c>
      <c r="B108" s="1" t="s">
        <v>261</v>
      </c>
      <c r="C108" s="25" t="s">
        <v>262</v>
      </c>
      <c r="D108" t="s">
        <v>50</v>
      </c>
      <c r="F108">
        <v>4.8600000000000003</v>
      </c>
      <c r="G108" s="47">
        <f>'Stavební rozpočet'!G118</f>
        <v>0</v>
      </c>
      <c r="H108">
        <f>W108*F108+X108*F108</f>
        <v>0</v>
      </c>
      <c r="W108">
        <f>G108*Y108</f>
        <v>0</v>
      </c>
      <c r="X108">
        <f>G108*(1-Y108)</f>
        <v>0</v>
      </c>
      <c r="Y108">
        <v>0</v>
      </c>
    </row>
    <row r="109" spans="1:25" ht="12.75" customHeight="1">
      <c r="B109" s="15" t="s">
        <v>64</v>
      </c>
      <c r="C109" s="53" t="s">
        <v>263</v>
      </c>
      <c r="D109" s="80"/>
      <c r="E109" s="80"/>
      <c r="F109" s="80"/>
      <c r="G109" s="80"/>
      <c r="H109" s="16"/>
    </row>
    <row r="110" spans="1:25">
      <c r="A110" s="2" t="s">
        <v>264</v>
      </c>
      <c r="B110" s="1" t="s">
        <v>265</v>
      </c>
      <c r="C110" s="25" t="s">
        <v>266</v>
      </c>
      <c r="D110" t="s">
        <v>50</v>
      </c>
      <c r="F110">
        <v>4.8600000000000003</v>
      </c>
      <c r="G110" s="47">
        <f>'Stavební rozpočet'!G120</f>
        <v>0</v>
      </c>
      <c r="H110">
        <f>W110*F110+X110*F110</f>
        <v>0</v>
      </c>
      <c r="W110">
        <f>G110*Y110</f>
        <v>0</v>
      </c>
      <c r="X110">
        <f>G110*(1-Y110)</f>
        <v>0</v>
      </c>
      <c r="Y110">
        <v>0</v>
      </c>
    </row>
    <row r="111" spans="1:25" ht="12.75" customHeight="1">
      <c r="B111" s="15" t="s">
        <v>64</v>
      </c>
      <c r="C111" s="53" t="s">
        <v>267</v>
      </c>
      <c r="D111" s="80"/>
      <c r="E111" s="80"/>
      <c r="F111" s="80"/>
      <c r="G111" s="80"/>
      <c r="H111" s="16"/>
    </row>
    <row r="112" spans="1:25">
      <c r="A112" s="2" t="s">
        <v>268</v>
      </c>
      <c r="B112" s="1" t="s">
        <v>269</v>
      </c>
      <c r="C112" s="25" t="s">
        <v>270</v>
      </c>
      <c r="D112" t="s">
        <v>271</v>
      </c>
      <c r="E112" t="s">
        <v>272</v>
      </c>
      <c r="F112">
        <v>1.2150000000000001</v>
      </c>
      <c r="G112" s="47">
        <f>'Stavební rozpočet'!G122</f>
        <v>0</v>
      </c>
      <c r="H112">
        <f>W112*F112+X112*F112</f>
        <v>0</v>
      </c>
      <c r="W112">
        <f>G112*Y112</f>
        <v>0</v>
      </c>
      <c r="X112">
        <f>G112*(1-Y112)</f>
        <v>0</v>
      </c>
      <c r="Y112">
        <v>1</v>
      </c>
    </row>
    <row r="113" spans="1:25">
      <c r="E113" t="s">
        <v>273</v>
      </c>
    </row>
    <row r="114" spans="1:25">
      <c r="E114" t="s">
        <v>274</v>
      </c>
    </row>
    <row r="115" spans="1:25">
      <c r="E115" t="s">
        <v>275</v>
      </c>
    </row>
    <row r="116" spans="1:25">
      <c r="E116" t="s">
        <v>276</v>
      </c>
    </row>
    <row r="117" spans="1:25">
      <c r="E117" t="s">
        <v>277</v>
      </c>
    </row>
    <row r="118" spans="1:25">
      <c r="E118" t="s">
        <v>278</v>
      </c>
    </row>
    <row r="119" spans="1:25">
      <c r="E119" t="s">
        <v>279</v>
      </c>
    </row>
    <row r="120" spans="1:25" ht="12.75" customHeight="1">
      <c r="B120" s="15" t="s">
        <v>64</v>
      </c>
      <c r="C120" s="53" t="s">
        <v>280</v>
      </c>
      <c r="D120" s="80"/>
      <c r="E120" s="80"/>
      <c r="F120" s="80"/>
      <c r="G120" s="80"/>
      <c r="H120" s="16"/>
    </row>
    <row r="121" spans="1:25">
      <c r="A121" s="2" t="s">
        <v>281</v>
      </c>
      <c r="B121" s="1" t="s">
        <v>282</v>
      </c>
      <c r="C121" s="25" t="s">
        <v>283</v>
      </c>
      <c r="D121" t="s">
        <v>50</v>
      </c>
      <c r="F121">
        <v>4.8600000000000003</v>
      </c>
      <c r="G121" s="47">
        <f>'Stavební rozpočet'!G132</f>
        <v>0</v>
      </c>
      <c r="H121">
        <f>W121*F121+X121*F121</f>
        <v>0</v>
      </c>
      <c r="W121">
        <f>G121*Y121</f>
        <v>0</v>
      </c>
      <c r="X121">
        <f>G121*(1-Y121)</f>
        <v>0</v>
      </c>
      <c r="Y121">
        <v>0</v>
      </c>
    </row>
    <row r="122" spans="1:25" ht="12.75" customHeight="1">
      <c r="B122" s="15" t="s">
        <v>64</v>
      </c>
      <c r="C122" s="53" t="s">
        <v>267</v>
      </c>
      <c r="D122" s="80"/>
      <c r="E122" s="80"/>
      <c r="F122" s="80"/>
      <c r="G122" s="80"/>
      <c r="H122" s="16"/>
    </row>
    <row r="123" spans="1:25">
      <c r="A123" s="2" t="s">
        <v>284</v>
      </c>
      <c r="B123" s="1" t="s">
        <v>285</v>
      </c>
      <c r="C123" s="25" t="s">
        <v>286</v>
      </c>
      <c r="D123" t="s">
        <v>252</v>
      </c>
      <c r="E123" t="s">
        <v>287</v>
      </c>
      <c r="F123">
        <v>7.7759999999999998</v>
      </c>
      <c r="G123" s="47">
        <f>'Stavební rozpočet'!G134</f>
        <v>0</v>
      </c>
      <c r="H123">
        <f>W123*F123+X123*F123</f>
        <v>0</v>
      </c>
      <c r="W123">
        <f>G123*Y123</f>
        <v>0</v>
      </c>
      <c r="X123">
        <f>G123*(1-Y123)</f>
        <v>0</v>
      </c>
      <c r="Y123">
        <v>1</v>
      </c>
    </row>
    <row r="124" spans="1:25">
      <c r="E124" t="s">
        <v>288</v>
      </c>
    </row>
    <row r="125" spans="1:25">
      <c r="E125" t="s">
        <v>289</v>
      </c>
    </row>
    <row r="126" spans="1:25">
      <c r="E126" t="s">
        <v>290</v>
      </c>
    </row>
    <row r="127" spans="1:25">
      <c r="E127" t="s">
        <v>291</v>
      </c>
    </row>
    <row r="128" spans="1:25">
      <c r="E128" t="s">
        <v>292</v>
      </c>
    </row>
    <row r="129" spans="1:25">
      <c r="E129" t="s">
        <v>293</v>
      </c>
    </row>
    <row r="130" spans="1:25">
      <c r="E130" t="s">
        <v>294</v>
      </c>
    </row>
    <row r="131" spans="1:25" ht="12.75" customHeight="1">
      <c r="B131" s="15" t="s">
        <v>64</v>
      </c>
      <c r="C131" s="53" t="s">
        <v>295</v>
      </c>
      <c r="D131" s="80"/>
      <c r="E131" s="80"/>
      <c r="F131" s="80"/>
      <c r="G131" s="80"/>
      <c r="H131" s="16"/>
    </row>
    <row r="132" spans="1:25">
      <c r="A132" s="2" t="s">
        <v>296</v>
      </c>
      <c r="B132" s="1" t="s">
        <v>297</v>
      </c>
      <c r="C132" s="25" t="s">
        <v>298</v>
      </c>
      <c r="D132" t="s">
        <v>69</v>
      </c>
      <c r="E132" t="s">
        <v>299</v>
      </c>
      <c r="F132">
        <v>15.94</v>
      </c>
      <c r="G132" s="47">
        <f>'Stavební rozpočet'!G144</f>
        <v>0</v>
      </c>
      <c r="H132">
        <f>W132*F132+X132*F132</f>
        <v>0</v>
      </c>
      <c r="W132">
        <f>G132*Y132</f>
        <v>0</v>
      </c>
      <c r="X132">
        <f>G132*(1-Y132)</f>
        <v>0</v>
      </c>
      <c r="Y132">
        <v>0</v>
      </c>
    </row>
    <row r="133" spans="1:25">
      <c r="E133" t="s">
        <v>300</v>
      </c>
    </row>
    <row r="134" spans="1:25">
      <c r="E134" t="s">
        <v>301</v>
      </c>
    </row>
    <row r="135" spans="1:25">
      <c r="E135" t="s">
        <v>302</v>
      </c>
    </row>
    <row r="136" spans="1:25">
      <c r="E136" t="s">
        <v>303</v>
      </c>
    </row>
    <row r="137" spans="1:25">
      <c r="E137" t="s">
        <v>304</v>
      </c>
    </row>
    <row r="138" spans="1:25">
      <c r="E138" t="s">
        <v>305</v>
      </c>
    </row>
    <row r="139" spans="1:25">
      <c r="E139" t="s">
        <v>306</v>
      </c>
    </row>
    <row r="140" spans="1:25">
      <c r="E140" t="s">
        <v>307</v>
      </c>
    </row>
    <row r="141" spans="1:25">
      <c r="E141" t="s">
        <v>306</v>
      </c>
    </row>
    <row r="142" spans="1:25">
      <c r="E142" t="s">
        <v>308</v>
      </c>
    </row>
    <row r="143" spans="1:25">
      <c r="E143" t="s">
        <v>306</v>
      </c>
    </row>
    <row r="144" spans="1:25">
      <c r="E144" t="s">
        <v>309</v>
      </c>
    </row>
    <row r="145" spans="1:25">
      <c r="E145" t="s">
        <v>306</v>
      </c>
    </row>
    <row r="146" spans="1:25">
      <c r="E146" t="s">
        <v>310</v>
      </c>
    </row>
    <row r="147" spans="1:25">
      <c r="E147" t="s">
        <v>306</v>
      </c>
    </row>
    <row r="148" spans="1:25" ht="12.75" customHeight="1">
      <c r="B148" s="15" t="s">
        <v>64</v>
      </c>
      <c r="C148" s="53" t="s">
        <v>267</v>
      </c>
      <c r="D148" s="80"/>
      <c r="E148" s="80"/>
      <c r="F148" s="80"/>
      <c r="G148" s="80"/>
      <c r="H148" s="16"/>
    </row>
    <row r="149" spans="1:25">
      <c r="A149" s="2" t="s">
        <v>311</v>
      </c>
      <c r="B149" s="1" t="s">
        <v>312</v>
      </c>
      <c r="C149" s="25" t="s">
        <v>313</v>
      </c>
      <c r="D149" t="s">
        <v>69</v>
      </c>
      <c r="F149">
        <v>16</v>
      </c>
      <c r="G149" s="47">
        <f>'Stavební rozpočet'!G162</f>
        <v>0</v>
      </c>
      <c r="H149">
        <f>W149*F149+X149*F149</f>
        <v>0</v>
      </c>
      <c r="W149">
        <f>G149*Y149</f>
        <v>0</v>
      </c>
      <c r="X149">
        <f>G149*(1-Y149)</f>
        <v>0</v>
      </c>
      <c r="Y149">
        <v>1</v>
      </c>
    </row>
    <row r="150" spans="1:25" ht="12.75" customHeight="1">
      <c r="B150" s="15" t="s">
        <v>64</v>
      </c>
      <c r="C150" s="53" t="s">
        <v>314</v>
      </c>
      <c r="D150" s="80"/>
      <c r="E150" s="80"/>
      <c r="F150" s="80"/>
      <c r="G150" s="80"/>
      <c r="H150" s="16"/>
    </row>
    <row r="151" spans="1:25">
      <c r="A151" s="2" t="s">
        <v>315</v>
      </c>
      <c r="B151" s="1" t="s">
        <v>316</v>
      </c>
      <c r="C151" s="25" t="s">
        <v>317</v>
      </c>
      <c r="D151" t="s">
        <v>50</v>
      </c>
      <c r="F151">
        <v>4.8600000000000003</v>
      </c>
      <c r="G151" s="47">
        <f>'Stavební rozpočet'!G164</f>
        <v>0</v>
      </c>
      <c r="H151">
        <f>W151*F151+X151*F151</f>
        <v>0</v>
      </c>
      <c r="W151">
        <f>G151*Y151</f>
        <v>0</v>
      </c>
      <c r="X151">
        <f>G151*(1-Y151)</f>
        <v>0</v>
      </c>
      <c r="Y151">
        <v>0.47242647058823528</v>
      </c>
    </row>
    <row r="152" spans="1:25" ht="12.75" customHeight="1">
      <c r="B152" s="15" t="s">
        <v>64</v>
      </c>
      <c r="C152" s="53" t="s">
        <v>318</v>
      </c>
      <c r="D152" s="80"/>
      <c r="E152" s="80"/>
      <c r="F152" s="80"/>
      <c r="G152" s="80"/>
      <c r="H152" s="16"/>
    </row>
    <row r="153" spans="1:25">
      <c r="A153" s="2" t="s">
        <v>319</v>
      </c>
      <c r="B153" s="1" t="s">
        <v>320</v>
      </c>
      <c r="C153" s="25" t="s">
        <v>321</v>
      </c>
      <c r="D153" t="s">
        <v>50</v>
      </c>
      <c r="F153">
        <v>4.8600000000000003</v>
      </c>
      <c r="G153" s="47">
        <f>'Stavební rozpočet'!G166</f>
        <v>0</v>
      </c>
      <c r="H153">
        <f>W153*F153+X153*F153</f>
        <v>0</v>
      </c>
      <c r="W153">
        <f>G153*Y153</f>
        <v>0</v>
      </c>
      <c r="X153">
        <f>G153*(1-Y153)</f>
        <v>0</v>
      </c>
      <c r="Y153">
        <v>0.56842105263157894</v>
      </c>
    </row>
    <row r="154" spans="1:25" ht="12.75" customHeight="1">
      <c r="B154" s="15" t="s">
        <v>64</v>
      </c>
      <c r="C154" s="53" t="s">
        <v>322</v>
      </c>
      <c r="D154" s="80"/>
      <c r="E154" s="80"/>
      <c r="F154" s="80"/>
      <c r="G154" s="80"/>
      <c r="H154" s="16"/>
    </row>
    <row r="155" spans="1:25">
      <c r="A155" s="2" t="s">
        <v>323</v>
      </c>
      <c r="B155" s="1" t="s">
        <v>324</v>
      </c>
      <c r="C155" s="25" t="s">
        <v>325</v>
      </c>
      <c r="D155" t="s">
        <v>85</v>
      </c>
      <c r="F155">
        <v>0.3332</v>
      </c>
      <c r="G155" s="47">
        <f>'Stavební rozpočet'!G168</f>
        <v>0</v>
      </c>
      <c r="H155">
        <f>W155*F155+X155*F155</f>
        <v>0</v>
      </c>
      <c r="W155">
        <f>G155*Y155</f>
        <v>0</v>
      </c>
      <c r="X155">
        <f>G155*(1-Y155)</f>
        <v>0</v>
      </c>
      <c r="Y155">
        <v>0</v>
      </c>
    </row>
    <row r="156" spans="1:25">
      <c r="A156" s="2" t="s">
        <v>326</v>
      </c>
      <c r="B156" s="1" t="s">
        <v>327</v>
      </c>
      <c r="C156" s="25" t="s">
        <v>328</v>
      </c>
      <c r="D156" t="s">
        <v>50</v>
      </c>
      <c r="F156">
        <v>4.8600000000000003</v>
      </c>
      <c r="G156" s="47">
        <f>'Stavební rozpočet'!G169</f>
        <v>0</v>
      </c>
      <c r="H156">
        <f>W156*F156+X156*F156</f>
        <v>0</v>
      </c>
      <c r="W156">
        <f>G156*Y156</f>
        <v>0</v>
      </c>
      <c r="X156">
        <f>G156*(1-Y156)</f>
        <v>0</v>
      </c>
      <c r="Y156">
        <v>0</v>
      </c>
    </row>
    <row r="157" spans="1:25" ht="12.75" customHeight="1">
      <c r="B157" s="15" t="s">
        <v>64</v>
      </c>
      <c r="C157" s="53" t="s">
        <v>329</v>
      </c>
      <c r="D157" s="80"/>
      <c r="E157" s="80"/>
      <c r="F157" s="80"/>
      <c r="G157" s="80"/>
      <c r="H157" s="16"/>
    </row>
    <row r="158" spans="1:25">
      <c r="A158" s="2" t="s">
        <v>330</v>
      </c>
      <c r="B158" s="1" t="s">
        <v>331</v>
      </c>
      <c r="C158" s="25" t="s">
        <v>332</v>
      </c>
      <c r="D158" t="s">
        <v>50</v>
      </c>
      <c r="E158" t="s">
        <v>333</v>
      </c>
      <c r="F158">
        <v>5.8319999999999999</v>
      </c>
      <c r="G158" s="47">
        <f>'Stavební rozpočet'!G171</f>
        <v>0</v>
      </c>
      <c r="H158">
        <f>W158*F158+X158*F158</f>
        <v>0</v>
      </c>
      <c r="W158">
        <f>G158*Y158</f>
        <v>0</v>
      </c>
      <c r="X158">
        <f>G158*(1-Y158)</f>
        <v>0</v>
      </c>
      <c r="Y158">
        <v>1</v>
      </c>
    </row>
    <row r="159" spans="1:25">
      <c r="E159" t="s">
        <v>334</v>
      </c>
    </row>
    <row r="160" spans="1:25">
      <c r="E160" t="s">
        <v>335</v>
      </c>
    </row>
    <row r="161" spans="1:25">
      <c r="E161" t="s">
        <v>336</v>
      </c>
    </row>
    <row r="162" spans="1:25">
      <c r="E162" t="s">
        <v>337</v>
      </c>
    </row>
    <row r="163" spans="1:25">
      <c r="E163" t="s">
        <v>338</v>
      </c>
    </row>
    <row r="164" spans="1:25">
      <c r="E164" t="s">
        <v>339</v>
      </c>
    </row>
    <row r="165" spans="1:25">
      <c r="E165" t="s">
        <v>340</v>
      </c>
    </row>
    <row r="166" spans="1:25" ht="12.75" customHeight="1">
      <c r="B166" s="15" t="s">
        <v>64</v>
      </c>
      <c r="C166" s="53" t="s">
        <v>341</v>
      </c>
      <c r="D166" s="80"/>
      <c r="E166" s="80"/>
      <c r="F166" s="80"/>
      <c r="G166" s="80"/>
      <c r="H166" s="16"/>
    </row>
    <row r="167" spans="1:25">
      <c r="A167" s="18"/>
      <c r="B167" s="19" t="s">
        <v>342</v>
      </c>
      <c r="C167" s="13" t="s">
        <v>343</v>
      </c>
      <c r="D167" s="13"/>
      <c r="E167" s="13"/>
      <c r="F167" s="13"/>
      <c r="G167" s="13"/>
      <c r="H167" s="13">
        <f>SUM(H168:H241)</f>
        <v>0</v>
      </c>
    </row>
    <row r="168" spans="1:25">
      <c r="A168" s="2" t="s">
        <v>344</v>
      </c>
      <c r="B168" s="1" t="s">
        <v>345</v>
      </c>
      <c r="C168" s="25" t="s">
        <v>346</v>
      </c>
      <c r="D168" t="s">
        <v>50</v>
      </c>
      <c r="E168" t="s">
        <v>349</v>
      </c>
      <c r="F168">
        <v>15.88</v>
      </c>
      <c r="G168" s="47">
        <f>'Stavební rozpočet'!G182</f>
        <v>0</v>
      </c>
      <c r="H168">
        <f>W168*F168+X168*F168</f>
        <v>0</v>
      </c>
      <c r="W168">
        <f>G168*Y168</f>
        <v>0</v>
      </c>
      <c r="X168">
        <f>G168*(1-Y168)</f>
        <v>0</v>
      </c>
      <c r="Y168">
        <v>0</v>
      </c>
    </row>
    <row r="169" spans="1:25">
      <c r="E169" t="s">
        <v>350</v>
      </c>
    </row>
    <row r="170" spans="1:25">
      <c r="E170" t="s">
        <v>351</v>
      </c>
    </row>
    <row r="171" spans="1:25">
      <c r="E171" t="s">
        <v>352</v>
      </c>
    </row>
    <row r="172" spans="1:25">
      <c r="E172" t="s">
        <v>353</v>
      </c>
    </row>
    <row r="173" spans="1:25">
      <c r="E173" t="s">
        <v>352</v>
      </c>
    </row>
    <row r="174" spans="1:25">
      <c r="E174" t="s">
        <v>354</v>
      </c>
    </row>
    <row r="175" spans="1:25">
      <c r="E175" t="s">
        <v>355</v>
      </c>
    </row>
    <row r="176" spans="1:25">
      <c r="E176" t="s">
        <v>356</v>
      </c>
    </row>
    <row r="177" spans="1:25">
      <c r="E177" t="s">
        <v>357</v>
      </c>
    </row>
    <row r="178" spans="1:25">
      <c r="E178" t="s">
        <v>358</v>
      </c>
    </row>
    <row r="179" spans="1:25">
      <c r="E179" t="s">
        <v>359</v>
      </c>
    </row>
    <row r="180" spans="1:25">
      <c r="E180" t="s">
        <v>360</v>
      </c>
    </row>
    <row r="181" spans="1:25">
      <c r="E181" t="s">
        <v>361</v>
      </c>
    </row>
    <row r="182" spans="1:25" ht="12.75" customHeight="1">
      <c r="B182" s="15" t="s">
        <v>64</v>
      </c>
      <c r="C182" s="53" t="s">
        <v>362</v>
      </c>
      <c r="D182" s="80"/>
      <c r="E182" s="80"/>
      <c r="F182" s="80"/>
      <c r="G182" s="80"/>
      <c r="H182" s="16"/>
    </row>
    <row r="183" spans="1:25">
      <c r="A183" s="2" t="s">
        <v>363</v>
      </c>
      <c r="B183" s="1" t="s">
        <v>364</v>
      </c>
      <c r="C183" s="25" t="s">
        <v>365</v>
      </c>
      <c r="D183" t="s">
        <v>50</v>
      </c>
      <c r="F183">
        <v>15.88</v>
      </c>
      <c r="G183" s="47">
        <f>'Stavební rozpočet'!G198</f>
        <v>0</v>
      </c>
      <c r="H183">
        <f>W183*F183+X183*F183</f>
        <v>0</v>
      </c>
      <c r="W183">
        <f>G183*Y183</f>
        <v>0</v>
      </c>
      <c r="X183">
        <f>G183*(1-Y183)</f>
        <v>0</v>
      </c>
      <c r="Y183">
        <v>0</v>
      </c>
    </row>
    <row r="184" spans="1:25" ht="12.75" customHeight="1">
      <c r="B184" s="15" t="s">
        <v>64</v>
      </c>
      <c r="C184" s="53" t="s">
        <v>366</v>
      </c>
      <c r="D184" s="80"/>
      <c r="E184" s="80"/>
      <c r="F184" s="80"/>
      <c r="G184" s="80"/>
      <c r="H184" s="16"/>
    </row>
    <row r="185" spans="1:25">
      <c r="A185" s="2" t="s">
        <v>367</v>
      </c>
      <c r="B185" s="1" t="s">
        <v>269</v>
      </c>
      <c r="C185" s="25" t="s">
        <v>270</v>
      </c>
      <c r="D185" t="s">
        <v>271</v>
      </c>
      <c r="E185" t="s">
        <v>368</v>
      </c>
      <c r="F185">
        <v>3.97</v>
      </c>
      <c r="G185" s="47">
        <f>'Stavební rozpočet'!G200</f>
        <v>0</v>
      </c>
      <c r="H185">
        <f>W185*F185+X185*F185</f>
        <v>0</v>
      </c>
      <c r="W185">
        <f>G185*Y185</f>
        <v>0</v>
      </c>
      <c r="X185">
        <f>G185*(1-Y185)</f>
        <v>0</v>
      </c>
      <c r="Y185">
        <v>1</v>
      </c>
    </row>
    <row r="186" spans="1:25">
      <c r="E186" t="s">
        <v>369</v>
      </c>
    </row>
    <row r="187" spans="1:25">
      <c r="E187" t="s">
        <v>370</v>
      </c>
    </row>
    <row r="188" spans="1:25">
      <c r="E188" t="s">
        <v>371</v>
      </c>
    </row>
    <row r="189" spans="1:25">
      <c r="E189" t="s">
        <v>372</v>
      </c>
    </row>
    <row r="190" spans="1:25">
      <c r="E190" t="s">
        <v>373</v>
      </c>
    </row>
    <row r="191" spans="1:25">
      <c r="E191" t="s">
        <v>374</v>
      </c>
    </row>
    <row r="192" spans="1:25">
      <c r="E192" t="s">
        <v>375</v>
      </c>
    </row>
    <row r="193" spans="1:25" ht="12.75" customHeight="1">
      <c r="B193" s="15" t="s">
        <v>64</v>
      </c>
      <c r="C193" s="53" t="s">
        <v>280</v>
      </c>
      <c r="D193" s="80"/>
      <c r="E193" s="80"/>
      <c r="F193" s="80"/>
      <c r="G193" s="80"/>
      <c r="H193" s="16"/>
    </row>
    <row r="194" spans="1:25">
      <c r="A194" s="2" t="s">
        <v>44</v>
      </c>
      <c r="B194" s="1" t="s">
        <v>376</v>
      </c>
      <c r="C194" s="25" t="s">
        <v>377</v>
      </c>
      <c r="D194" t="s">
        <v>50</v>
      </c>
      <c r="F194">
        <v>15.88</v>
      </c>
      <c r="G194" s="47">
        <f>'Stavební rozpočet'!G210</f>
        <v>0</v>
      </c>
      <c r="H194">
        <f>W194*F194+X194*F194</f>
        <v>0</v>
      </c>
      <c r="W194">
        <f>G194*Y194</f>
        <v>0</v>
      </c>
      <c r="X194">
        <f>G194*(1-Y194)</f>
        <v>0</v>
      </c>
      <c r="Y194">
        <v>0</v>
      </c>
    </row>
    <row r="195" spans="1:25" ht="12.75" customHeight="1">
      <c r="B195" s="15" t="s">
        <v>64</v>
      </c>
      <c r="C195" s="53" t="s">
        <v>366</v>
      </c>
      <c r="D195" s="80"/>
      <c r="E195" s="80"/>
      <c r="F195" s="80"/>
      <c r="G195" s="80"/>
      <c r="H195" s="16"/>
    </row>
    <row r="196" spans="1:25">
      <c r="A196" s="2" t="s">
        <v>378</v>
      </c>
      <c r="B196" s="1" t="s">
        <v>285</v>
      </c>
      <c r="C196" s="25" t="s">
        <v>286</v>
      </c>
      <c r="D196" t="s">
        <v>252</v>
      </c>
      <c r="E196" t="s">
        <v>379</v>
      </c>
      <c r="F196">
        <v>26.202000000000002</v>
      </c>
      <c r="G196" s="47">
        <f>'Stavební rozpočet'!G212</f>
        <v>0</v>
      </c>
      <c r="H196">
        <f>W196*F196+X196*F196</f>
        <v>0</v>
      </c>
      <c r="W196">
        <f>G196*Y196</f>
        <v>0</v>
      </c>
      <c r="X196">
        <f>G196*(1-Y196)</f>
        <v>0</v>
      </c>
      <c r="Y196">
        <v>1</v>
      </c>
    </row>
    <row r="197" spans="1:25">
      <c r="E197" t="s">
        <v>380</v>
      </c>
    </row>
    <row r="198" spans="1:25">
      <c r="E198" t="s">
        <v>381</v>
      </c>
    </row>
    <row r="199" spans="1:25">
      <c r="E199" t="s">
        <v>382</v>
      </c>
    </row>
    <row r="200" spans="1:25">
      <c r="E200" t="s">
        <v>383</v>
      </c>
    </row>
    <row r="201" spans="1:25">
      <c r="E201" t="s">
        <v>384</v>
      </c>
    </row>
    <row r="202" spans="1:25">
      <c r="E202" t="s">
        <v>385</v>
      </c>
    </row>
    <row r="203" spans="1:25">
      <c r="E203" t="s">
        <v>386</v>
      </c>
    </row>
    <row r="204" spans="1:25" ht="12.75" customHeight="1">
      <c r="B204" s="15" t="s">
        <v>64</v>
      </c>
      <c r="C204" s="53" t="s">
        <v>295</v>
      </c>
      <c r="D204" s="80"/>
      <c r="E204" s="80"/>
      <c r="F204" s="80"/>
      <c r="G204" s="80"/>
      <c r="H204" s="16"/>
    </row>
    <row r="205" spans="1:25">
      <c r="A205" s="2" t="s">
        <v>387</v>
      </c>
      <c r="B205" s="1" t="s">
        <v>388</v>
      </c>
      <c r="C205" s="25" t="s">
        <v>389</v>
      </c>
      <c r="D205" t="s">
        <v>50</v>
      </c>
      <c r="F205">
        <v>15.88</v>
      </c>
      <c r="G205" s="47">
        <f>'Stavební rozpočet'!G222</f>
        <v>0</v>
      </c>
      <c r="H205">
        <f>W205*F205+X205*F205</f>
        <v>0</v>
      </c>
      <c r="W205">
        <f>G205*Y205</f>
        <v>0</v>
      </c>
      <c r="X205">
        <f>G205*(1-Y205)</f>
        <v>0</v>
      </c>
      <c r="Y205">
        <v>0.4020833333333334</v>
      </c>
    </row>
    <row r="206" spans="1:25" ht="12.75" customHeight="1">
      <c r="B206" s="15" t="s">
        <v>64</v>
      </c>
      <c r="C206" s="53" t="s">
        <v>390</v>
      </c>
      <c r="D206" s="80"/>
      <c r="E206" s="80"/>
      <c r="F206" s="80"/>
      <c r="G206" s="80"/>
      <c r="H206" s="16"/>
    </row>
    <row r="207" spans="1:25">
      <c r="A207" s="2" t="s">
        <v>99</v>
      </c>
      <c r="B207" s="1" t="s">
        <v>391</v>
      </c>
      <c r="C207" s="25" t="s">
        <v>392</v>
      </c>
      <c r="D207" t="s">
        <v>104</v>
      </c>
      <c r="F207">
        <v>30</v>
      </c>
      <c r="G207" s="47">
        <v>0</v>
      </c>
      <c r="H207">
        <f>W207*F207+X207*F207</f>
        <v>0</v>
      </c>
      <c r="W207">
        <f>G207*Y207</f>
        <v>0</v>
      </c>
      <c r="X207">
        <f>G207*(1-Y207)</f>
        <v>0</v>
      </c>
      <c r="Y207">
        <v>2.7118644067796609E-2</v>
      </c>
    </row>
    <row r="208" spans="1:25">
      <c r="A208" s="2" t="s">
        <v>393</v>
      </c>
      <c r="B208" s="1" t="s">
        <v>394</v>
      </c>
      <c r="C208" s="25" t="s">
        <v>395</v>
      </c>
      <c r="D208" t="s">
        <v>104</v>
      </c>
      <c r="F208">
        <v>6</v>
      </c>
      <c r="G208" s="47">
        <f>'Stavební rozpočet'!G225</f>
        <v>0</v>
      </c>
      <c r="H208">
        <f>W208*F208+X208*F208</f>
        <v>0</v>
      </c>
      <c r="W208">
        <f>G208*Y208</f>
        <v>0</v>
      </c>
      <c r="X208">
        <f>G208*(1-Y208)</f>
        <v>0</v>
      </c>
      <c r="Y208">
        <v>6.2462908011869427E-2</v>
      </c>
    </row>
    <row r="209" spans="1:25">
      <c r="A209" s="2" t="s">
        <v>396</v>
      </c>
      <c r="B209" s="1" t="s">
        <v>397</v>
      </c>
      <c r="C209" s="25" t="s">
        <v>398</v>
      </c>
      <c r="D209" t="s">
        <v>104</v>
      </c>
      <c r="F209">
        <v>1</v>
      </c>
      <c r="G209" s="47">
        <f>'Stavební rozpočet'!G226</f>
        <v>0</v>
      </c>
      <c r="H209">
        <f>W209*F209+X209*F209</f>
        <v>0</v>
      </c>
      <c r="W209">
        <f>G209*Y209</f>
        <v>0</v>
      </c>
      <c r="X209">
        <f>G209*(1-Y209)</f>
        <v>0</v>
      </c>
      <c r="Y209">
        <v>0</v>
      </c>
    </row>
    <row r="210" spans="1:25">
      <c r="A210" s="2" t="s">
        <v>399</v>
      </c>
      <c r="B210" s="1" t="s">
        <v>400</v>
      </c>
      <c r="C210" s="25" t="s">
        <v>401</v>
      </c>
      <c r="D210" t="s">
        <v>85</v>
      </c>
      <c r="F210">
        <v>0.61850000000000005</v>
      </c>
      <c r="G210" s="47">
        <f>'Stavební rozpočet'!G227</f>
        <v>0</v>
      </c>
      <c r="H210">
        <f>W210*F210+X210*F210</f>
        <v>0</v>
      </c>
      <c r="W210">
        <f>G210*Y210</f>
        <v>0</v>
      </c>
      <c r="X210">
        <f>G210*(1-Y210)</f>
        <v>0</v>
      </c>
      <c r="Y210">
        <v>0</v>
      </c>
    </row>
    <row r="211" spans="1:25">
      <c r="A211" s="2" t="s">
        <v>402</v>
      </c>
      <c r="B211" s="1" t="s">
        <v>403</v>
      </c>
      <c r="C211" s="25" t="s">
        <v>404</v>
      </c>
      <c r="D211" t="s">
        <v>50</v>
      </c>
      <c r="E211" t="s">
        <v>405</v>
      </c>
      <c r="F211">
        <v>15.5227</v>
      </c>
      <c r="G211" s="47">
        <f>'Stavební rozpočet'!G228</f>
        <v>0</v>
      </c>
      <c r="H211">
        <f>W211*F211+X211*F211</f>
        <v>0</v>
      </c>
      <c r="W211">
        <f>G211*Y211</f>
        <v>0</v>
      </c>
      <c r="X211">
        <f>G211*(1-Y211)</f>
        <v>0</v>
      </c>
      <c r="Y211">
        <v>1</v>
      </c>
    </row>
    <row r="212" spans="1:25">
      <c r="E212" t="s">
        <v>406</v>
      </c>
    </row>
    <row r="213" spans="1:25">
      <c r="E213" t="s">
        <v>407</v>
      </c>
    </row>
    <row r="214" spans="1:25">
      <c r="E214" t="s">
        <v>408</v>
      </c>
    </row>
    <row r="215" spans="1:25">
      <c r="E215" t="s">
        <v>409</v>
      </c>
    </row>
    <row r="216" spans="1:25">
      <c r="E216" t="s">
        <v>410</v>
      </c>
    </row>
    <row r="217" spans="1:25">
      <c r="E217" t="s">
        <v>411</v>
      </c>
    </row>
    <row r="218" spans="1:25">
      <c r="E218" t="s">
        <v>412</v>
      </c>
    </row>
    <row r="219" spans="1:25">
      <c r="A219" s="2" t="s">
        <v>413</v>
      </c>
      <c r="B219" s="1" t="s">
        <v>414</v>
      </c>
      <c r="C219" s="25" t="s">
        <v>415</v>
      </c>
      <c r="D219" t="s">
        <v>50</v>
      </c>
      <c r="E219" t="s">
        <v>416</v>
      </c>
      <c r="F219">
        <v>13.497999999999999</v>
      </c>
      <c r="G219" s="47">
        <f>'Stavební rozpočet'!G237</f>
        <v>0</v>
      </c>
      <c r="H219">
        <f>W219*F219+X219*F219</f>
        <v>0</v>
      </c>
      <c r="W219">
        <f>G219*Y219</f>
        <v>0</v>
      </c>
      <c r="X219">
        <f>G219*(1-Y219)</f>
        <v>0</v>
      </c>
      <c r="Y219">
        <v>0.21135593220338991</v>
      </c>
    </row>
    <row r="220" spans="1:25">
      <c r="E220" t="s">
        <v>417</v>
      </c>
    </row>
    <row r="221" spans="1:25">
      <c r="E221" t="s">
        <v>418</v>
      </c>
    </row>
    <row r="222" spans="1:25">
      <c r="E222" t="s">
        <v>419</v>
      </c>
    </row>
    <row r="223" spans="1:25">
      <c r="E223" t="s">
        <v>420</v>
      </c>
    </row>
    <row r="224" spans="1:25">
      <c r="E224" t="s">
        <v>421</v>
      </c>
    </row>
    <row r="225" spans="1:25">
      <c r="E225" t="s">
        <v>422</v>
      </c>
    </row>
    <row r="226" spans="1:25">
      <c r="E226" t="s">
        <v>423</v>
      </c>
    </row>
    <row r="227" spans="1:25" ht="12.75" customHeight="1">
      <c r="B227" s="15" t="s">
        <v>64</v>
      </c>
      <c r="C227" s="53" t="s">
        <v>424</v>
      </c>
      <c r="D227" s="80"/>
      <c r="E227" s="80"/>
      <c r="F227" s="80"/>
      <c r="G227" s="80"/>
      <c r="H227" s="16"/>
    </row>
    <row r="228" spans="1:25">
      <c r="A228" s="2" t="s">
        <v>425</v>
      </c>
      <c r="B228" s="1" t="s">
        <v>426</v>
      </c>
      <c r="C228" s="25" t="s">
        <v>427</v>
      </c>
      <c r="D228" t="s">
        <v>50</v>
      </c>
      <c r="E228" t="s">
        <v>428</v>
      </c>
      <c r="F228">
        <v>2.3820000000000001</v>
      </c>
      <c r="G228" s="47">
        <f>'Stavební rozpočet'!G247</f>
        <v>0</v>
      </c>
      <c r="H228">
        <f>W228*F228+X228*F228</f>
        <v>0</v>
      </c>
      <c r="W228">
        <f>G228*Y228</f>
        <v>0</v>
      </c>
      <c r="X228">
        <f>G228*(1-Y228)</f>
        <v>0</v>
      </c>
      <c r="Y228">
        <v>8.8052952575901219E-2</v>
      </c>
    </row>
    <row r="229" spans="1:25">
      <c r="E229" t="s">
        <v>429</v>
      </c>
    </row>
    <row r="230" spans="1:25">
      <c r="E230" t="s">
        <v>430</v>
      </c>
    </row>
    <row r="231" spans="1:25">
      <c r="E231" t="s">
        <v>431</v>
      </c>
    </row>
    <row r="232" spans="1:25">
      <c r="E232" t="s">
        <v>432</v>
      </c>
    </row>
    <row r="233" spans="1:25">
      <c r="E233" t="s">
        <v>433</v>
      </c>
    </row>
    <row r="234" spans="1:25">
      <c r="E234" t="s">
        <v>434</v>
      </c>
    </row>
    <row r="235" spans="1:25">
      <c r="E235" t="s">
        <v>435</v>
      </c>
    </row>
    <row r="236" spans="1:25">
      <c r="E236" t="s">
        <v>436</v>
      </c>
    </row>
    <row r="237" spans="1:25">
      <c r="E237" t="s">
        <v>437</v>
      </c>
    </row>
    <row r="238" spans="1:25">
      <c r="E238" t="s">
        <v>438</v>
      </c>
    </row>
    <row r="239" spans="1:25">
      <c r="E239" t="s">
        <v>439</v>
      </c>
    </row>
    <row r="240" spans="1:25">
      <c r="E240" t="s">
        <v>440</v>
      </c>
    </row>
    <row r="241" spans="1:25">
      <c r="A241" s="2" t="s">
        <v>441</v>
      </c>
      <c r="B241" s="1" t="s">
        <v>442</v>
      </c>
      <c r="C241" s="25" t="s">
        <v>443</v>
      </c>
      <c r="D241" t="s">
        <v>50</v>
      </c>
      <c r="E241" t="s">
        <v>445</v>
      </c>
      <c r="F241">
        <v>2.8584000000000001</v>
      </c>
      <c r="G241" s="47">
        <f>'Stavební rozpočet'!G261</f>
        <v>0</v>
      </c>
      <c r="H241">
        <f>W241*F241+X241*F241</f>
        <v>0</v>
      </c>
      <c r="W241">
        <f>G241*Y241</f>
        <v>0</v>
      </c>
      <c r="X241">
        <f>G241*(1-Y241)</f>
        <v>0</v>
      </c>
      <c r="Y241">
        <v>1</v>
      </c>
    </row>
    <row r="242" spans="1:25">
      <c r="E242" t="s">
        <v>446</v>
      </c>
    </row>
    <row r="243" spans="1:25">
      <c r="E243" t="s">
        <v>447</v>
      </c>
    </row>
    <row r="244" spans="1:25">
      <c r="E244" t="s">
        <v>448</v>
      </c>
    </row>
    <row r="245" spans="1:25">
      <c r="E245" t="s">
        <v>449</v>
      </c>
    </row>
    <row r="246" spans="1:25">
      <c r="E246" t="s">
        <v>450</v>
      </c>
    </row>
    <row r="247" spans="1:25">
      <c r="E247" t="s">
        <v>451</v>
      </c>
    </row>
    <row r="248" spans="1:25">
      <c r="E248" t="s">
        <v>452</v>
      </c>
    </row>
    <row r="249" spans="1:25" ht="12.75" customHeight="1">
      <c r="B249" s="15" t="s">
        <v>64</v>
      </c>
      <c r="C249" s="53" t="s">
        <v>453</v>
      </c>
      <c r="D249" s="80"/>
      <c r="E249" s="80"/>
      <c r="F249" s="80"/>
      <c r="G249" s="80"/>
      <c r="H249" s="16"/>
    </row>
    <row r="250" spans="1:25">
      <c r="A250" s="18"/>
      <c r="B250" s="19" t="s">
        <v>454</v>
      </c>
      <c r="C250" s="13" t="s">
        <v>455</v>
      </c>
      <c r="D250" s="13"/>
      <c r="E250" s="13"/>
      <c r="F250" s="13"/>
      <c r="G250" s="13"/>
      <c r="H250" s="13">
        <f>SUM(H251:H288)</f>
        <v>0</v>
      </c>
    </row>
    <row r="251" spans="1:25">
      <c r="A251" s="2" t="s">
        <v>456</v>
      </c>
      <c r="B251" s="1" t="s">
        <v>457</v>
      </c>
      <c r="C251" s="25" t="s">
        <v>458</v>
      </c>
      <c r="D251" t="s">
        <v>50</v>
      </c>
      <c r="E251" t="s">
        <v>460</v>
      </c>
      <c r="F251">
        <v>36.643999999999998</v>
      </c>
      <c r="G251" s="47">
        <f>'Stavební rozpočet'!G272</f>
        <v>0</v>
      </c>
      <c r="H251">
        <f>W251*F251+X251*F251</f>
        <v>0</v>
      </c>
      <c r="W251">
        <f>G251*Y251</f>
        <v>0</v>
      </c>
      <c r="X251">
        <f>G251*(1-Y251)</f>
        <v>0</v>
      </c>
      <c r="Y251">
        <v>0</v>
      </c>
    </row>
    <row r="252" spans="1:25">
      <c r="E252" t="s">
        <v>461</v>
      </c>
    </row>
    <row r="253" spans="1:25">
      <c r="E253" t="s">
        <v>462</v>
      </c>
    </row>
    <row r="254" spans="1:25">
      <c r="E254" t="s">
        <v>463</v>
      </c>
    </row>
    <row r="255" spans="1:25">
      <c r="E255" t="s">
        <v>464</v>
      </c>
    </row>
    <row r="256" spans="1:25">
      <c r="E256" t="s">
        <v>465</v>
      </c>
    </row>
    <row r="257" spans="5:5">
      <c r="E257" t="s">
        <v>466</v>
      </c>
    </row>
    <row r="258" spans="5:5">
      <c r="E258" t="s">
        <v>467</v>
      </c>
    </row>
    <row r="259" spans="5:5">
      <c r="E259" t="s">
        <v>468</v>
      </c>
    </row>
    <row r="260" spans="5:5">
      <c r="E260" t="s">
        <v>469</v>
      </c>
    </row>
    <row r="261" spans="5:5">
      <c r="E261" t="s">
        <v>470</v>
      </c>
    </row>
    <row r="262" spans="5:5">
      <c r="E262" t="s">
        <v>471</v>
      </c>
    </row>
    <row r="263" spans="5:5">
      <c r="E263" t="s">
        <v>472</v>
      </c>
    </row>
    <row r="264" spans="5:5">
      <c r="E264" t="s">
        <v>473</v>
      </c>
    </row>
    <row r="265" spans="5:5">
      <c r="E265" t="s">
        <v>474</v>
      </c>
    </row>
    <row r="266" spans="5:5">
      <c r="E266" t="s">
        <v>475</v>
      </c>
    </row>
    <row r="267" spans="5:5">
      <c r="E267" t="s">
        <v>476</v>
      </c>
    </row>
    <row r="268" spans="5:5">
      <c r="E268" t="s">
        <v>477</v>
      </c>
    </row>
    <row r="269" spans="5:5">
      <c r="E269" t="s">
        <v>478</v>
      </c>
    </row>
    <row r="270" spans="5:5">
      <c r="E270" t="s">
        <v>479</v>
      </c>
    </row>
    <row r="271" spans="5:5">
      <c r="E271" t="s">
        <v>480</v>
      </c>
    </row>
    <row r="272" spans="5:5">
      <c r="E272" t="s">
        <v>481</v>
      </c>
    </row>
    <row r="273" spans="1:25">
      <c r="E273" t="s">
        <v>482</v>
      </c>
    </row>
    <row r="274" spans="1:25">
      <c r="E274" t="s">
        <v>483</v>
      </c>
    </row>
    <row r="275" spans="1:25">
      <c r="E275" t="s">
        <v>484</v>
      </c>
    </row>
    <row r="276" spans="1:25">
      <c r="E276" t="s">
        <v>485</v>
      </c>
    </row>
    <row r="277" spans="1:25" ht="12.75" customHeight="1">
      <c r="B277" s="15" t="s">
        <v>64</v>
      </c>
      <c r="C277" s="53" t="s">
        <v>486</v>
      </c>
      <c r="D277" s="80"/>
      <c r="E277" s="80"/>
      <c r="F277" s="80"/>
      <c r="G277" s="80"/>
      <c r="H277" s="16"/>
    </row>
    <row r="278" spans="1:25">
      <c r="A278" s="2" t="s">
        <v>487</v>
      </c>
      <c r="B278" s="1" t="s">
        <v>488</v>
      </c>
      <c r="C278" s="25" t="s">
        <v>489</v>
      </c>
      <c r="D278" t="s">
        <v>50</v>
      </c>
      <c r="F278">
        <v>36.643999999999998</v>
      </c>
      <c r="G278" s="47">
        <f>'Stavební rozpočet'!G300</f>
        <v>0</v>
      </c>
      <c r="H278">
        <f>W278*F278+X278*F278</f>
        <v>0</v>
      </c>
      <c r="W278">
        <f>G278*Y278</f>
        <v>0</v>
      </c>
      <c r="X278">
        <f>G278*(1-Y278)</f>
        <v>0</v>
      </c>
      <c r="Y278">
        <v>0</v>
      </c>
    </row>
    <row r="279" spans="1:25" ht="12.75" customHeight="1">
      <c r="B279" s="15" t="s">
        <v>64</v>
      </c>
      <c r="C279" s="53" t="s">
        <v>490</v>
      </c>
      <c r="D279" s="80"/>
      <c r="E279" s="80"/>
      <c r="F279" s="80"/>
      <c r="G279" s="80"/>
      <c r="H279" s="16"/>
    </row>
    <row r="280" spans="1:25">
      <c r="A280" s="2" t="s">
        <v>491</v>
      </c>
      <c r="B280" s="1" t="s">
        <v>492</v>
      </c>
      <c r="C280" s="25" t="s">
        <v>493</v>
      </c>
      <c r="D280" t="s">
        <v>50</v>
      </c>
      <c r="E280" t="s">
        <v>92</v>
      </c>
      <c r="F280">
        <v>9.24</v>
      </c>
      <c r="G280" s="47">
        <f>'Stavební rozpočet'!G302</f>
        <v>0</v>
      </c>
      <c r="H280">
        <f>W280*F280+X280*F280</f>
        <v>0</v>
      </c>
      <c r="W280">
        <f>G280*Y280</f>
        <v>0</v>
      </c>
      <c r="X280">
        <f>G280*(1-Y280)</f>
        <v>0</v>
      </c>
      <c r="Y280">
        <v>0.624</v>
      </c>
    </row>
    <row r="281" spans="1:25">
      <c r="E281" t="s">
        <v>494</v>
      </c>
    </row>
    <row r="282" spans="1:25">
      <c r="E282" t="s">
        <v>495</v>
      </c>
    </row>
    <row r="283" spans="1:25">
      <c r="E283" t="s">
        <v>496</v>
      </c>
    </row>
    <row r="284" spans="1:25">
      <c r="E284" t="s">
        <v>497</v>
      </c>
    </row>
    <row r="285" spans="1:25">
      <c r="E285" t="s">
        <v>498</v>
      </c>
    </row>
    <row r="286" spans="1:25">
      <c r="A286" s="2" t="s">
        <v>499</v>
      </c>
      <c r="B286" s="1" t="s">
        <v>500</v>
      </c>
      <c r="C286" s="25" t="s">
        <v>501</v>
      </c>
      <c r="D286" t="s">
        <v>50</v>
      </c>
      <c r="F286">
        <v>36.643999999999998</v>
      </c>
      <c r="G286" s="47">
        <f>'Stavební rozpočet'!G309</f>
        <v>0</v>
      </c>
      <c r="H286">
        <f>W286*F286+X286*F286</f>
        <v>0</v>
      </c>
      <c r="W286">
        <f>G286*Y286</f>
        <v>0</v>
      </c>
      <c r="X286">
        <f>G286*(1-Y286)</f>
        <v>0</v>
      </c>
      <c r="Y286">
        <v>0.62193475815523058</v>
      </c>
    </row>
    <row r="287" spans="1:25" ht="12.75" customHeight="1">
      <c r="B287" s="15" t="s">
        <v>64</v>
      </c>
      <c r="C287" s="53" t="s">
        <v>502</v>
      </c>
      <c r="D287" s="80"/>
      <c r="E287" s="80"/>
      <c r="F287" s="80"/>
      <c r="G287" s="80"/>
      <c r="H287" s="16"/>
    </row>
    <row r="288" spans="1:25">
      <c r="A288" s="2" t="s">
        <v>503</v>
      </c>
      <c r="B288" s="1" t="s">
        <v>504</v>
      </c>
      <c r="C288" s="25" t="s">
        <v>505</v>
      </c>
      <c r="D288" t="s">
        <v>50</v>
      </c>
      <c r="F288">
        <v>36.643999999999998</v>
      </c>
      <c r="G288" s="47">
        <f>'Stavební rozpočet'!G311</f>
        <v>0</v>
      </c>
      <c r="H288">
        <f>W288*F288+X288*F288</f>
        <v>0</v>
      </c>
      <c r="W288">
        <f>G288*Y288</f>
        <v>0</v>
      </c>
      <c r="X288">
        <f>G288*(1-Y288)</f>
        <v>0</v>
      </c>
      <c r="Y288">
        <v>0.18165291567612921</v>
      </c>
    </row>
    <row r="289" spans="1:25" ht="12.75" customHeight="1">
      <c r="B289" s="15" t="s">
        <v>64</v>
      </c>
      <c r="C289" s="53" t="s">
        <v>506</v>
      </c>
      <c r="D289" s="80"/>
      <c r="E289" s="80"/>
      <c r="F289" s="80"/>
      <c r="G289" s="80"/>
      <c r="H289" s="16"/>
    </row>
    <row r="290" spans="1:25">
      <c r="A290" s="18"/>
      <c r="B290" s="19" t="s">
        <v>507</v>
      </c>
      <c r="C290" s="13" t="s">
        <v>508</v>
      </c>
      <c r="D290" s="13"/>
      <c r="E290" s="13"/>
      <c r="F290" s="13"/>
      <c r="G290" s="13"/>
      <c r="H290" s="13">
        <f>SUM(H291:H310)</f>
        <v>0</v>
      </c>
    </row>
    <row r="291" spans="1:25">
      <c r="A291" s="2" t="s">
        <v>509</v>
      </c>
      <c r="B291" s="1" t="s">
        <v>510</v>
      </c>
      <c r="C291" s="25" t="s">
        <v>511</v>
      </c>
      <c r="D291" t="s">
        <v>512</v>
      </c>
      <c r="E291" t="s">
        <v>515</v>
      </c>
      <c r="F291">
        <v>0.3402</v>
      </c>
      <c r="G291" s="47">
        <f>'Stavební rozpočet'!G314</f>
        <v>0</v>
      </c>
      <c r="H291">
        <f>W291*F291+X291*F291</f>
        <v>0</v>
      </c>
      <c r="W291">
        <f>G291*Y291</f>
        <v>0</v>
      </c>
      <c r="X291">
        <f>G291*(1-Y291)</f>
        <v>0</v>
      </c>
      <c r="Y291">
        <v>0</v>
      </c>
    </row>
    <row r="292" spans="1:25">
      <c r="E292" t="s">
        <v>516</v>
      </c>
    </row>
    <row r="293" spans="1:25">
      <c r="E293" t="s">
        <v>517</v>
      </c>
    </row>
    <row r="294" spans="1:25">
      <c r="E294" t="s">
        <v>518</v>
      </c>
    </row>
    <row r="295" spans="1:25">
      <c r="E295" t="s">
        <v>519</v>
      </c>
    </row>
    <row r="296" spans="1:25">
      <c r="E296" t="s">
        <v>520</v>
      </c>
    </row>
    <row r="297" spans="1:25" ht="12.75" customHeight="1">
      <c r="B297" s="15" t="s">
        <v>64</v>
      </c>
      <c r="C297" s="53" t="s">
        <v>521</v>
      </c>
      <c r="D297" s="80"/>
      <c r="E297" s="80"/>
      <c r="F297" s="80"/>
      <c r="G297" s="80"/>
      <c r="H297" s="16"/>
    </row>
    <row r="298" spans="1:25">
      <c r="A298" s="2" t="s">
        <v>522</v>
      </c>
      <c r="B298" s="1" t="s">
        <v>523</v>
      </c>
      <c r="C298" s="25" t="s">
        <v>524</v>
      </c>
      <c r="D298" t="s">
        <v>512</v>
      </c>
      <c r="F298">
        <v>0.3402</v>
      </c>
      <c r="G298" s="47">
        <f>'Stavební rozpočet'!G322</f>
        <v>0</v>
      </c>
      <c r="H298">
        <f>W298*F298+X298*F298</f>
        <v>0</v>
      </c>
      <c r="W298">
        <f>G298*Y298</f>
        <v>0</v>
      </c>
      <c r="X298">
        <f>G298*(1-Y298)</f>
        <v>0</v>
      </c>
      <c r="Y298">
        <v>0</v>
      </c>
    </row>
    <row r="299" spans="1:25" ht="12.75" customHeight="1">
      <c r="B299" s="15" t="s">
        <v>64</v>
      </c>
      <c r="C299" s="53" t="s">
        <v>525</v>
      </c>
      <c r="D299" s="80"/>
      <c r="E299" s="80"/>
      <c r="F299" s="80"/>
      <c r="G299" s="80"/>
      <c r="H299" s="16"/>
    </row>
    <row r="300" spans="1:25">
      <c r="A300" s="2" t="s">
        <v>526</v>
      </c>
      <c r="B300" s="1" t="s">
        <v>527</v>
      </c>
      <c r="C300" s="25" t="s">
        <v>528</v>
      </c>
      <c r="D300" t="s">
        <v>50</v>
      </c>
      <c r="F300">
        <v>4.8600000000000003</v>
      </c>
      <c r="G300" s="47">
        <f>'Stavební rozpočet'!G324</f>
        <v>0</v>
      </c>
      <c r="H300">
        <f>W300*F300+X300*F300</f>
        <v>0</v>
      </c>
      <c r="W300">
        <f>G300*Y300</f>
        <v>0</v>
      </c>
      <c r="X300">
        <f>G300*(1-Y300)</f>
        <v>0</v>
      </c>
      <c r="Y300">
        <v>0</v>
      </c>
    </row>
    <row r="301" spans="1:25" ht="12.75" customHeight="1">
      <c r="B301" s="15" t="s">
        <v>64</v>
      </c>
      <c r="C301" s="53" t="s">
        <v>529</v>
      </c>
      <c r="D301" s="80"/>
      <c r="E301" s="80"/>
      <c r="F301" s="80"/>
      <c r="G301" s="80"/>
      <c r="H301" s="16"/>
    </row>
    <row r="302" spans="1:25">
      <c r="A302" s="2" t="s">
        <v>530</v>
      </c>
      <c r="B302" s="1" t="s">
        <v>531</v>
      </c>
      <c r="C302" s="25" t="s">
        <v>532</v>
      </c>
      <c r="D302" t="s">
        <v>50</v>
      </c>
      <c r="F302">
        <v>4.8600000000000003</v>
      </c>
      <c r="G302" s="47">
        <f>'Stavební rozpočet'!G326</f>
        <v>0</v>
      </c>
      <c r="H302">
        <f>W302*F302+X302*F302</f>
        <v>0</v>
      </c>
      <c r="W302">
        <f>G302*Y302</f>
        <v>0</v>
      </c>
      <c r="X302">
        <f>G302*(1-Y302)</f>
        <v>0</v>
      </c>
      <c r="Y302">
        <v>0</v>
      </c>
    </row>
    <row r="303" spans="1:25" ht="12.75" customHeight="1">
      <c r="B303" s="15" t="s">
        <v>64</v>
      </c>
      <c r="C303" s="53" t="s">
        <v>533</v>
      </c>
      <c r="D303" s="80"/>
      <c r="E303" s="80"/>
      <c r="F303" s="80"/>
      <c r="G303" s="80"/>
      <c r="H303" s="16"/>
    </row>
    <row r="304" spans="1:25">
      <c r="A304" s="2" t="s">
        <v>534</v>
      </c>
      <c r="B304" s="1" t="s">
        <v>535</v>
      </c>
      <c r="C304" s="25" t="s">
        <v>536</v>
      </c>
      <c r="D304" t="s">
        <v>50</v>
      </c>
      <c r="E304" t="s">
        <v>537</v>
      </c>
      <c r="F304">
        <v>1.845</v>
      </c>
      <c r="G304" s="47">
        <f>'Stavební rozpočet'!G328</f>
        <v>0</v>
      </c>
      <c r="H304">
        <f>W304*F304+X304*F304</f>
        <v>0</v>
      </c>
      <c r="W304">
        <f>G304*Y304</f>
        <v>0</v>
      </c>
      <c r="X304">
        <f>G304*(1-Y304)</f>
        <v>0</v>
      </c>
      <c r="Y304">
        <v>7.3406517862897161E-2</v>
      </c>
    </row>
    <row r="305" spans="1:25">
      <c r="E305" t="s">
        <v>537</v>
      </c>
    </row>
    <row r="306" spans="1:25">
      <c r="E306" t="s">
        <v>538</v>
      </c>
    </row>
    <row r="307" spans="1:25">
      <c r="E307" t="s">
        <v>538</v>
      </c>
    </row>
    <row r="308" spans="1:25">
      <c r="E308" t="s">
        <v>538</v>
      </c>
    </row>
    <row r="309" spans="1:25" ht="12.75" customHeight="1">
      <c r="B309" s="15" t="s">
        <v>64</v>
      </c>
      <c r="C309" s="53" t="s">
        <v>539</v>
      </c>
      <c r="D309" s="80"/>
      <c r="E309" s="80"/>
      <c r="F309" s="80"/>
      <c r="G309" s="80"/>
      <c r="H309" s="16"/>
    </row>
    <row r="310" spans="1:25">
      <c r="A310" s="2" t="s">
        <v>540</v>
      </c>
      <c r="B310" s="1" t="s">
        <v>541</v>
      </c>
      <c r="C310" s="25" t="s">
        <v>542</v>
      </c>
      <c r="D310" t="s">
        <v>104</v>
      </c>
      <c r="F310">
        <v>1</v>
      </c>
      <c r="G310" s="47">
        <f>'Stavební rozpočet'!G335</f>
        <v>0</v>
      </c>
      <c r="H310">
        <f>W310*F310+X310*F310</f>
        <v>0</v>
      </c>
      <c r="W310">
        <f>G310*Y310</f>
        <v>0</v>
      </c>
      <c r="X310">
        <f>G310*(1-Y310)</f>
        <v>0</v>
      </c>
      <c r="Y310">
        <v>0</v>
      </c>
    </row>
    <row r="311" spans="1:25" ht="12.75" customHeight="1">
      <c r="B311" s="15" t="s">
        <v>64</v>
      </c>
      <c r="C311" s="53" t="s">
        <v>543</v>
      </c>
      <c r="D311" s="80"/>
      <c r="E311" s="80"/>
      <c r="F311" s="80"/>
      <c r="G311" s="80"/>
      <c r="H311" s="16"/>
    </row>
    <row r="312" spans="1:25">
      <c r="A312" s="18"/>
      <c r="B312" s="19" t="s">
        <v>544</v>
      </c>
      <c r="C312" s="13" t="s">
        <v>545</v>
      </c>
      <c r="D312" s="13"/>
      <c r="E312" s="13"/>
      <c r="F312" s="13"/>
      <c r="G312" s="13"/>
      <c r="H312" s="13">
        <f>SUM(H313:H313)</f>
        <v>0</v>
      </c>
    </row>
    <row r="313" spans="1:25">
      <c r="A313" s="2" t="s">
        <v>546</v>
      </c>
      <c r="B313" s="1" t="s">
        <v>547</v>
      </c>
      <c r="C313" s="25" t="s">
        <v>548</v>
      </c>
      <c r="D313" t="s">
        <v>85</v>
      </c>
      <c r="E313" t="s">
        <v>550</v>
      </c>
      <c r="F313">
        <v>0.73</v>
      </c>
      <c r="G313" s="47">
        <f>'Stavební rozpočet'!G338</f>
        <v>0</v>
      </c>
      <c r="H313">
        <f>W313*F313+X313*F313</f>
        <v>0</v>
      </c>
      <c r="W313">
        <f>G313*Y313</f>
        <v>0</v>
      </c>
      <c r="X313">
        <f>G313*(1-Y313)</f>
        <v>0</v>
      </c>
      <c r="Y313">
        <v>0</v>
      </c>
    </row>
    <row r="314" spans="1:25">
      <c r="E314" t="s">
        <v>551</v>
      </c>
    </row>
    <row r="315" spans="1:25">
      <c r="E315" t="s">
        <v>552</v>
      </c>
    </row>
    <row r="316" spans="1:25">
      <c r="E316" t="s">
        <v>553</v>
      </c>
    </row>
    <row r="317" spans="1:25">
      <c r="E317" t="s">
        <v>554</v>
      </c>
    </row>
    <row r="318" spans="1:25">
      <c r="E318" t="s">
        <v>555</v>
      </c>
    </row>
    <row r="319" spans="1:25">
      <c r="E319" t="s">
        <v>556</v>
      </c>
    </row>
    <row r="320" spans="1:25">
      <c r="E320" t="s">
        <v>557</v>
      </c>
    </row>
    <row r="321" spans="1:25">
      <c r="A321" s="18"/>
      <c r="B321" s="19" t="s">
        <v>558</v>
      </c>
      <c r="C321" s="13" t="s">
        <v>559</v>
      </c>
      <c r="D321" s="13"/>
      <c r="E321" s="13"/>
      <c r="F321" s="13"/>
      <c r="G321" s="13"/>
      <c r="H321" s="13">
        <f>SUM(H322:H347)</f>
        <v>0</v>
      </c>
    </row>
    <row r="322" spans="1:25">
      <c r="A322" s="2" t="s">
        <v>561</v>
      </c>
      <c r="B322" s="1" t="s">
        <v>562</v>
      </c>
      <c r="C322" s="25" t="s">
        <v>563</v>
      </c>
      <c r="D322" t="s">
        <v>104</v>
      </c>
      <c r="F322">
        <v>1</v>
      </c>
      <c r="G322" s="47">
        <f>'Stavební rozpočet'!G348</f>
        <v>0</v>
      </c>
      <c r="H322">
        <f>W322*F322+X322*F322</f>
        <v>0</v>
      </c>
      <c r="W322">
        <f>G322*Y322</f>
        <v>0</v>
      </c>
      <c r="X322">
        <f>G322*(1-Y322)</f>
        <v>0</v>
      </c>
      <c r="Y322">
        <v>1</v>
      </c>
    </row>
    <row r="323" spans="1:25">
      <c r="A323" s="2" t="s">
        <v>565</v>
      </c>
      <c r="B323" s="1" t="s">
        <v>566</v>
      </c>
      <c r="C323" s="25" t="s">
        <v>567</v>
      </c>
      <c r="D323" t="s">
        <v>104</v>
      </c>
      <c r="F323">
        <v>1</v>
      </c>
      <c r="G323" s="47">
        <f>'Stavební rozpočet'!G349</f>
        <v>0</v>
      </c>
      <c r="H323">
        <f>W323*F323+X323*F323</f>
        <v>0</v>
      </c>
      <c r="W323">
        <f>G323*Y323</f>
        <v>0</v>
      </c>
      <c r="X323">
        <f>G323*(1-Y323)</f>
        <v>0</v>
      </c>
      <c r="Y323">
        <v>1</v>
      </c>
    </row>
    <row r="324" spans="1:25" ht="12.75" customHeight="1">
      <c r="B324" s="15" t="s">
        <v>64</v>
      </c>
      <c r="C324" s="53" t="s">
        <v>568</v>
      </c>
      <c r="D324" s="80"/>
      <c r="E324" s="80"/>
      <c r="F324" s="80"/>
      <c r="G324" s="80"/>
      <c r="H324" s="16"/>
    </row>
    <row r="325" spans="1:25">
      <c r="A325" s="2" t="s">
        <v>569</v>
      </c>
      <c r="B325" s="1" t="s">
        <v>570</v>
      </c>
      <c r="C325" s="25" t="s">
        <v>571</v>
      </c>
      <c r="D325" t="s">
        <v>104</v>
      </c>
      <c r="F325">
        <v>2</v>
      </c>
      <c r="G325" s="47">
        <f>'Stavební rozpočet'!G351</f>
        <v>0</v>
      </c>
      <c r="H325">
        <f>W325*F325+X325*F325</f>
        <v>0</v>
      </c>
      <c r="W325">
        <f>G325*Y325</f>
        <v>0</v>
      </c>
      <c r="X325">
        <f>G325*(1-Y325)</f>
        <v>0</v>
      </c>
      <c r="Y325">
        <v>1</v>
      </c>
    </row>
    <row r="326" spans="1:25" ht="12.75" customHeight="1">
      <c r="B326" s="15" t="s">
        <v>64</v>
      </c>
      <c r="C326" s="53" t="s">
        <v>572</v>
      </c>
      <c r="D326" s="80"/>
      <c r="E326" s="80"/>
      <c r="F326" s="80"/>
      <c r="G326" s="80"/>
      <c r="H326" s="16"/>
    </row>
    <row r="327" spans="1:25">
      <c r="A327" s="2" t="s">
        <v>573</v>
      </c>
      <c r="B327" s="1" t="s">
        <v>574</v>
      </c>
      <c r="C327" s="25" t="s">
        <v>575</v>
      </c>
      <c r="D327" t="s">
        <v>104</v>
      </c>
      <c r="F327">
        <v>2</v>
      </c>
      <c r="G327" s="47">
        <f>'Stavební rozpočet'!G353</f>
        <v>0</v>
      </c>
      <c r="H327">
        <f>W327*F327+X327*F327</f>
        <v>0</v>
      </c>
      <c r="W327">
        <f>G327*Y327</f>
        <v>0</v>
      </c>
      <c r="X327">
        <f>G327*(1-Y327)</f>
        <v>0</v>
      </c>
      <c r="Y327">
        <v>0</v>
      </c>
    </row>
    <row r="328" spans="1:25">
      <c r="A328" s="2" t="s">
        <v>576</v>
      </c>
      <c r="B328" s="1" t="s">
        <v>577</v>
      </c>
      <c r="C328" s="25" t="s">
        <v>578</v>
      </c>
      <c r="D328" t="s">
        <v>104</v>
      </c>
      <c r="F328">
        <v>2</v>
      </c>
      <c r="G328" s="47">
        <f>'Stavební rozpočet'!G354</f>
        <v>0</v>
      </c>
      <c r="H328">
        <f>W328*F328+X328*F328</f>
        <v>0</v>
      </c>
      <c r="W328">
        <f>G328*Y328</f>
        <v>0</v>
      </c>
      <c r="X328">
        <f>G328*(1-Y328)</f>
        <v>0</v>
      </c>
      <c r="Y328">
        <v>1</v>
      </c>
    </row>
    <row r="329" spans="1:25" ht="12.75" customHeight="1">
      <c r="B329" s="15" t="s">
        <v>64</v>
      </c>
      <c r="C329" s="53" t="s">
        <v>579</v>
      </c>
      <c r="D329" s="80"/>
      <c r="E329" s="80"/>
      <c r="F329" s="80"/>
      <c r="G329" s="80"/>
      <c r="H329" s="16"/>
    </row>
    <row r="330" spans="1:25">
      <c r="A330" s="2" t="s">
        <v>580</v>
      </c>
      <c r="B330" s="1" t="s">
        <v>581</v>
      </c>
      <c r="C330" s="25" t="s">
        <v>582</v>
      </c>
      <c r="D330" t="s">
        <v>104</v>
      </c>
      <c r="F330">
        <v>2</v>
      </c>
      <c r="G330" s="47">
        <f>'Stavební rozpočet'!G356</f>
        <v>0</v>
      </c>
      <c r="H330">
        <f>W330*F330+X330*F330</f>
        <v>0</v>
      </c>
      <c r="W330">
        <f>G330*Y330</f>
        <v>0</v>
      </c>
      <c r="X330">
        <f>G330*(1-Y330)</f>
        <v>0</v>
      </c>
      <c r="Y330">
        <v>1</v>
      </c>
    </row>
    <row r="331" spans="1:25" ht="12.75" customHeight="1">
      <c r="B331" s="15" t="s">
        <v>64</v>
      </c>
      <c r="C331" s="53" t="s">
        <v>583</v>
      </c>
      <c r="D331" s="80"/>
      <c r="E331" s="80"/>
      <c r="F331" s="80"/>
      <c r="G331" s="80"/>
      <c r="H331" s="16"/>
    </row>
    <row r="332" spans="1:25">
      <c r="A332" s="2" t="s">
        <v>584</v>
      </c>
      <c r="B332" s="1" t="s">
        <v>585</v>
      </c>
      <c r="C332" s="25" t="s">
        <v>586</v>
      </c>
      <c r="D332" t="s">
        <v>104</v>
      </c>
      <c r="F332">
        <v>2</v>
      </c>
      <c r="G332" s="47">
        <f>'Stavební rozpočet'!G358</f>
        <v>0</v>
      </c>
      <c r="H332">
        <f>W332*F332+X332*F332</f>
        <v>0</v>
      </c>
      <c r="W332">
        <f>G332*Y332</f>
        <v>0</v>
      </c>
      <c r="X332">
        <f>G332*(1-Y332)</f>
        <v>0</v>
      </c>
      <c r="Y332">
        <v>0</v>
      </c>
    </row>
    <row r="333" spans="1:25">
      <c r="A333" s="2" t="s">
        <v>587</v>
      </c>
      <c r="B333" s="1" t="s">
        <v>588</v>
      </c>
      <c r="C333" s="25" t="s">
        <v>589</v>
      </c>
      <c r="D333" t="s">
        <v>104</v>
      </c>
      <c r="F333">
        <v>1</v>
      </c>
      <c r="G333" s="47">
        <f>'Stavební rozpočet'!G359</f>
        <v>0</v>
      </c>
      <c r="H333">
        <f>W333*F333+X333*F333</f>
        <v>0</v>
      </c>
      <c r="W333">
        <f>G333*Y333</f>
        <v>0</v>
      </c>
      <c r="X333">
        <f>G333*(1-Y333)</f>
        <v>0</v>
      </c>
      <c r="Y333">
        <v>1</v>
      </c>
    </row>
    <row r="334" spans="1:25" ht="12.75" customHeight="1">
      <c r="B334" s="15" t="s">
        <v>64</v>
      </c>
      <c r="C334" s="53" t="s">
        <v>590</v>
      </c>
      <c r="D334" s="80"/>
      <c r="E334" s="80"/>
      <c r="F334" s="80"/>
      <c r="G334" s="80"/>
      <c r="H334" s="16"/>
    </row>
    <row r="335" spans="1:25">
      <c r="A335" s="2" t="s">
        <v>591</v>
      </c>
      <c r="B335" s="1" t="s">
        <v>592</v>
      </c>
      <c r="C335" s="25" t="s">
        <v>593</v>
      </c>
      <c r="D335" t="s">
        <v>69</v>
      </c>
      <c r="F335">
        <v>15</v>
      </c>
      <c r="G335" s="47">
        <f>'Stavební rozpočet'!G361</f>
        <v>0</v>
      </c>
      <c r="H335">
        <f>W335*F335+X335*F335</f>
        <v>0</v>
      </c>
      <c r="W335">
        <f>G335*Y335</f>
        <v>0</v>
      </c>
      <c r="X335">
        <f>G335*(1-Y335)</f>
        <v>0</v>
      </c>
      <c r="Y335">
        <v>1</v>
      </c>
    </row>
    <row r="336" spans="1:25" ht="12.75" customHeight="1">
      <c r="B336" s="15" t="s">
        <v>64</v>
      </c>
      <c r="C336" s="53" t="s">
        <v>594</v>
      </c>
      <c r="D336" s="80"/>
      <c r="E336" s="80"/>
      <c r="F336" s="80"/>
      <c r="G336" s="80"/>
      <c r="H336" s="16"/>
    </row>
    <row r="337" spans="1:25">
      <c r="A337" s="2" t="s">
        <v>595</v>
      </c>
      <c r="B337" s="1" t="s">
        <v>596</v>
      </c>
      <c r="C337" s="25" t="s">
        <v>597</v>
      </c>
      <c r="D337" t="s">
        <v>69</v>
      </c>
      <c r="F337">
        <v>10.7</v>
      </c>
      <c r="G337" s="47">
        <f>'Stavební rozpočet'!G363</f>
        <v>0</v>
      </c>
      <c r="H337">
        <f>W337*F337+X337*F337</f>
        <v>0</v>
      </c>
      <c r="W337">
        <f>G337*Y337</f>
        <v>0</v>
      </c>
      <c r="X337">
        <f>G337*(1-Y337)</f>
        <v>0</v>
      </c>
      <c r="Y337">
        <v>0</v>
      </c>
    </row>
    <row r="338" spans="1:25">
      <c r="A338" s="2" t="s">
        <v>598</v>
      </c>
      <c r="B338" s="1" t="s">
        <v>599</v>
      </c>
      <c r="C338" s="25" t="s">
        <v>600</v>
      </c>
      <c r="D338" t="s">
        <v>69</v>
      </c>
      <c r="E338" t="s">
        <v>601</v>
      </c>
      <c r="F338">
        <v>6.7</v>
      </c>
      <c r="G338" s="47">
        <f>'Stavební rozpočet'!G364</f>
        <v>0</v>
      </c>
      <c r="H338">
        <f>W338*F338+X338*F338</f>
        <v>0</v>
      </c>
      <c r="W338">
        <f>G338*Y338</f>
        <v>0</v>
      </c>
      <c r="X338">
        <f>G338*(1-Y338)</f>
        <v>0</v>
      </c>
      <c r="Y338">
        <v>0</v>
      </c>
    </row>
    <row r="339" spans="1:25">
      <c r="E339" t="s">
        <v>602</v>
      </c>
    </row>
    <row r="340" spans="1:25">
      <c r="E340" t="s">
        <v>603</v>
      </c>
    </row>
    <row r="341" spans="1:25">
      <c r="E341" t="s">
        <v>603</v>
      </c>
    </row>
    <row r="342" spans="1:25">
      <c r="A342" s="2" t="s">
        <v>604</v>
      </c>
      <c r="B342" s="1" t="s">
        <v>605</v>
      </c>
      <c r="C342" s="25" t="s">
        <v>606</v>
      </c>
      <c r="D342" t="s">
        <v>69</v>
      </c>
      <c r="F342">
        <v>10</v>
      </c>
      <c r="G342" s="47">
        <f>'Stavební rozpočet'!G369</f>
        <v>0</v>
      </c>
      <c r="H342">
        <f>W342*F342+X342*F342</f>
        <v>0</v>
      </c>
      <c r="W342">
        <f>G342*Y342</f>
        <v>0</v>
      </c>
      <c r="X342">
        <f>G342*(1-Y342)</f>
        <v>0</v>
      </c>
      <c r="Y342">
        <v>1</v>
      </c>
    </row>
    <row r="343" spans="1:25" ht="12.75" customHeight="1">
      <c r="B343" s="15" t="s">
        <v>64</v>
      </c>
      <c r="C343" s="53" t="s">
        <v>594</v>
      </c>
      <c r="D343" s="80"/>
      <c r="E343" s="80"/>
      <c r="F343" s="80"/>
      <c r="G343" s="80"/>
      <c r="H343" s="16"/>
    </row>
    <row r="344" spans="1:25">
      <c r="A344" s="2" t="s">
        <v>507</v>
      </c>
      <c r="B344" s="1" t="s">
        <v>607</v>
      </c>
      <c r="C344" s="25" t="s">
        <v>608</v>
      </c>
      <c r="D344" t="s">
        <v>104</v>
      </c>
      <c r="F344">
        <v>1</v>
      </c>
      <c r="G344" s="47">
        <f>'Stavební rozpočet'!G371</f>
        <v>0</v>
      </c>
      <c r="H344">
        <f>W344*F344+X344*F344</f>
        <v>0</v>
      </c>
      <c r="W344">
        <f>G344*Y344</f>
        <v>0</v>
      </c>
      <c r="X344">
        <f>G344*(1-Y344)</f>
        <v>0</v>
      </c>
      <c r="Y344">
        <v>0</v>
      </c>
    </row>
    <row r="345" spans="1:25">
      <c r="A345" s="2" t="s">
        <v>609</v>
      </c>
      <c r="B345" s="1" t="s">
        <v>610</v>
      </c>
      <c r="C345" s="25" t="s">
        <v>611</v>
      </c>
      <c r="D345" t="s">
        <v>104</v>
      </c>
      <c r="F345">
        <v>1</v>
      </c>
      <c r="G345" s="47">
        <f>'Stavební rozpočet'!G372</f>
        <v>0</v>
      </c>
      <c r="H345">
        <f>W345*F345+X345*F345</f>
        <v>0</v>
      </c>
      <c r="W345">
        <f>G345*Y345</f>
        <v>0</v>
      </c>
      <c r="X345">
        <f>G345*(1-Y345)</f>
        <v>0</v>
      </c>
      <c r="Y345">
        <v>0.4791238877481177</v>
      </c>
    </row>
    <row r="346" spans="1:25">
      <c r="A346" s="2" t="s">
        <v>612</v>
      </c>
      <c r="B346" s="1" t="s">
        <v>613</v>
      </c>
      <c r="C346" s="25" t="s">
        <v>614</v>
      </c>
      <c r="D346" t="s">
        <v>104</v>
      </c>
      <c r="F346">
        <v>1</v>
      </c>
      <c r="G346" s="47">
        <f>'Stavební rozpočet'!G373</f>
        <v>0</v>
      </c>
      <c r="H346">
        <f>W346*F346+X346*F346</f>
        <v>0</v>
      </c>
      <c r="W346">
        <f>G346*Y346</f>
        <v>0</v>
      </c>
      <c r="X346">
        <f>G346*(1-Y346)</f>
        <v>0</v>
      </c>
      <c r="Y346">
        <v>0</v>
      </c>
    </row>
    <row r="347" spans="1:25">
      <c r="A347" s="2" t="s">
        <v>615</v>
      </c>
      <c r="B347" s="1" t="s">
        <v>616</v>
      </c>
      <c r="C347" s="25" t="s">
        <v>617</v>
      </c>
      <c r="D347" t="s">
        <v>104</v>
      </c>
      <c r="F347">
        <v>1</v>
      </c>
      <c r="G347" s="47">
        <f>'Stavební rozpočet'!G374</f>
        <v>0</v>
      </c>
      <c r="H347">
        <f>W347*F347+X347*F347</f>
        <v>0</v>
      </c>
      <c r="W347">
        <f>G347*Y347</f>
        <v>0</v>
      </c>
      <c r="X347">
        <f>G347*(1-Y347)</f>
        <v>0</v>
      </c>
      <c r="Y347">
        <v>0.47969299648225128</v>
      </c>
    </row>
    <row r="348" spans="1:25">
      <c r="A348" s="18"/>
      <c r="B348" s="19" t="s">
        <v>618</v>
      </c>
      <c r="C348" s="13" t="s">
        <v>619</v>
      </c>
      <c r="D348" s="13"/>
      <c r="E348" s="13"/>
      <c r="F348" s="13"/>
      <c r="G348" s="13"/>
      <c r="H348" s="13">
        <f>SUM(H349:H366)</f>
        <v>0</v>
      </c>
    </row>
    <row r="349" spans="1:25">
      <c r="A349" s="2" t="s">
        <v>620</v>
      </c>
      <c r="B349" s="1" t="s">
        <v>621</v>
      </c>
      <c r="C349" s="25" t="s">
        <v>622</v>
      </c>
      <c r="D349" t="s">
        <v>85</v>
      </c>
      <c r="E349" t="s">
        <v>624</v>
      </c>
      <c r="F349">
        <v>1.4862</v>
      </c>
      <c r="G349" s="47">
        <f>'Stavební rozpočet'!G376</f>
        <v>0</v>
      </c>
      <c r="H349">
        <f>W349*F349+X349*F349</f>
        <v>0</v>
      </c>
      <c r="W349">
        <f>G349*Y349</f>
        <v>0</v>
      </c>
      <c r="X349">
        <f>G349*(1-Y349)</f>
        <v>0</v>
      </c>
      <c r="Y349">
        <v>0</v>
      </c>
    </row>
    <row r="350" spans="1:25">
      <c r="E350" t="s">
        <v>625</v>
      </c>
    </row>
    <row r="351" spans="1:25">
      <c r="E351" t="s">
        <v>626</v>
      </c>
    </row>
    <row r="352" spans="1:25">
      <c r="E352" t="s">
        <v>627</v>
      </c>
    </row>
    <row r="353" spans="1:25">
      <c r="E353" t="s">
        <v>628</v>
      </c>
    </row>
    <row r="354" spans="1:25">
      <c r="E354" t="s">
        <v>625</v>
      </c>
    </row>
    <row r="355" spans="1:25">
      <c r="E355" t="s">
        <v>629</v>
      </c>
    </row>
    <row r="356" spans="1:25">
      <c r="E356" t="s">
        <v>625</v>
      </c>
    </row>
    <row r="357" spans="1:25">
      <c r="E357" t="s">
        <v>630</v>
      </c>
    </row>
    <row r="358" spans="1:25">
      <c r="E358" t="s">
        <v>625</v>
      </c>
    </row>
    <row r="359" spans="1:25">
      <c r="E359" t="s">
        <v>631</v>
      </c>
    </row>
    <row r="360" spans="1:25">
      <c r="E360" t="s">
        <v>625</v>
      </c>
    </row>
    <row r="361" spans="1:25">
      <c r="E361" t="s">
        <v>632</v>
      </c>
    </row>
    <row r="362" spans="1:25">
      <c r="E362" t="s">
        <v>625</v>
      </c>
    </row>
    <row r="363" spans="1:25" ht="12.75" customHeight="1">
      <c r="B363" s="15" t="s">
        <v>64</v>
      </c>
      <c r="C363" s="53" t="s">
        <v>633</v>
      </c>
      <c r="D363" s="80"/>
      <c r="E363" s="80"/>
      <c r="F363" s="80"/>
      <c r="G363" s="80"/>
      <c r="H363" s="16"/>
    </row>
    <row r="364" spans="1:25">
      <c r="A364" s="2" t="s">
        <v>634</v>
      </c>
      <c r="B364" s="1" t="s">
        <v>635</v>
      </c>
      <c r="C364" s="25" t="s">
        <v>636</v>
      </c>
      <c r="D364" t="s">
        <v>85</v>
      </c>
      <c r="F364">
        <v>1.4862</v>
      </c>
      <c r="G364" s="47">
        <f>'Stavební rozpočet'!G392</f>
        <v>0</v>
      </c>
      <c r="H364">
        <f>W364*F364+X364*F364</f>
        <v>0</v>
      </c>
      <c r="W364">
        <f>G364*Y364</f>
        <v>0</v>
      </c>
      <c r="X364">
        <f>G364*(1-Y364)</f>
        <v>0</v>
      </c>
      <c r="Y364">
        <v>0</v>
      </c>
    </row>
    <row r="365" spans="1:25" ht="12.75" customHeight="1">
      <c r="B365" s="15" t="s">
        <v>64</v>
      </c>
      <c r="C365" s="53" t="s">
        <v>637</v>
      </c>
      <c r="D365" s="80"/>
      <c r="E365" s="80"/>
      <c r="F365" s="80"/>
      <c r="G365" s="80"/>
      <c r="H365" s="16"/>
    </row>
    <row r="366" spans="1:25">
      <c r="A366" s="2" t="s">
        <v>638</v>
      </c>
      <c r="B366" s="1" t="s">
        <v>639</v>
      </c>
      <c r="C366" s="25" t="s">
        <v>640</v>
      </c>
      <c r="D366" t="s">
        <v>85</v>
      </c>
      <c r="F366">
        <v>1.4862</v>
      </c>
      <c r="G366" s="47">
        <f>'Stavební rozpočet'!G394</f>
        <v>0</v>
      </c>
      <c r="H366">
        <f>W366*F366+X366*F366</f>
        <v>0</v>
      </c>
      <c r="W366">
        <f>G366*Y366</f>
        <v>0</v>
      </c>
      <c r="X366">
        <f>G366*(1-Y366)</f>
        <v>0</v>
      </c>
      <c r="Y366">
        <v>0</v>
      </c>
    </row>
    <row r="367" spans="1:25">
      <c r="A367" s="26"/>
      <c r="B367" s="3"/>
      <c r="C367" s="27"/>
      <c r="D367" s="27"/>
      <c r="E367" s="27"/>
      <c r="F367" s="82" t="s">
        <v>641</v>
      </c>
      <c r="G367" s="82"/>
      <c r="H367" s="27">
        <f>H7+H43+H45+H53+H65+H92+H99+H167+H250+H290+H312+H321+H348</f>
        <v>0</v>
      </c>
      <c r="I367" s="27"/>
      <c r="J367" s="27"/>
      <c r="K367" s="27"/>
      <c r="L367" s="27"/>
      <c r="M367" s="27"/>
    </row>
    <row r="368" spans="1:25">
      <c r="A368" s="23" t="s">
        <v>642</v>
      </c>
    </row>
    <row r="369" spans="1:7" ht="0" hidden="1" customHeight="1">
      <c r="A369" s="55"/>
      <c r="B369" s="56"/>
      <c r="C369" s="57"/>
      <c r="D369" s="57"/>
      <c r="E369" s="57"/>
      <c r="F369" s="57"/>
      <c r="G369" s="57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F367:G367"/>
    <mergeCell ref="A369:G369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7:G17"/>
    <mergeCell ref="C25:G25"/>
    <mergeCell ref="C27:G27"/>
    <mergeCell ref="C36:G36"/>
    <mergeCell ref="C38:G38"/>
    <mergeCell ref="C40:G40"/>
    <mergeCell ref="C42:G42"/>
    <mergeCell ref="C60:G60"/>
    <mergeCell ref="C68:G68"/>
    <mergeCell ref="C73:G73"/>
    <mergeCell ref="C75:G75"/>
    <mergeCell ref="C77:G77"/>
    <mergeCell ref="C79:G79"/>
    <mergeCell ref="C81:G81"/>
    <mergeCell ref="C91:G91"/>
    <mergeCell ref="C96:G96"/>
    <mergeCell ref="C98:G98"/>
    <mergeCell ref="C107:G107"/>
    <mergeCell ref="C109:G109"/>
    <mergeCell ref="C111:G111"/>
    <mergeCell ref="C120:G120"/>
    <mergeCell ref="C122:G122"/>
    <mergeCell ref="C131:G131"/>
    <mergeCell ref="C148:G148"/>
    <mergeCell ref="C150:G150"/>
    <mergeCell ref="C152:G152"/>
    <mergeCell ref="C154:G154"/>
    <mergeCell ref="C157:G157"/>
    <mergeCell ref="C166:G166"/>
    <mergeCell ref="C182:G182"/>
    <mergeCell ref="C184:G184"/>
    <mergeCell ref="C193:G193"/>
    <mergeCell ref="C195:G195"/>
    <mergeCell ref="C204:G204"/>
    <mergeCell ref="C206:G206"/>
    <mergeCell ref="C227:G227"/>
    <mergeCell ref="C249:G249"/>
    <mergeCell ref="C277:G277"/>
    <mergeCell ref="C279:G279"/>
    <mergeCell ref="C287:G287"/>
    <mergeCell ref="C289:G289"/>
    <mergeCell ref="C297:G297"/>
    <mergeCell ref="C299:G299"/>
    <mergeCell ref="C301:G301"/>
    <mergeCell ref="C303:G303"/>
    <mergeCell ref="C309:G309"/>
    <mergeCell ref="C311:G311"/>
    <mergeCell ref="C336:G336"/>
    <mergeCell ref="C343:G343"/>
    <mergeCell ref="C363:G363"/>
    <mergeCell ref="C365:G365"/>
    <mergeCell ref="C324:G324"/>
    <mergeCell ref="C326:G326"/>
    <mergeCell ref="C329:G329"/>
    <mergeCell ref="C331:G331"/>
    <mergeCell ref="C334:G33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115" t="s">
        <v>644</v>
      </c>
      <c r="B1" s="56"/>
      <c r="C1" s="56"/>
      <c r="D1" s="56"/>
      <c r="E1" s="56"/>
      <c r="F1" s="56"/>
      <c r="G1" s="56"/>
      <c r="H1" s="56"/>
      <c r="I1" s="56"/>
    </row>
    <row r="2" spans="1:9" ht="25.5" customHeight="1">
      <c r="A2" s="116" t="s">
        <v>1</v>
      </c>
      <c r="B2" s="117"/>
      <c r="C2" s="21" t="s">
        <v>2</v>
      </c>
      <c r="D2" s="31"/>
      <c r="E2" s="31" t="s">
        <v>5</v>
      </c>
      <c r="F2" s="31" t="s">
        <v>6</v>
      </c>
      <c r="G2" s="31"/>
      <c r="H2" s="31" t="s">
        <v>645</v>
      </c>
      <c r="I2" s="33" t="s">
        <v>646</v>
      </c>
    </row>
    <row r="3" spans="1:9" ht="25.5" customHeight="1">
      <c r="A3" s="118" t="s">
        <v>7</v>
      </c>
      <c r="B3" s="56"/>
      <c r="C3" s="1" t="s">
        <v>8</v>
      </c>
      <c r="D3" s="1"/>
      <c r="E3" s="1" t="s">
        <v>10</v>
      </c>
      <c r="F3" s="1" t="s">
        <v>11</v>
      </c>
      <c r="G3" s="1"/>
      <c r="H3" s="1" t="s">
        <v>645</v>
      </c>
      <c r="I3" s="34" t="s">
        <v>647</v>
      </c>
    </row>
    <row r="4" spans="1:9" ht="25.5" customHeight="1">
      <c r="A4" s="118" t="s">
        <v>12</v>
      </c>
      <c r="B4" s="56"/>
      <c r="C4" s="1" t="s">
        <v>13</v>
      </c>
      <c r="D4" s="1"/>
      <c r="E4" s="1" t="s">
        <v>15</v>
      </c>
      <c r="F4" s="48"/>
      <c r="G4" s="1"/>
      <c r="H4" s="1" t="s">
        <v>645</v>
      </c>
      <c r="I4" s="50"/>
    </row>
    <row r="5" spans="1:9" ht="25.5" customHeight="1">
      <c r="A5" s="118" t="s">
        <v>9</v>
      </c>
      <c r="B5" s="56"/>
      <c r="C5" s="48"/>
      <c r="D5" s="1"/>
      <c r="E5" s="1" t="s">
        <v>14</v>
      </c>
      <c r="F5" s="48"/>
      <c r="G5" s="1"/>
      <c r="H5" s="1" t="s">
        <v>648</v>
      </c>
      <c r="I5" s="35">
        <v>102</v>
      </c>
    </row>
    <row r="6" spans="1:9" ht="25.5" customHeight="1">
      <c r="A6" s="111" t="s">
        <v>16</v>
      </c>
      <c r="B6" s="112"/>
      <c r="C6" s="49"/>
      <c r="D6" s="32"/>
      <c r="E6" s="32" t="s">
        <v>19</v>
      </c>
      <c r="F6" s="49"/>
      <c r="G6" s="32"/>
      <c r="H6" s="32" t="s">
        <v>649</v>
      </c>
      <c r="I6" s="51"/>
    </row>
    <row r="7" spans="1:9" ht="25.5" customHeight="1">
      <c r="A7" s="113" t="s">
        <v>650</v>
      </c>
      <c r="B7" s="114"/>
      <c r="C7" s="114"/>
      <c r="D7" s="114"/>
      <c r="E7" s="114"/>
      <c r="F7" s="114"/>
      <c r="G7" s="114"/>
      <c r="H7" s="114"/>
      <c r="I7" s="114"/>
    </row>
    <row r="8" spans="1:9" ht="25.5" customHeight="1">
      <c r="A8" s="41" t="s">
        <v>651</v>
      </c>
      <c r="B8" s="108" t="s">
        <v>652</v>
      </c>
      <c r="C8" s="109"/>
      <c r="D8" s="41" t="s">
        <v>653</v>
      </c>
      <c r="E8" s="108" t="s">
        <v>654</v>
      </c>
      <c r="F8" s="109"/>
      <c r="G8" s="41" t="s">
        <v>655</v>
      </c>
      <c r="H8" s="108" t="s">
        <v>656</v>
      </c>
      <c r="I8" s="109"/>
    </row>
    <row r="9" spans="1:9" ht="15">
      <c r="A9" s="110" t="s">
        <v>657</v>
      </c>
      <c r="B9" s="92">
        <f>'Rozpočet - vybrané sloupce'!H7+'Rozpočet - vybrané sloupce'!H43+'Rozpočet - vybrané sloupce'!H290</f>
        <v>0</v>
      </c>
      <c r="C9" s="93"/>
      <c r="D9" s="88" t="s">
        <v>658</v>
      </c>
      <c r="E9" s="89"/>
      <c r="F9" s="52"/>
      <c r="G9" s="88" t="s">
        <v>659</v>
      </c>
      <c r="H9" s="89"/>
      <c r="I9" s="52"/>
    </row>
    <row r="10" spans="1:9" ht="15">
      <c r="A10" s="110"/>
      <c r="B10" s="94"/>
      <c r="C10" s="95"/>
      <c r="D10" s="88" t="s">
        <v>660</v>
      </c>
      <c r="E10" s="89"/>
      <c r="F10" s="52"/>
      <c r="G10" s="88" t="s">
        <v>661</v>
      </c>
      <c r="H10" s="89"/>
      <c r="I10" s="52"/>
    </row>
    <row r="11" spans="1:9" ht="15">
      <c r="A11" s="110" t="s">
        <v>662</v>
      </c>
      <c r="B11" s="92">
        <f>'Rozpočet - vybrané sloupce'!H45+'Rozpočet - vybrané sloupce'!H53+'Rozpočet - vybrané sloupce'!H65+'Rozpočet - vybrané sloupce'!H92+'Rozpočet - vybrané sloupce'!H99+'Rozpočet - vybrané sloupce'!H167+'Rozpočet - vybrané sloupce'!H250</f>
        <v>0</v>
      </c>
      <c r="C11" s="93"/>
      <c r="D11" s="88" t="s">
        <v>663</v>
      </c>
      <c r="E11" s="89"/>
      <c r="F11" s="52"/>
      <c r="G11" s="88" t="s">
        <v>664</v>
      </c>
      <c r="H11" s="89"/>
      <c r="I11" s="52"/>
    </row>
    <row r="12" spans="1:9" ht="15">
      <c r="A12" s="110"/>
      <c r="B12" s="94"/>
      <c r="C12" s="95"/>
      <c r="D12" s="90"/>
      <c r="E12" s="91"/>
      <c r="F12" s="52"/>
      <c r="G12" s="88" t="s">
        <v>665</v>
      </c>
      <c r="H12" s="89"/>
      <c r="I12" s="52"/>
    </row>
    <row r="13" spans="1:9" ht="15">
      <c r="A13" s="110" t="s">
        <v>666</v>
      </c>
      <c r="B13" s="92">
        <f>'Rozpočet - vybrané sloupce'!H321</f>
        <v>0</v>
      </c>
      <c r="C13" s="93"/>
      <c r="D13" s="90"/>
      <c r="E13" s="91"/>
      <c r="F13" s="52"/>
      <c r="G13" s="88" t="s">
        <v>667</v>
      </c>
      <c r="H13" s="89"/>
      <c r="I13" s="52"/>
    </row>
    <row r="14" spans="1:9" ht="15">
      <c r="A14" s="110"/>
      <c r="B14" s="94"/>
      <c r="C14" s="95"/>
      <c r="D14" s="90"/>
      <c r="E14" s="91"/>
      <c r="F14" s="52"/>
      <c r="G14" s="88" t="s">
        <v>668</v>
      </c>
      <c r="H14" s="89"/>
      <c r="I14" s="52"/>
    </row>
    <row r="15" spans="1:9" ht="15">
      <c r="A15" s="106" t="s">
        <v>669</v>
      </c>
      <c r="B15" s="89"/>
      <c r="C15" s="38">
        <f>SUM('Stavební rozpočet'!X8:X394)</f>
        <v>0</v>
      </c>
      <c r="D15" s="88"/>
      <c r="E15" s="89"/>
      <c r="F15" s="38"/>
      <c r="G15" s="36"/>
      <c r="H15" s="37"/>
      <c r="I15" s="38"/>
    </row>
    <row r="16" spans="1:9" ht="15">
      <c r="A16" s="106" t="s">
        <v>670</v>
      </c>
      <c r="B16" s="89"/>
      <c r="C16" s="38">
        <f>'Rozpočet - vybrané sloupce'!H312+'Rozpočet - vybrané sloupce'!H348</f>
        <v>0</v>
      </c>
      <c r="D16" s="88"/>
      <c r="E16" s="89"/>
      <c r="F16" s="38"/>
      <c r="G16" s="36"/>
      <c r="H16" s="37"/>
      <c r="I16" s="38"/>
    </row>
    <row r="17" spans="1:9" ht="15">
      <c r="A17" s="106" t="s">
        <v>671</v>
      </c>
      <c r="B17" s="89"/>
      <c r="C17" s="38">
        <f>SUM(B9:C16)</f>
        <v>0</v>
      </c>
      <c r="D17" s="106" t="s">
        <v>672</v>
      </c>
      <c r="E17" s="107"/>
      <c r="F17" s="38">
        <f>SUM(F9:F16)</f>
        <v>0</v>
      </c>
      <c r="G17" s="106" t="s">
        <v>673</v>
      </c>
      <c r="H17" s="107"/>
      <c r="I17" s="38">
        <f>SUM(I9:I16)</f>
        <v>0</v>
      </c>
    </row>
    <row r="18" spans="1:9" ht="15">
      <c r="A18" s="28"/>
      <c r="B18" s="28"/>
      <c r="C18" s="28"/>
      <c r="D18" s="106" t="s">
        <v>674</v>
      </c>
      <c r="E18" s="107"/>
      <c r="F18" s="38"/>
      <c r="G18" s="106" t="s">
        <v>675</v>
      </c>
      <c r="H18" s="107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96" t="s">
        <v>676</v>
      </c>
      <c r="B22" s="97"/>
      <c r="C22" s="39">
        <f>SUM('Stavební rozpočet'!Z9:Z394)*(1-C18/100)</f>
        <v>0</v>
      </c>
      <c r="D22" s="28"/>
      <c r="E22" s="28"/>
      <c r="F22" s="28"/>
      <c r="G22" s="28"/>
      <c r="H22" s="28"/>
      <c r="I22" s="28"/>
    </row>
    <row r="23" spans="1:9" ht="15">
      <c r="A23" s="96" t="s">
        <v>677</v>
      </c>
      <c r="B23" s="97"/>
      <c r="C23" s="39">
        <f>C17+F17+I17</f>
        <v>0</v>
      </c>
      <c r="D23" s="96" t="s">
        <v>678</v>
      </c>
      <c r="E23" s="97"/>
      <c r="F23" s="39">
        <f>ROUND(C23*(12/100),2)</f>
        <v>0</v>
      </c>
      <c r="G23" s="96" t="s">
        <v>679</v>
      </c>
      <c r="H23" s="97"/>
      <c r="I23" s="39">
        <f>SUM(C22:C24)</f>
        <v>0</v>
      </c>
    </row>
    <row r="24" spans="1:9" ht="15">
      <c r="A24" s="96" t="s">
        <v>680</v>
      </c>
      <c r="B24" s="97"/>
      <c r="C24" s="39">
        <f>SUM('Stavební rozpočet'!AB9:AB394)*(1-C18/100)</f>
        <v>0</v>
      </c>
      <c r="D24" s="96" t="s">
        <v>681</v>
      </c>
      <c r="E24" s="97"/>
      <c r="F24" s="39">
        <f>ROUND(C24*(21/100),2)</f>
        <v>0</v>
      </c>
      <c r="G24" s="96" t="s">
        <v>682</v>
      </c>
      <c r="H24" s="97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98" t="s">
        <v>10</v>
      </c>
      <c r="B26" s="99"/>
      <c r="C26" s="100"/>
      <c r="D26" s="98" t="s">
        <v>5</v>
      </c>
      <c r="E26" s="99"/>
      <c r="F26" s="100"/>
      <c r="G26" s="98" t="s">
        <v>15</v>
      </c>
      <c r="H26" s="99"/>
      <c r="I26" s="100"/>
    </row>
    <row r="27" spans="1:9">
      <c r="A27" s="101"/>
      <c r="B27" s="87"/>
      <c r="C27" s="102"/>
      <c r="D27" s="101"/>
      <c r="E27" s="87"/>
      <c r="F27" s="102"/>
      <c r="G27" s="101"/>
      <c r="H27" s="87"/>
      <c r="I27" s="102"/>
    </row>
    <row r="28" spans="1:9">
      <c r="A28" s="101"/>
      <c r="B28" s="87"/>
      <c r="C28" s="102"/>
      <c r="D28" s="101"/>
      <c r="E28" s="87"/>
      <c r="F28" s="102"/>
      <c r="G28" s="101"/>
      <c r="H28" s="87"/>
      <c r="I28" s="102"/>
    </row>
    <row r="29" spans="1:9">
      <c r="A29" s="101"/>
      <c r="B29" s="87"/>
      <c r="C29" s="102"/>
      <c r="D29" s="101"/>
      <c r="E29" s="87"/>
      <c r="F29" s="102"/>
      <c r="G29" s="101"/>
      <c r="H29" s="87"/>
      <c r="I29" s="102"/>
    </row>
    <row r="30" spans="1:9" ht="15">
      <c r="A30" s="103" t="s">
        <v>683</v>
      </c>
      <c r="B30" s="104"/>
      <c r="C30" s="105"/>
      <c r="D30" s="103" t="s">
        <v>683</v>
      </c>
      <c r="E30" s="104"/>
      <c r="F30" s="105"/>
      <c r="G30" s="103" t="s">
        <v>683</v>
      </c>
      <c r="H30" s="104"/>
      <c r="I30" s="105"/>
    </row>
    <row r="31" spans="1:9" ht="15">
      <c r="A31" s="42" t="s">
        <v>642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86"/>
      <c r="B32" s="87"/>
      <c r="C32" s="87"/>
      <c r="D32" s="87"/>
      <c r="E32" s="87"/>
      <c r="F32" s="87"/>
      <c r="G32" s="87"/>
      <c r="H32" s="87"/>
      <c r="I32" s="87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22:B22"/>
    <mergeCell ref="A23:B23"/>
    <mergeCell ref="A24:B24"/>
    <mergeCell ref="D23:E23"/>
    <mergeCell ref="D24:E24"/>
    <mergeCell ref="A30:C30"/>
    <mergeCell ref="D26:F26"/>
    <mergeCell ref="D27:F29"/>
    <mergeCell ref="D30:F30"/>
    <mergeCell ref="G26:I26"/>
    <mergeCell ref="G27:I29"/>
    <mergeCell ref="G30:I30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B_4/17</dc:title>
  <dc:subject/>
  <dc:creator>Verlag Dashőfer, s.r.o.</dc:creator>
  <cp:keywords/>
  <dc:description/>
  <cp:lastModifiedBy>Daniel Zygula</cp:lastModifiedBy>
  <dcterms:created xsi:type="dcterms:W3CDTF">2024-07-19T07:39:22Z</dcterms:created>
  <dcterms:modified xsi:type="dcterms:W3CDTF">2024-07-19T09:34:03Z</dcterms:modified>
  <cp:category/>
</cp:coreProperties>
</file>