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2" l="1"/>
  <c r="W8" i="2"/>
  <c r="X8" i="2"/>
  <c r="H8" i="2"/>
  <c r="G16" i="2"/>
  <c r="W16" i="2"/>
  <c r="X16" i="2"/>
  <c r="H16" i="2"/>
  <c r="G22" i="2"/>
  <c r="W22" i="2"/>
  <c r="X22" i="2"/>
  <c r="H22" i="2"/>
  <c r="G25" i="2"/>
  <c r="W25" i="2"/>
  <c r="X25" i="2"/>
  <c r="H25" i="2"/>
  <c r="G32" i="2"/>
  <c r="W32" i="2"/>
  <c r="X32" i="2"/>
  <c r="H32" i="2"/>
  <c r="G34" i="2"/>
  <c r="W34" i="2"/>
  <c r="X34" i="2"/>
  <c r="H34" i="2"/>
  <c r="G36" i="2"/>
  <c r="W36" i="2"/>
  <c r="X36" i="2"/>
  <c r="H36" i="2"/>
  <c r="H7" i="2"/>
  <c r="G39" i="2"/>
  <c r="W39" i="2"/>
  <c r="X39" i="2"/>
  <c r="H39" i="2"/>
  <c r="H38" i="2"/>
  <c r="G249" i="2"/>
  <c r="W249" i="2"/>
  <c r="X249" i="2"/>
  <c r="H249" i="2"/>
  <c r="G254" i="2"/>
  <c r="W254" i="2"/>
  <c r="X254" i="2"/>
  <c r="H254" i="2"/>
  <c r="G256" i="2"/>
  <c r="W256" i="2"/>
  <c r="X256" i="2"/>
  <c r="H256" i="2"/>
  <c r="G258" i="2"/>
  <c r="W258" i="2"/>
  <c r="X258" i="2"/>
  <c r="H258" i="2"/>
  <c r="G260" i="2"/>
  <c r="W260" i="2"/>
  <c r="X260" i="2"/>
  <c r="H260" i="2"/>
  <c r="G264" i="2"/>
  <c r="W264" i="2"/>
  <c r="X264" i="2"/>
  <c r="H264" i="2"/>
  <c r="H248" i="2"/>
  <c r="B9" i="3"/>
  <c r="G41" i="2"/>
  <c r="W41" i="2"/>
  <c r="X41" i="2"/>
  <c r="H41" i="2"/>
  <c r="G42" i="2"/>
  <c r="W42" i="2"/>
  <c r="X42" i="2"/>
  <c r="H42" i="2"/>
  <c r="G44" i="2"/>
  <c r="W44" i="2"/>
  <c r="X44" i="2"/>
  <c r="H44" i="2"/>
  <c r="G45" i="2"/>
  <c r="W45" i="2"/>
  <c r="X45" i="2"/>
  <c r="H45" i="2"/>
  <c r="G46" i="2"/>
  <c r="W46" i="2"/>
  <c r="X46" i="2"/>
  <c r="H46" i="2"/>
  <c r="G47" i="2"/>
  <c r="W47" i="2"/>
  <c r="X47" i="2"/>
  <c r="H47" i="2"/>
  <c r="H40" i="2"/>
  <c r="G49" i="2"/>
  <c r="W49" i="2"/>
  <c r="X49" i="2"/>
  <c r="H49" i="2"/>
  <c r="G53" i="2"/>
  <c r="W53" i="2"/>
  <c r="X53" i="2"/>
  <c r="H53" i="2"/>
  <c r="G55" i="2"/>
  <c r="W55" i="2"/>
  <c r="X55" i="2"/>
  <c r="H55" i="2"/>
  <c r="G56" i="2"/>
  <c r="W56" i="2"/>
  <c r="X56" i="2"/>
  <c r="H56" i="2"/>
  <c r="G57" i="2"/>
  <c r="W57" i="2"/>
  <c r="X57" i="2"/>
  <c r="H57" i="2"/>
  <c r="G58" i="2"/>
  <c r="W58" i="2"/>
  <c r="X58" i="2"/>
  <c r="H58" i="2"/>
  <c r="H48" i="2"/>
  <c r="G60" i="2"/>
  <c r="W60" i="2"/>
  <c r="X60" i="2"/>
  <c r="H60" i="2"/>
  <c r="G61" i="2"/>
  <c r="W61" i="2"/>
  <c r="X61" i="2"/>
  <c r="H61" i="2"/>
  <c r="G63" i="2"/>
  <c r="W63" i="2"/>
  <c r="X63" i="2"/>
  <c r="H63" i="2"/>
  <c r="G64" i="2"/>
  <c r="W64" i="2"/>
  <c r="X64" i="2"/>
  <c r="H64" i="2"/>
  <c r="G65" i="2"/>
  <c r="W65" i="2"/>
  <c r="X65" i="2"/>
  <c r="H65" i="2"/>
  <c r="G66" i="2"/>
  <c r="W66" i="2"/>
  <c r="X66" i="2"/>
  <c r="H66" i="2"/>
  <c r="G67" i="2"/>
  <c r="W67" i="2"/>
  <c r="X67" i="2"/>
  <c r="H67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7" i="2"/>
  <c r="W77" i="2"/>
  <c r="X77" i="2"/>
  <c r="H77" i="2"/>
  <c r="G78" i="2"/>
  <c r="W78" i="2"/>
  <c r="X78" i="2"/>
  <c r="H78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H59" i="2"/>
  <c r="G87" i="2"/>
  <c r="W87" i="2"/>
  <c r="X87" i="2"/>
  <c r="H87" i="2"/>
  <c r="G88" i="2"/>
  <c r="W88" i="2"/>
  <c r="X88" i="2"/>
  <c r="H88" i="2"/>
  <c r="G89" i="2"/>
  <c r="W89" i="2"/>
  <c r="X89" i="2"/>
  <c r="H89" i="2"/>
  <c r="G91" i="2"/>
  <c r="W91" i="2"/>
  <c r="X91" i="2"/>
  <c r="H91" i="2"/>
  <c r="H86" i="2"/>
  <c r="G94" i="2"/>
  <c r="W94" i="2"/>
  <c r="X94" i="2"/>
  <c r="H94" i="2"/>
  <c r="G95" i="2"/>
  <c r="W95" i="2"/>
  <c r="X95" i="2"/>
  <c r="H95" i="2"/>
  <c r="G97" i="2"/>
  <c r="W97" i="2"/>
  <c r="X97" i="2"/>
  <c r="H97" i="2"/>
  <c r="G102" i="2"/>
  <c r="W102" i="2"/>
  <c r="X102" i="2"/>
  <c r="H102" i="2"/>
  <c r="G104" i="2"/>
  <c r="W104" i="2"/>
  <c r="X104" i="2"/>
  <c r="H104" i="2"/>
  <c r="G111" i="2"/>
  <c r="W111" i="2"/>
  <c r="X111" i="2"/>
  <c r="H111" i="2"/>
  <c r="G113" i="2"/>
  <c r="W113" i="2"/>
  <c r="X113" i="2"/>
  <c r="H113" i="2"/>
  <c r="G120" i="2"/>
  <c r="W120" i="2"/>
  <c r="X120" i="2"/>
  <c r="H120" i="2"/>
  <c r="G133" i="2"/>
  <c r="W133" i="2"/>
  <c r="X133" i="2"/>
  <c r="H133" i="2"/>
  <c r="G135" i="2"/>
  <c r="W135" i="2"/>
  <c r="X135" i="2"/>
  <c r="H135" i="2"/>
  <c r="G137" i="2"/>
  <c r="W137" i="2"/>
  <c r="X137" i="2"/>
  <c r="H137" i="2"/>
  <c r="G139" i="2"/>
  <c r="W139" i="2"/>
  <c r="X139" i="2"/>
  <c r="H139" i="2"/>
  <c r="G140" i="2"/>
  <c r="W140" i="2"/>
  <c r="X140" i="2"/>
  <c r="H140" i="2"/>
  <c r="G142" i="2"/>
  <c r="W142" i="2"/>
  <c r="X142" i="2"/>
  <c r="H142" i="2"/>
  <c r="H93" i="2"/>
  <c r="G150" i="2"/>
  <c r="W150" i="2"/>
  <c r="X150" i="2"/>
  <c r="H150" i="2"/>
  <c r="G163" i="2"/>
  <c r="W163" i="2"/>
  <c r="X163" i="2"/>
  <c r="H163" i="2"/>
  <c r="G165" i="2"/>
  <c r="W165" i="2"/>
  <c r="X165" i="2"/>
  <c r="H165" i="2"/>
  <c r="G172" i="2"/>
  <c r="W172" i="2"/>
  <c r="X172" i="2"/>
  <c r="H172" i="2"/>
  <c r="G174" i="2"/>
  <c r="W174" i="2"/>
  <c r="X174" i="2"/>
  <c r="H174" i="2"/>
  <c r="G181" i="2"/>
  <c r="W181" i="2"/>
  <c r="X181" i="2"/>
  <c r="H181" i="2"/>
  <c r="G183" i="2"/>
  <c r="W183" i="2"/>
  <c r="X183" i="2"/>
  <c r="H183" i="2"/>
  <c r="G184" i="2"/>
  <c r="W184" i="2"/>
  <c r="X184" i="2"/>
  <c r="H184" i="2"/>
  <c r="G185" i="2"/>
  <c r="W185" i="2"/>
  <c r="X185" i="2"/>
  <c r="H185" i="2"/>
  <c r="G186" i="2"/>
  <c r="W186" i="2"/>
  <c r="X186" i="2"/>
  <c r="H186" i="2"/>
  <c r="G187" i="2"/>
  <c r="W187" i="2"/>
  <c r="X187" i="2"/>
  <c r="H187" i="2"/>
  <c r="G194" i="2"/>
  <c r="W194" i="2"/>
  <c r="X194" i="2"/>
  <c r="H194" i="2"/>
  <c r="G200" i="2"/>
  <c r="W200" i="2"/>
  <c r="X200" i="2"/>
  <c r="H200" i="2"/>
  <c r="G211" i="2"/>
  <c r="W211" i="2"/>
  <c r="X211" i="2"/>
  <c r="H211" i="2"/>
  <c r="H149" i="2"/>
  <c r="G219" i="2"/>
  <c r="W219" i="2"/>
  <c r="X219" i="2"/>
  <c r="H219" i="2"/>
  <c r="G238" i="2"/>
  <c r="W238" i="2"/>
  <c r="X238" i="2"/>
  <c r="H238" i="2"/>
  <c r="G240" i="2"/>
  <c r="W240" i="2"/>
  <c r="X240" i="2"/>
  <c r="H240" i="2"/>
  <c r="G244" i="2"/>
  <c r="W244" i="2"/>
  <c r="X244" i="2"/>
  <c r="H244" i="2"/>
  <c r="G246" i="2"/>
  <c r="W246" i="2"/>
  <c r="X246" i="2"/>
  <c r="H246" i="2"/>
  <c r="H218" i="2"/>
  <c r="B11" i="3"/>
  <c r="G274" i="2"/>
  <c r="W274" i="2"/>
  <c r="X274" i="2"/>
  <c r="H274" i="2"/>
  <c r="G275" i="2"/>
  <c r="W275" i="2"/>
  <c r="X275" i="2"/>
  <c r="H275" i="2"/>
  <c r="G277" i="2"/>
  <c r="W277" i="2"/>
  <c r="X277" i="2"/>
  <c r="H277" i="2"/>
  <c r="G279" i="2"/>
  <c r="W279" i="2"/>
  <c r="X279" i="2"/>
  <c r="H279" i="2"/>
  <c r="G280" i="2"/>
  <c r="W280" i="2"/>
  <c r="X280" i="2"/>
  <c r="H280" i="2"/>
  <c r="G281" i="2"/>
  <c r="W281" i="2"/>
  <c r="X281" i="2"/>
  <c r="H281" i="2"/>
  <c r="G283" i="2"/>
  <c r="W283" i="2"/>
  <c r="X283" i="2"/>
  <c r="H283" i="2"/>
  <c r="G285" i="2"/>
  <c r="W285" i="2"/>
  <c r="X285" i="2"/>
  <c r="H285" i="2"/>
  <c r="G287" i="2"/>
  <c r="W287" i="2"/>
  <c r="X287" i="2"/>
  <c r="H287" i="2"/>
  <c r="G288" i="2"/>
  <c r="W288" i="2"/>
  <c r="X288" i="2"/>
  <c r="H288" i="2"/>
  <c r="G290" i="2"/>
  <c r="W290" i="2"/>
  <c r="X290" i="2"/>
  <c r="H290" i="2"/>
  <c r="G292" i="2"/>
  <c r="W292" i="2"/>
  <c r="X292" i="2"/>
  <c r="H292" i="2"/>
  <c r="G294" i="2"/>
  <c r="W294" i="2"/>
  <c r="X294" i="2"/>
  <c r="H294" i="2"/>
  <c r="G295" i="2"/>
  <c r="W295" i="2"/>
  <c r="X295" i="2"/>
  <c r="H295" i="2"/>
  <c r="G296" i="2"/>
  <c r="W296" i="2"/>
  <c r="X296" i="2"/>
  <c r="H296" i="2"/>
  <c r="G297" i="2"/>
  <c r="W297" i="2"/>
  <c r="X297" i="2"/>
  <c r="H297" i="2"/>
  <c r="H273" i="2"/>
  <c r="B13" i="3"/>
  <c r="X8" i="1"/>
  <c r="X44" i="1"/>
  <c r="X46" i="1"/>
  <c r="X55" i="1"/>
  <c r="X67" i="1"/>
  <c r="X94" i="1"/>
  <c r="X101" i="1"/>
  <c r="X163" i="1"/>
  <c r="X239" i="1"/>
  <c r="X271" i="1"/>
  <c r="X291" i="1"/>
  <c r="X299" i="1"/>
  <c r="X325" i="1"/>
  <c r="C15" i="3"/>
  <c r="G267" i="2"/>
  <c r="W267" i="2"/>
  <c r="X267" i="2"/>
  <c r="H267" i="2"/>
  <c r="H266" i="2"/>
  <c r="G299" i="2"/>
  <c r="W299" i="2"/>
  <c r="X299" i="2"/>
  <c r="H299" i="2"/>
  <c r="G310" i="2"/>
  <c r="W310" i="2"/>
  <c r="X310" i="2"/>
  <c r="H310" i="2"/>
  <c r="G312" i="2"/>
  <c r="W312" i="2"/>
  <c r="X312" i="2"/>
  <c r="H312" i="2"/>
  <c r="H298" i="2"/>
  <c r="C16" i="3"/>
  <c r="C17" i="3"/>
  <c r="F17" i="3"/>
  <c r="I17" i="3"/>
  <c r="C23" i="3"/>
  <c r="F23" i="3"/>
  <c r="AA9" i="1"/>
  <c r="AA18" i="1"/>
  <c r="AA25" i="1"/>
  <c r="AA29" i="1"/>
  <c r="AA37" i="1"/>
  <c r="AA40" i="1"/>
  <c r="AA42" i="1"/>
  <c r="AA45" i="1"/>
  <c r="AA47" i="1"/>
  <c r="AA48" i="1"/>
  <c r="AA51" i="1"/>
  <c r="AA52" i="1"/>
  <c r="AA53" i="1"/>
  <c r="AA54" i="1"/>
  <c r="AA56" i="1"/>
  <c r="AA61" i="1"/>
  <c r="AA63" i="1"/>
  <c r="AA64" i="1"/>
  <c r="AA65" i="1"/>
  <c r="AA66" i="1"/>
  <c r="AA68" i="1"/>
  <c r="AA69" i="1"/>
  <c r="AA71" i="1"/>
  <c r="AA72" i="1"/>
  <c r="AA73" i="1"/>
  <c r="AA74" i="1"/>
  <c r="AA75" i="1"/>
  <c r="AA77" i="1"/>
  <c r="AA79" i="1"/>
  <c r="AA81" i="1"/>
  <c r="AA83" i="1"/>
  <c r="AA85" i="1"/>
  <c r="AA86" i="1"/>
  <c r="AA87" i="1"/>
  <c r="AA88" i="1"/>
  <c r="AA89" i="1"/>
  <c r="AA90" i="1"/>
  <c r="AA91" i="1"/>
  <c r="AA92" i="1"/>
  <c r="AA95" i="1"/>
  <c r="AA96" i="1"/>
  <c r="AA97" i="1"/>
  <c r="AA99" i="1"/>
  <c r="AA102" i="1"/>
  <c r="AA104" i="1"/>
  <c r="AA106" i="1"/>
  <c r="AA112" i="1"/>
  <c r="AA114" i="1"/>
  <c r="AA122" i="1"/>
  <c r="AA124" i="1"/>
  <c r="AA132" i="1"/>
  <c r="AA146" i="1"/>
  <c r="AA148" i="1"/>
  <c r="AA150" i="1"/>
  <c r="AA152" i="1"/>
  <c r="AA153" i="1"/>
  <c r="AA155" i="1"/>
  <c r="AA164" i="1"/>
  <c r="AA178" i="1"/>
  <c r="AA180" i="1"/>
  <c r="AA188" i="1"/>
  <c r="AA190" i="1"/>
  <c r="AA198" i="1"/>
  <c r="AA200" i="1"/>
  <c r="AA201" i="1"/>
  <c r="AA202" i="1"/>
  <c r="AA203" i="1"/>
  <c r="AA204" i="1"/>
  <c r="AA212" i="1"/>
  <c r="AA219" i="1"/>
  <c r="AA231" i="1"/>
  <c r="AA240" i="1"/>
  <c r="AA260" i="1"/>
  <c r="AA262" i="1"/>
  <c r="AA267" i="1"/>
  <c r="AA269" i="1"/>
  <c r="AA272" i="1"/>
  <c r="AA278" i="1"/>
  <c r="AA280" i="1"/>
  <c r="AA282" i="1"/>
  <c r="AA284" i="1"/>
  <c r="AA289" i="1"/>
  <c r="AA292" i="1"/>
  <c r="AA300" i="1"/>
  <c r="AA301" i="1"/>
  <c r="AA303" i="1"/>
  <c r="AA305" i="1"/>
  <c r="AA306" i="1"/>
  <c r="AA307" i="1"/>
  <c r="AA309" i="1"/>
  <c r="AA311" i="1"/>
  <c r="AA313" i="1"/>
  <c r="AA314" i="1"/>
  <c r="AA316" i="1"/>
  <c r="AA319" i="1"/>
  <c r="AA321" i="1"/>
  <c r="AA322" i="1"/>
  <c r="AA323" i="1"/>
  <c r="AA324" i="1"/>
  <c r="AA326" i="1"/>
  <c r="AA338" i="1"/>
  <c r="AA340" i="1"/>
  <c r="AB9" i="1"/>
  <c r="AB18" i="1"/>
  <c r="AB25" i="1"/>
  <c r="AB29" i="1"/>
  <c r="AB37" i="1"/>
  <c r="AB40" i="1"/>
  <c r="AB42" i="1"/>
  <c r="AB45" i="1"/>
  <c r="AB47" i="1"/>
  <c r="AB48" i="1"/>
  <c r="AB51" i="1"/>
  <c r="AB52" i="1"/>
  <c r="AB53" i="1"/>
  <c r="AB54" i="1"/>
  <c r="AB56" i="1"/>
  <c r="AB61" i="1"/>
  <c r="AB63" i="1"/>
  <c r="AB64" i="1"/>
  <c r="AB65" i="1"/>
  <c r="AB66" i="1"/>
  <c r="AB68" i="1"/>
  <c r="AB69" i="1"/>
  <c r="AB71" i="1"/>
  <c r="AB72" i="1"/>
  <c r="AB73" i="1"/>
  <c r="AB74" i="1"/>
  <c r="AB75" i="1"/>
  <c r="AB77" i="1"/>
  <c r="AB79" i="1"/>
  <c r="AB81" i="1"/>
  <c r="AB83" i="1"/>
  <c r="AB85" i="1"/>
  <c r="AB86" i="1"/>
  <c r="AB87" i="1"/>
  <c r="AB88" i="1"/>
  <c r="AB89" i="1"/>
  <c r="AB90" i="1"/>
  <c r="AB91" i="1"/>
  <c r="AB92" i="1"/>
  <c r="AB95" i="1"/>
  <c r="AB96" i="1"/>
  <c r="AB97" i="1"/>
  <c r="AB99" i="1"/>
  <c r="AB102" i="1"/>
  <c r="AB104" i="1"/>
  <c r="AB106" i="1"/>
  <c r="AB112" i="1"/>
  <c r="AB114" i="1"/>
  <c r="AB122" i="1"/>
  <c r="AB124" i="1"/>
  <c r="AB132" i="1"/>
  <c r="AB146" i="1"/>
  <c r="AB148" i="1"/>
  <c r="AB150" i="1"/>
  <c r="AB152" i="1"/>
  <c r="AB153" i="1"/>
  <c r="AB155" i="1"/>
  <c r="AB164" i="1"/>
  <c r="AB178" i="1"/>
  <c r="AB180" i="1"/>
  <c r="AB188" i="1"/>
  <c r="AB190" i="1"/>
  <c r="AB198" i="1"/>
  <c r="AB200" i="1"/>
  <c r="AB201" i="1"/>
  <c r="AB202" i="1"/>
  <c r="AB203" i="1"/>
  <c r="AB204" i="1"/>
  <c r="AB212" i="1"/>
  <c r="AB219" i="1"/>
  <c r="AB231" i="1"/>
  <c r="AB240" i="1"/>
  <c r="AB260" i="1"/>
  <c r="AB262" i="1"/>
  <c r="AB267" i="1"/>
  <c r="AB269" i="1"/>
  <c r="AB272" i="1"/>
  <c r="AB278" i="1"/>
  <c r="AB280" i="1"/>
  <c r="AB282" i="1"/>
  <c r="AB284" i="1"/>
  <c r="AB289" i="1"/>
  <c r="AB292" i="1"/>
  <c r="AB300" i="1"/>
  <c r="AB301" i="1"/>
  <c r="AB303" i="1"/>
  <c r="AB305" i="1"/>
  <c r="AB306" i="1"/>
  <c r="AB307" i="1"/>
  <c r="AB309" i="1"/>
  <c r="AB311" i="1"/>
  <c r="AB313" i="1"/>
  <c r="AB314" i="1"/>
  <c r="AB316" i="1"/>
  <c r="AB319" i="1"/>
  <c r="AB321" i="1"/>
  <c r="AB322" i="1"/>
  <c r="AB323" i="1"/>
  <c r="AB324" i="1"/>
  <c r="AB326" i="1"/>
  <c r="AB338" i="1"/>
  <c r="AB340" i="1"/>
  <c r="C24" i="3"/>
  <c r="F24" i="3"/>
  <c r="Z9" i="1"/>
  <c r="Z18" i="1"/>
  <c r="Z25" i="1"/>
  <c r="Z29" i="1"/>
  <c r="Z37" i="1"/>
  <c r="Z40" i="1"/>
  <c r="Z42" i="1"/>
  <c r="Z45" i="1"/>
  <c r="Z47" i="1"/>
  <c r="Z48" i="1"/>
  <c r="Z51" i="1"/>
  <c r="Z52" i="1"/>
  <c r="Z53" i="1"/>
  <c r="Z54" i="1"/>
  <c r="Z56" i="1"/>
  <c r="Z61" i="1"/>
  <c r="Z63" i="1"/>
  <c r="Z64" i="1"/>
  <c r="Z65" i="1"/>
  <c r="Z66" i="1"/>
  <c r="Z68" i="1"/>
  <c r="Z69" i="1"/>
  <c r="Z71" i="1"/>
  <c r="Z72" i="1"/>
  <c r="Z73" i="1"/>
  <c r="Z74" i="1"/>
  <c r="Z75" i="1"/>
  <c r="Z77" i="1"/>
  <c r="Z79" i="1"/>
  <c r="Z81" i="1"/>
  <c r="Z83" i="1"/>
  <c r="Z85" i="1"/>
  <c r="Z86" i="1"/>
  <c r="Z87" i="1"/>
  <c r="Z88" i="1"/>
  <c r="Z89" i="1"/>
  <c r="Z90" i="1"/>
  <c r="Z91" i="1"/>
  <c r="Z92" i="1"/>
  <c r="Z95" i="1"/>
  <c r="Z96" i="1"/>
  <c r="Z97" i="1"/>
  <c r="Z99" i="1"/>
  <c r="Z102" i="1"/>
  <c r="Z104" i="1"/>
  <c r="Z106" i="1"/>
  <c r="Z112" i="1"/>
  <c r="Z114" i="1"/>
  <c r="Z122" i="1"/>
  <c r="Z124" i="1"/>
  <c r="Z132" i="1"/>
  <c r="Z146" i="1"/>
  <c r="Z148" i="1"/>
  <c r="Z150" i="1"/>
  <c r="Z152" i="1"/>
  <c r="Z153" i="1"/>
  <c r="Z155" i="1"/>
  <c r="Z164" i="1"/>
  <c r="Z178" i="1"/>
  <c r="Z180" i="1"/>
  <c r="Z188" i="1"/>
  <c r="Z190" i="1"/>
  <c r="Z198" i="1"/>
  <c r="Z200" i="1"/>
  <c r="Z201" i="1"/>
  <c r="Z202" i="1"/>
  <c r="Z203" i="1"/>
  <c r="Z204" i="1"/>
  <c r="Z212" i="1"/>
  <c r="Z219" i="1"/>
  <c r="Z231" i="1"/>
  <c r="Z240" i="1"/>
  <c r="Z260" i="1"/>
  <c r="Z262" i="1"/>
  <c r="Z267" i="1"/>
  <c r="Z269" i="1"/>
  <c r="Z272" i="1"/>
  <c r="Z278" i="1"/>
  <c r="Z280" i="1"/>
  <c r="Z282" i="1"/>
  <c r="Z284" i="1"/>
  <c r="Z289" i="1"/>
  <c r="Z292" i="1"/>
  <c r="Z300" i="1"/>
  <c r="Z301" i="1"/>
  <c r="Z303" i="1"/>
  <c r="Z305" i="1"/>
  <c r="Z306" i="1"/>
  <c r="Z307" i="1"/>
  <c r="Z309" i="1"/>
  <c r="Z311" i="1"/>
  <c r="Z313" i="1"/>
  <c r="Z314" i="1"/>
  <c r="Z316" i="1"/>
  <c r="Z319" i="1"/>
  <c r="Z321" i="1"/>
  <c r="Z322" i="1"/>
  <c r="Z323" i="1"/>
  <c r="Z324" i="1"/>
  <c r="Z326" i="1"/>
  <c r="Z338" i="1"/>
  <c r="Z340" i="1"/>
  <c r="C22" i="3"/>
  <c r="I23" i="3"/>
  <c r="I24" i="3"/>
  <c r="AE9" i="1"/>
  <c r="H9" i="1"/>
  <c r="AE18" i="1"/>
  <c r="H18" i="1"/>
  <c r="AE25" i="1"/>
  <c r="H25" i="1"/>
  <c r="AE29" i="1"/>
  <c r="H29" i="1"/>
  <c r="AE37" i="1"/>
  <c r="H37" i="1"/>
  <c r="AE40" i="1"/>
  <c r="H40" i="1"/>
  <c r="AE42" i="1"/>
  <c r="H42" i="1"/>
  <c r="H8" i="1"/>
  <c r="R8" i="1"/>
  <c r="AE45" i="1"/>
  <c r="H45" i="1"/>
  <c r="H44" i="1"/>
  <c r="R44" i="1"/>
  <c r="R46" i="1"/>
  <c r="R55" i="1"/>
  <c r="R67" i="1"/>
  <c r="R94" i="1"/>
  <c r="R101" i="1"/>
  <c r="R163" i="1"/>
  <c r="R239" i="1"/>
  <c r="AE272" i="1"/>
  <c r="H272" i="1"/>
  <c r="AE278" i="1"/>
  <c r="H278" i="1"/>
  <c r="AE280" i="1"/>
  <c r="H280" i="1"/>
  <c r="AE282" i="1"/>
  <c r="H282" i="1"/>
  <c r="AE284" i="1"/>
  <c r="H284" i="1"/>
  <c r="AE289" i="1"/>
  <c r="H289" i="1"/>
  <c r="H271" i="1"/>
  <c r="R271" i="1"/>
  <c r="R291" i="1"/>
  <c r="R299" i="1"/>
  <c r="R325" i="1"/>
  <c r="J9" i="1"/>
  <c r="I9" i="1"/>
  <c r="J18" i="1"/>
  <c r="I18" i="1"/>
  <c r="J25" i="1"/>
  <c r="I25" i="1"/>
  <c r="J29" i="1"/>
  <c r="I29" i="1"/>
  <c r="J37" i="1"/>
  <c r="I37" i="1"/>
  <c r="J40" i="1"/>
  <c r="I40" i="1"/>
  <c r="J42" i="1"/>
  <c r="I42" i="1"/>
  <c r="I8" i="1"/>
  <c r="O9" i="1"/>
  <c r="O18" i="1"/>
  <c r="O25" i="1"/>
  <c r="O29" i="1"/>
  <c r="O37" i="1"/>
  <c r="O40" i="1"/>
  <c r="O42" i="1"/>
  <c r="P8" i="1"/>
  <c r="S8" i="1"/>
  <c r="J45" i="1"/>
  <c r="I45" i="1"/>
  <c r="I44" i="1"/>
  <c r="O45" i="1"/>
  <c r="P44" i="1"/>
  <c r="S44" i="1"/>
  <c r="S46" i="1"/>
  <c r="S55" i="1"/>
  <c r="S67" i="1"/>
  <c r="S94" i="1"/>
  <c r="S101" i="1"/>
  <c r="S163" i="1"/>
  <c r="S239" i="1"/>
  <c r="J272" i="1"/>
  <c r="I272" i="1"/>
  <c r="J278" i="1"/>
  <c r="I278" i="1"/>
  <c r="J280" i="1"/>
  <c r="I280" i="1"/>
  <c r="J282" i="1"/>
  <c r="I282" i="1"/>
  <c r="J284" i="1"/>
  <c r="I284" i="1"/>
  <c r="J289" i="1"/>
  <c r="I289" i="1"/>
  <c r="I271" i="1"/>
  <c r="O272" i="1"/>
  <c r="O278" i="1"/>
  <c r="O280" i="1"/>
  <c r="O282" i="1"/>
  <c r="O284" i="1"/>
  <c r="O289" i="1"/>
  <c r="P271" i="1"/>
  <c r="S271" i="1"/>
  <c r="S291" i="1"/>
  <c r="S299" i="1"/>
  <c r="S325" i="1"/>
  <c r="T8" i="1"/>
  <c r="T44" i="1"/>
  <c r="AE47" i="1"/>
  <c r="H47" i="1"/>
  <c r="AE48" i="1"/>
  <c r="H48" i="1"/>
  <c r="AE51" i="1"/>
  <c r="H51" i="1"/>
  <c r="AE52" i="1"/>
  <c r="H52" i="1"/>
  <c r="AE53" i="1"/>
  <c r="H53" i="1"/>
  <c r="AE54" i="1"/>
  <c r="H54" i="1"/>
  <c r="H46" i="1"/>
  <c r="T46" i="1"/>
  <c r="AE56" i="1"/>
  <c r="H56" i="1"/>
  <c r="AE61" i="1"/>
  <c r="H61" i="1"/>
  <c r="AE63" i="1"/>
  <c r="H63" i="1"/>
  <c r="AE64" i="1"/>
  <c r="H64" i="1"/>
  <c r="AE65" i="1"/>
  <c r="H65" i="1"/>
  <c r="AE66" i="1"/>
  <c r="H66" i="1"/>
  <c r="H55" i="1"/>
  <c r="T55" i="1"/>
  <c r="AE68" i="1"/>
  <c r="H68" i="1"/>
  <c r="AE69" i="1"/>
  <c r="H69" i="1"/>
  <c r="AE71" i="1"/>
  <c r="H71" i="1"/>
  <c r="AE72" i="1"/>
  <c r="H72" i="1"/>
  <c r="AE73" i="1"/>
  <c r="H73" i="1"/>
  <c r="AE74" i="1"/>
  <c r="H74" i="1"/>
  <c r="AE75" i="1"/>
  <c r="H75" i="1"/>
  <c r="AE77" i="1"/>
  <c r="H77" i="1"/>
  <c r="AE79" i="1"/>
  <c r="H79" i="1"/>
  <c r="AE81" i="1"/>
  <c r="H81" i="1"/>
  <c r="AE83" i="1"/>
  <c r="H83" i="1"/>
  <c r="AE85" i="1"/>
  <c r="H85" i="1"/>
  <c r="AE86" i="1"/>
  <c r="H86" i="1"/>
  <c r="AE87" i="1"/>
  <c r="H87" i="1"/>
  <c r="AE88" i="1"/>
  <c r="H88" i="1"/>
  <c r="AE89" i="1"/>
  <c r="H89" i="1"/>
  <c r="AE90" i="1"/>
  <c r="H90" i="1"/>
  <c r="AE91" i="1"/>
  <c r="H91" i="1"/>
  <c r="AE92" i="1"/>
  <c r="H92" i="1"/>
  <c r="H67" i="1"/>
  <c r="T67" i="1"/>
  <c r="AE95" i="1"/>
  <c r="H95" i="1"/>
  <c r="AE96" i="1"/>
  <c r="H96" i="1"/>
  <c r="AE97" i="1"/>
  <c r="H97" i="1"/>
  <c r="AE99" i="1"/>
  <c r="H99" i="1"/>
  <c r="H94" i="1"/>
  <c r="T94" i="1"/>
  <c r="AE102" i="1"/>
  <c r="H102" i="1"/>
  <c r="AE104" i="1"/>
  <c r="H104" i="1"/>
  <c r="AE106" i="1"/>
  <c r="H106" i="1"/>
  <c r="AE112" i="1"/>
  <c r="H112" i="1"/>
  <c r="AE114" i="1"/>
  <c r="H114" i="1"/>
  <c r="AE122" i="1"/>
  <c r="H122" i="1"/>
  <c r="AE124" i="1"/>
  <c r="H124" i="1"/>
  <c r="AE132" i="1"/>
  <c r="H132" i="1"/>
  <c r="AE146" i="1"/>
  <c r="H146" i="1"/>
  <c r="AE148" i="1"/>
  <c r="H148" i="1"/>
  <c r="AE150" i="1"/>
  <c r="H150" i="1"/>
  <c r="AE152" i="1"/>
  <c r="H152" i="1"/>
  <c r="AE153" i="1"/>
  <c r="H153" i="1"/>
  <c r="AE155" i="1"/>
  <c r="H155" i="1"/>
  <c r="H101" i="1"/>
  <c r="T101" i="1"/>
  <c r="AE164" i="1"/>
  <c r="H164" i="1"/>
  <c r="AE178" i="1"/>
  <c r="H178" i="1"/>
  <c r="AE180" i="1"/>
  <c r="H180" i="1"/>
  <c r="AE188" i="1"/>
  <c r="H188" i="1"/>
  <c r="AE190" i="1"/>
  <c r="H190" i="1"/>
  <c r="AE198" i="1"/>
  <c r="H198" i="1"/>
  <c r="AE200" i="1"/>
  <c r="H200" i="1"/>
  <c r="AE201" i="1"/>
  <c r="H201" i="1"/>
  <c r="AE202" i="1"/>
  <c r="H202" i="1"/>
  <c r="AE203" i="1"/>
  <c r="H203" i="1"/>
  <c r="AE204" i="1"/>
  <c r="H204" i="1"/>
  <c r="AE212" i="1"/>
  <c r="H212" i="1"/>
  <c r="AE219" i="1"/>
  <c r="H219" i="1"/>
  <c r="AE231" i="1"/>
  <c r="H231" i="1"/>
  <c r="H163" i="1"/>
  <c r="T163" i="1"/>
  <c r="AE240" i="1"/>
  <c r="H240" i="1"/>
  <c r="AE260" i="1"/>
  <c r="H260" i="1"/>
  <c r="AE262" i="1"/>
  <c r="H262" i="1"/>
  <c r="AE267" i="1"/>
  <c r="H267" i="1"/>
  <c r="AE269" i="1"/>
  <c r="H269" i="1"/>
  <c r="H239" i="1"/>
  <c r="T239" i="1"/>
  <c r="T271" i="1"/>
  <c r="T291" i="1"/>
  <c r="T299" i="1"/>
  <c r="T325" i="1"/>
  <c r="U8" i="1"/>
  <c r="U44" i="1"/>
  <c r="J47" i="1"/>
  <c r="I47" i="1"/>
  <c r="J48" i="1"/>
  <c r="I48" i="1"/>
  <c r="J51" i="1"/>
  <c r="I51" i="1"/>
  <c r="J52" i="1"/>
  <c r="I52" i="1"/>
  <c r="J53" i="1"/>
  <c r="I53" i="1"/>
  <c r="J54" i="1"/>
  <c r="I54" i="1"/>
  <c r="I46" i="1"/>
  <c r="O47" i="1"/>
  <c r="O48" i="1"/>
  <c r="O51" i="1"/>
  <c r="O52" i="1"/>
  <c r="O53" i="1"/>
  <c r="O54" i="1"/>
  <c r="P46" i="1"/>
  <c r="U46" i="1"/>
  <c r="J56" i="1"/>
  <c r="I56" i="1"/>
  <c r="J61" i="1"/>
  <c r="I61" i="1"/>
  <c r="J63" i="1"/>
  <c r="I63" i="1"/>
  <c r="J64" i="1"/>
  <c r="I64" i="1"/>
  <c r="J65" i="1"/>
  <c r="I65" i="1"/>
  <c r="J66" i="1"/>
  <c r="I66" i="1"/>
  <c r="I55" i="1"/>
  <c r="O56" i="1"/>
  <c r="O61" i="1"/>
  <c r="O63" i="1"/>
  <c r="O64" i="1"/>
  <c r="O65" i="1"/>
  <c r="O66" i="1"/>
  <c r="P55" i="1"/>
  <c r="U55" i="1"/>
  <c r="J68" i="1"/>
  <c r="I68" i="1"/>
  <c r="J69" i="1"/>
  <c r="I69" i="1"/>
  <c r="J71" i="1"/>
  <c r="I71" i="1"/>
  <c r="J72" i="1"/>
  <c r="I72" i="1"/>
  <c r="J73" i="1"/>
  <c r="I73" i="1"/>
  <c r="J74" i="1"/>
  <c r="I74" i="1"/>
  <c r="J75" i="1"/>
  <c r="I75" i="1"/>
  <c r="J77" i="1"/>
  <c r="I77" i="1"/>
  <c r="J79" i="1"/>
  <c r="I79" i="1"/>
  <c r="J81" i="1"/>
  <c r="I81" i="1"/>
  <c r="J83" i="1"/>
  <c r="I83" i="1"/>
  <c r="J85" i="1"/>
  <c r="I85" i="1"/>
  <c r="J86" i="1"/>
  <c r="I86" i="1"/>
  <c r="J87" i="1"/>
  <c r="I87" i="1"/>
  <c r="J88" i="1"/>
  <c r="I88" i="1"/>
  <c r="J89" i="1"/>
  <c r="I89" i="1"/>
  <c r="J90" i="1"/>
  <c r="I90" i="1"/>
  <c r="J91" i="1"/>
  <c r="I91" i="1"/>
  <c r="J92" i="1"/>
  <c r="I92" i="1"/>
  <c r="I67" i="1"/>
  <c r="O68" i="1"/>
  <c r="O69" i="1"/>
  <c r="O71" i="1"/>
  <c r="O72" i="1"/>
  <c r="O73" i="1"/>
  <c r="O74" i="1"/>
  <c r="O75" i="1"/>
  <c r="O77" i="1"/>
  <c r="O79" i="1"/>
  <c r="O81" i="1"/>
  <c r="O83" i="1"/>
  <c r="O85" i="1"/>
  <c r="O86" i="1"/>
  <c r="O87" i="1"/>
  <c r="O88" i="1"/>
  <c r="O89" i="1"/>
  <c r="O90" i="1"/>
  <c r="O91" i="1"/>
  <c r="O92" i="1"/>
  <c r="P67" i="1"/>
  <c r="U67" i="1"/>
  <c r="J95" i="1"/>
  <c r="I95" i="1"/>
  <c r="J96" i="1"/>
  <c r="I96" i="1"/>
  <c r="J97" i="1"/>
  <c r="I97" i="1"/>
  <c r="J99" i="1"/>
  <c r="I99" i="1"/>
  <c r="I94" i="1"/>
  <c r="O95" i="1"/>
  <c r="O96" i="1"/>
  <c r="O97" i="1"/>
  <c r="O99" i="1"/>
  <c r="P94" i="1"/>
  <c r="U94" i="1"/>
  <c r="J102" i="1"/>
  <c r="I102" i="1"/>
  <c r="J104" i="1"/>
  <c r="I104" i="1"/>
  <c r="J106" i="1"/>
  <c r="I106" i="1"/>
  <c r="J112" i="1"/>
  <c r="I112" i="1"/>
  <c r="J114" i="1"/>
  <c r="I114" i="1"/>
  <c r="J122" i="1"/>
  <c r="I122" i="1"/>
  <c r="J124" i="1"/>
  <c r="I124" i="1"/>
  <c r="J132" i="1"/>
  <c r="I132" i="1"/>
  <c r="J146" i="1"/>
  <c r="I146" i="1"/>
  <c r="J148" i="1"/>
  <c r="I148" i="1"/>
  <c r="J150" i="1"/>
  <c r="I150" i="1"/>
  <c r="J152" i="1"/>
  <c r="I152" i="1"/>
  <c r="J153" i="1"/>
  <c r="I153" i="1"/>
  <c r="J155" i="1"/>
  <c r="I155" i="1"/>
  <c r="I101" i="1"/>
  <c r="O102" i="1"/>
  <c r="O104" i="1"/>
  <c r="O106" i="1"/>
  <c r="O112" i="1"/>
  <c r="O114" i="1"/>
  <c r="O122" i="1"/>
  <c r="O124" i="1"/>
  <c r="O132" i="1"/>
  <c r="O146" i="1"/>
  <c r="O148" i="1"/>
  <c r="O150" i="1"/>
  <c r="O152" i="1"/>
  <c r="O153" i="1"/>
  <c r="O155" i="1"/>
  <c r="P101" i="1"/>
  <c r="U101" i="1"/>
  <c r="J164" i="1"/>
  <c r="I164" i="1"/>
  <c r="J178" i="1"/>
  <c r="I178" i="1"/>
  <c r="J180" i="1"/>
  <c r="I180" i="1"/>
  <c r="J188" i="1"/>
  <c r="I188" i="1"/>
  <c r="J190" i="1"/>
  <c r="I190" i="1"/>
  <c r="J198" i="1"/>
  <c r="I198" i="1"/>
  <c r="J200" i="1"/>
  <c r="I200" i="1"/>
  <c r="J201" i="1"/>
  <c r="I201" i="1"/>
  <c r="J202" i="1"/>
  <c r="I202" i="1"/>
  <c r="J203" i="1"/>
  <c r="I203" i="1"/>
  <c r="J204" i="1"/>
  <c r="I204" i="1"/>
  <c r="J212" i="1"/>
  <c r="I212" i="1"/>
  <c r="J219" i="1"/>
  <c r="I219" i="1"/>
  <c r="J231" i="1"/>
  <c r="I231" i="1"/>
  <c r="I163" i="1"/>
  <c r="O164" i="1"/>
  <c r="O178" i="1"/>
  <c r="O180" i="1"/>
  <c r="O188" i="1"/>
  <c r="O190" i="1"/>
  <c r="O198" i="1"/>
  <c r="O200" i="1"/>
  <c r="O201" i="1"/>
  <c r="O202" i="1"/>
  <c r="O203" i="1"/>
  <c r="O204" i="1"/>
  <c r="O212" i="1"/>
  <c r="O219" i="1"/>
  <c r="O231" i="1"/>
  <c r="P163" i="1"/>
  <c r="U163" i="1"/>
  <c r="J240" i="1"/>
  <c r="I240" i="1"/>
  <c r="J260" i="1"/>
  <c r="I260" i="1"/>
  <c r="J262" i="1"/>
  <c r="I262" i="1"/>
  <c r="J267" i="1"/>
  <c r="I267" i="1"/>
  <c r="J269" i="1"/>
  <c r="I269" i="1"/>
  <c r="I239" i="1"/>
  <c r="O240" i="1"/>
  <c r="O260" i="1"/>
  <c r="O262" i="1"/>
  <c r="O267" i="1"/>
  <c r="O269" i="1"/>
  <c r="P239" i="1"/>
  <c r="U239" i="1"/>
  <c r="U271" i="1"/>
  <c r="U291" i="1"/>
  <c r="U299" i="1"/>
  <c r="U325" i="1"/>
  <c r="V8" i="1"/>
  <c r="V44" i="1"/>
  <c r="V46" i="1"/>
  <c r="V55" i="1"/>
  <c r="V67" i="1"/>
  <c r="V94" i="1"/>
  <c r="V101" i="1"/>
  <c r="V163" i="1"/>
  <c r="V239" i="1"/>
  <c r="V271" i="1"/>
  <c r="V291" i="1"/>
  <c r="AE300" i="1"/>
  <c r="H300" i="1"/>
  <c r="AE301" i="1"/>
  <c r="H301" i="1"/>
  <c r="AE303" i="1"/>
  <c r="H303" i="1"/>
  <c r="AE305" i="1"/>
  <c r="H305" i="1"/>
  <c r="AE306" i="1"/>
  <c r="H306" i="1"/>
  <c r="AE307" i="1"/>
  <c r="H307" i="1"/>
  <c r="AE309" i="1"/>
  <c r="H309" i="1"/>
  <c r="AE311" i="1"/>
  <c r="H311" i="1"/>
  <c r="AE313" i="1"/>
  <c r="H313" i="1"/>
  <c r="AE314" i="1"/>
  <c r="H314" i="1"/>
  <c r="AE316" i="1"/>
  <c r="H316" i="1"/>
  <c r="AE319" i="1"/>
  <c r="H319" i="1"/>
  <c r="AE321" i="1"/>
  <c r="H321" i="1"/>
  <c r="AE322" i="1"/>
  <c r="H322" i="1"/>
  <c r="AE323" i="1"/>
  <c r="H323" i="1"/>
  <c r="AE324" i="1"/>
  <c r="H324" i="1"/>
  <c r="H299" i="1"/>
  <c r="V299" i="1"/>
  <c r="V325" i="1"/>
  <c r="W8" i="1"/>
  <c r="W44" i="1"/>
  <c r="W46" i="1"/>
  <c r="W55" i="1"/>
  <c r="W67" i="1"/>
  <c r="W94" i="1"/>
  <c r="W101" i="1"/>
  <c r="W163" i="1"/>
  <c r="W239" i="1"/>
  <c r="W271" i="1"/>
  <c r="W291" i="1"/>
  <c r="J300" i="1"/>
  <c r="I300" i="1"/>
  <c r="J301" i="1"/>
  <c r="I301" i="1"/>
  <c r="J303" i="1"/>
  <c r="I303" i="1"/>
  <c r="J305" i="1"/>
  <c r="I305" i="1"/>
  <c r="J306" i="1"/>
  <c r="I306" i="1"/>
  <c r="J307" i="1"/>
  <c r="I307" i="1"/>
  <c r="J309" i="1"/>
  <c r="I309" i="1"/>
  <c r="J311" i="1"/>
  <c r="I311" i="1"/>
  <c r="J313" i="1"/>
  <c r="I313" i="1"/>
  <c r="J314" i="1"/>
  <c r="I314" i="1"/>
  <c r="J316" i="1"/>
  <c r="I316" i="1"/>
  <c r="J319" i="1"/>
  <c r="I319" i="1"/>
  <c r="J321" i="1"/>
  <c r="I321" i="1"/>
  <c r="J322" i="1"/>
  <c r="I322" i="1"/>
  <c r="J323" i="1"/>
  <c r="I323" i="1"/>
  <c r="J324" i="1"/>
  <c r="I324" i="1"/>
  <c r="I299" i="1"/>
  <c r="O300" i="1"/>
  <c r="O301" i="1"/>
  <c r="O303" i="1"/>
  <c r="O305" i="1"/>
  <c r="O306" i="1"/>
  <c r="O307" i="1"/>
  <c r="O309" i="1"/>
  <c r="O311" i="1"/>
  <c r="O313" i="1"/>
  <c r="O314" i="1"/>
  <c r="O316" i="1"/>
  <c r="O319" i="1"/>
  <c r="O321" i="1"/>
  <c r="O322" i="1"/>
  <c r="O323" i="1"/>
  <c r="O324" i="1"/>
  <c r="P299" i="1"/>
  <c r="W299" i="1"/>
  <c r="W325" i="1"/>
  <c r="J292" i="1"/>
  <c r="AE292" i="1"/>
  <c r="H292" i="1"/>
  <c r="I292" i="1"/>
  <c r="O292" i="1"/>
  <c r="P291" i="1"/>
  <c r="J326" i="1"/>
  <c r="AE326" i="1"/>
  <c r="H326" i="1"/>
  <c r="I326" i="1"/>
  <c r="O326" i="1"/>
  <c r="J338" i="1"/>
  <c r="AE338" i="1"/>
  <c r="H338" i="1"/>
  <c r="I338" i="1"/>
  <c r="O338" i="1"/>
  <c r="J340" i="1"/>
  <c r="AE340" i="1"/>
  <c r="H340" i="1"/>
  <c r="I340" i="1"/>
  <c r="O340" i="1"/>
  <c r="P325" i="1"/>
  <c r="H313" i="2"/>
  <c r="J8" i="1"/>
  <c r="J44" i="1"/>
  <c r="J46" i="1"/>
  <c r="J55" i="1"/>
  <c r="J67" i="1"/>
  <c r="J94" i="1"/>
  <c r="J101" i="1"/>
  <c r="J163" i="1"/>
  <c r="J239" i="1"/>
  <c r="J271" i="1"/>
  <c r="H291" i="1"/>
  <c r="I291" i="1"/>
  <c r="J291" i="1"/>
  <c r="J299" i="1"/>
  <c r="H325" i="1"/>
  <c r="I325" i="1"/>
  <c r="J325" i="1"/>
  <c r="J341" i="1"/>
  <c r="AF340" i="1"/>
  <c r="AN340" i="1"/>
  <c r="AM340" i="1"/>
  <c r="L340" i="1"/>
  <c r="AF338" i="1"/>
  <c r="AN338" i="1"/>
  <c r="AM338" i="1"/>
  <c r="L338" i="1"/>
  <c r="AF326" i="1"/>
  <c r="AN326" i="1"/>
  <c r="AM326" i="1"/>
  <c r="L326" i="1"/>
  <c r="AK325" i="1"/>
  <c r="AJ325" i="1"/>
  <c r="AI325" i="1"/>
  <c r="L325" i="1"/>
  <c r="AF324" i="1"/>
  <c r="AN324" i="1"/>
  <c r="AM324" i="1"/>
  <c r="L324" i="1"/>
  <c r="AF323" i="1"/>
  <c r="AN323" i="1"/>
  <c r="AM323" i="1"/>
  <c r="L323" i="1"/>
  <c r="AF322" i="1"/>
  <c r="AN322" i="1"/>
  <c r="AM322" i="1"/>
  <c r="L322" i="1"/>
  <c r="AF321" i="1"/>
  <c r="AN321" i="1"/>
  <c r="AM321" i="1"/>
  <c r="L321" i="1"/>
  <c r="AF319" i="1"/>
  <c r="AN319" i="1"/>
  <c r="AM319" i="1"/>
  <c r="L319" i="1"/>
  <c r="AF316" i="1"/>
  <c r="AN316" i="1"/>
  <c r="AM316" i="1"/>
  <c r="L316" i="1"/>
  <c r="AF314" i="1"/>
  <c r="AN314" i="1"/>
  <c r="AM314" i="1"/>
  <c r="L314" i="1"/>
  <c r="AF313" i="1"/>
  <c r="AN313" i="1"/>
  <c r="AM313" i="1"/>
  <c r="L313" i="1"/>
  <c r="AF311" i="1"/>
  <c r="AN311" i="1"/>
  <c r="AM311" i="1"/>
  <c r="L311" i="1"/>
  <c r="AF309" i="1"/>
  <c r="AN309" i="1"/>
  <c r="AM309" i="1"/>
  <c r="L309" i="1"/>
  <c r="AF307" i="1"/>
  <c r="AN307" i="1"/>
  <c r="AM307" i="1"/>
  <c r="L307" i="1"/>
  <c r="AF306" i="1"/>
  <c r="AN306" i="1"/>
  <c r="AM306" i="1"/>
  <c r="L306" i="1"/>
  <c r="AF305" i="1"/>
  <c r="AN305" i="1"/>
  <c r="AM305" i="1"/>
  <c r="L305" i="1"/>
  <c r="AF303" i="1"/>
  <c r="AN303" i="1"/>
  <c r="AM303" i="1"/>
  <c r="L303" i="1"/>
  <c r="AF301" i="1"/>
  <c r="AN301" i="1"/>
  <c r="AM301" i="1"/>
  <c r="L301" i="1"/>
  <c r="AF300" i="1"/>
  <c r="AN300" i="1"/>
  <c r="AM300" i="1"/>
  <c r="L300" i="1"/>
  <c r="AK299" i="1"/>
  <c r="AJ299" i="1"/>
  <c r="AI299" i="1"/>
  <c r="L299" i="1"/>
  <c r="AF292" i="1"/>
  <c r="AN292" i="1"/>
  <c r="AM292" i="1"/>
  <c r="L292" i="1"/>
  <c r="AK291" i="1"/>
  <c r="AJ291" i="1"/>
  <c r="AI291" i="1"/>
  <c r="L291" i="1"/>
  <c r="AF289" i="1"/>
  <c r="AN289" i="1"/>
  <c r="AM289" i="1"/>
  <c r="L289" i="1"/>
  <c r="AF284" i="1"/>
  <c r="AN284" i="1"/>
  <c r="AM284" i="1"/>
  <c r="L284" i="1"/>
  <c r="AF282" i="1"/>
  <c r="AN282" i="1"/>
  <c r="AM282" i="1"/>
  <c r="L282" i="1"/>
  <c r="AF280" i="1"/>
  <c r="AN280" i="1"/>
  <c r="AM280" i="1"/>
  <c r="L280" i="1"/>
  <c r="AF278" i="1"/>
  <c r="AN278" i="1"/>
  <c r="AM278" i="1"/>
  <c r="L278" i="1"/>
  <c r="AF272" i="1"/>
  <c r="AN272" i="1"/>
  <c r="AM272" i="1"/>
  <c r="L272" i="1"/>
  <c r="AK271" i="1"/>
  <c r="AJ271" i="1"/>
  <c r="AI271" i="1"/>
  <c r="L271" i="1"/>
  <c r="AF269" i="1"/>
  <c r="AN269" i="1"/>
  <c r="AM269" i="1"/>
  <c r="L269" i="1"/>
  <c r="AF267" i="1"/>
  <c r="AN267" i="1"/>
  <c r="AM267" i="1"/>
  <c r="L267" i="1"/>
  <c r="AF262" i="1"/>
  <c r="AN262" i="1"/>
  <c r="AM262" i="1"/>
  <c r="L262" i="1"/>
  <c r="AF260" i="1"/>
  <c r="AN260" i="1"/>
  <c r="AM260" i="1"/>
  <c r="L260" i="1"/>
  <c r="AF240" i="1"/>
  <c r="AN240" i="1"/>
  <c r="AM240" i="1"/>
  <c r="L240" i="1"/>
  <c r="AK239" i="1"/>
  <c r="AJ239" i="1"/>
  <c r="AI239" i="1"/>
  <c r="L239" i="1"/>
  <c r="AF231" i="1"/>
  <c r="AN231" i="1"/>
  <c r="AM231" i="1"/>
  <c r="L231" i="1"/>
  <c r="AF219" i="1"/>
  <c r="AN219" i="1"/>
  <c r="AM219" i="1"/>
  <c r="L219" i="1"/>
  <c r="AF212" i="1"/>
  <c r="AN212" i="1"/>
  <c r="AM212" i="1"/>
  <c r="L212" i="1"/>
  <c r="AF204" i="1"/>
  <c r="AN204" i="1"/>
  <c r="AM204" i="1"/>
  <c r="L204" i="1"/>
  <c r="AF203" i="1"/>
  <c r="AN203" i="1"/>
  <c r="AM203" i="1"/>
  <c r="L203" i="1"/>
  <c r="AF202" i="1"/>
  <c r="AN202" i="1"/>
  <c r="AM202" i="1"/>
  <c r="L202" i="1"/>
  <c r="AF201" i="1"/>
  <c r="AN201" i="1"/>
  <c r="AM201" i="1"/>
  <c r="L201" i="1"/>
  <c r="AF200" i="1"/>
  <c r="AN200" i="1"/>
  <c r="AM200" i="1"/>
  <c r="L200" i="1"/>
  <c r="AF198" i="1"/>
  <c r="AN198" i="1"/>
  <c r="AM198" i="1"/>
  <c r="L198" i="1"/>
  <c r="AF190" i="1"/>
  <c r="AN190" i="1"/>
  <c r="AM190" i="1"/>
  <c r="L190" i="1"/>
  <c r="AF188" i="1"/>
  <c r="AN188" i="1"/>
  <c r="AM188" i="1"/>
  <c r="L188" i="1"/>
  <c r="AF180" i="1"/>
  <c r="AN180" i="1"/>
  <c r="AM180" i="1"/>
  <c r="L180" i="1"/>
  <c r="AF178" i="1"/>
  <c r="AN178" i="1"/>
  <c r="AM178" i="1"/>
  <c r="L178" i="1"/>
  <c r="AF164" i="1"/>
  <c r="AN164" i="1"/>
  <c r="AM164" i="1"/>
  <c r="L164" i="1"/>
  <c r="AK163" i="1"/>
  <c r="AJ163" i="1"/>
  <c r="AI163" i="1"/>
  <c r="L163" i="1"/>
  <c r="AF155" i="1"/>
  <c r="AN155" i="1"/>
  <c r="AM155" i="1"/>
  <c r="L155" i="1"/>
  <c r="AF153" i="1"/>
  <c r="AN153" i="1"/>
  <c r="AM153" i="1"/>
  <c r="L153" i="1"/>
  <c r="AF152" i="1"/>
  <c r="AN152" i="1"/>
  <c r="AM152" i="1"/>
  <c r="L152" i="1"/>
  <c r="AF150" i="1"/>
  <c r="AN150" i="1"/>
  <c r="AM150" i="1"/>
  <c r="L150" i="1"/>
  <c r="AF148" i="1"/>
  <c r="AN148" i="1"/>
  <c r="AM148" i="1"/>
  <c r="L148" i="1"/>
  <c r="AF146" i="1"/>
  <c r="AN146" i="1"/>
  <c r="AM146" i="1"/>
  <c r="L146" i="1"/>
  <c r="AF132" i="1"/>
  <c r="AN132" i="1"/>
  <c r="AM132" i="1"/>
  <c r="L132" i="1"/>
  <c r="AF124" i="1"/>
  <c r="AN124" i="1"/>
  <c r="AM124" i="1"/>
  <c r="L124" i="1"/>
  <c r="AF122" i="1"/>
  <c r="AN122" i="1"/>
  <c r="AM122" i="1"/>
  <c r="L122" i="1"/>
  <c r="AF114" i="1"/>
  <c r="AN114" i="1"/>
  <c r="AM114" i="1"/>
  <c r="L114" i="1"/>
  <c r="AF112" i="1"/>
  <c r="AN112" i="1"/>
  <c r="AM112" i="1"/>
  <c r="L112" i="1"/>
  <c r="AF106" i="1"/>
  <c r="AN106" i="1"/>
  <c r="AM106" i="1"/>
  <c r="L106" i="1"/>
  <c r="AF104" i="1"/>
  <c r="AN104" i="1"/>
  <c r="AM104" i="1"/>
  <c r="L104" i="1"/>
  <c r="AF102" i="1"/>
  <c r="AN102" i="1"/>
  <c r="AM102" i="1"/>
  <c r="L102" i="1"/>
  <c r="AK101" i="1"/>
  <c r="AJ101" i="1"/>
  <c r="AI101" i="1"/>
  <c r="L101" i="1"/>
  <c r="AF99" i="1"/>
  <c r="AN99" i="1"/>
  <c r="AM99" i="1"/>
  <c r="L99" i="1"/>
  <c r="AF97" i="1"/>
  <c r="AN97" i="1"/>
  <c r="AM97" i="1"/>
  <c r="L97" i="1"/>
  <c r="AF96" i="1"/>
  <c r="AN96" i="1"/>
  <c r="AM96" i="1"/>
  <c r="L96" i="1"/>
  <c r="AF95" i="1"/>
  <c r="AN95" i="1"/>
  <c r="AM95" i="1"/>
  <c r="L95" i="1"/>
  <c r="AK94" i="1"/>
  <c r="AJ94" i="1"/>
  <c r="AI94" i="1"/>
  <c r="L94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6" i="1"/>
  <c r="AN86" i="1"/>
  <c r="AM86" i="1"/>
  <c r="L86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2" i="1"/>
  <c r="AN72" i="1"/>
  <c r="AM72" i="1"/>
  <c r="L72" i="1"/>
  <c r="AF71" i="1"/>
  <c r="AN71" i="1"/>
  <c r="AM71" i="1"/>
  <c r="L71" i="1"/>
  <c r="AF69" i="1"/>
  <c r="AN69" i="1"/>
  <c r="AM69" i="1"/>
  <c r="L69" i="1"/>
  <c r="AF68" i="1"/>
  <c r="AN68" i="1"/>
  <c r="AM68" i="1"/>
  <c r="L68" i="1"/>
  <c r="AK67" i="1"/>
  <c r="AJ67" i="1"/>
  <c r="AI67" i="1"/>
  <c r="L67" i="1"/>
  <c r="AF66" i="1"/>
  <c r="AN66" i="1"/>
  <c r="AM66" i="1"/>
  <c r="L66" i="1"/>
  <c r="AF65" i="1"/>
  <c r="AN65" i="1"/>
  <c r="AM65" i="1"/>
  <c r="L65" i="1"/>
  <c r="AF64" i="1"/>
  <c r="AN64" i="1"/>
  <c r="AM64" i="1"/>
  <c r="L64" i="1"/>
  <c r="AF63" i="1"/>
  <c r="AN63" i="1"/>
  <c r="AM63" i="1"/>
  <c r="L63" i="1"/>
  <c r="AF61" i="1"/>
  <c r="AN61" i="1"/>
  <c r="AM61" i="1"/>
  <c r="L61" i="1"/>
  <c r="AF56" i="1"/>
  <c r="AN56" i="1"/>
  <c r="AM56" i="1"/>
  <c r="L56" i="1"/>
  <c r="AK55" i="1"/>
  <c r="AJ55" i="1"/>
  <c r="AI55" i="1"/>
  <c r="L55" i="1"/>
  <c r="AF54" i="1"/>
  <c r="AN54" i="1"/>
  <c r="AM54" i="1"/>
  <c r="L54" i="1"/>
  <c r="AF53" i="1"/>
  <c r="AN53" i="1"/>
  <c r="AM53" i="1"/>
  <c r="L53" i="1"/>
  <c r="AF52" i="1"/>
  <c r="AN52" i="1"/>
  <c r="AM52" i="1"/>
  <c r="L52" i="1"/>
  <c r="AF51" i="1"/>
  <c r="AN51" i="1"/>
  <c r="AM51" i="1"/>
  <c r="L51" i="1"/>
  <c r="AF48" i="1"/>
  <c r="AN48" i="1"/>
  <c r="AM48" i="1"/>
  <c r="L48" i="1"/>
  <c r="AF47" i="1"/>
  <c r="AN47" i="1"/>
  <c r="AM47" i="1"/>
  <c r="L47" i="1"/>
  <c r="AK46" i="1"/>
  <c r="AJ46" i="1"/>
  <c r="AI46" i="1"/>
  <c r="L46" i="1"/>
  <c r="AF45" i="1"/>
  <c r="AN45" i="1"/>
  <c r="AM45" i="1"/>
  <c r="L45" i="1"/>
  <c r="AK44" i="1"/>
  <c r="AJ44" i="1"/>
  <c r="AI44" i="1"/>
  <c r="L44" i="1"/>
  <c r="AF42" i="1"/>
  <c r="AN42" i="1"/>
  <c r="AM42" i="1"/>
  <c r="L42" i="1"/>
  <c r="AF40" i="1"/>
  <c r="AN40" i="1"/>
  <c r="AM40" i="1"/>
  <c r="L40" i="1"/>
  <c r="AF37" i="1"/>
  <c r="AN37" i="1"/>
  <c r="AM37" i="1"/>
  <c r="L37" i="1"/>
  <c r="AF29" i="1"/>
  <c r="AN29" i="1"/>
  <c r="AM29" i="1"/>
  <c r="L29" i="1"/>
  <c r="AF25" i="1"/>
  <c r="AN25" i="1"/>
  <c r="AM25" i="1"/>
  <c r="L25" i="1"/>
  <c r="AF18" i="1"/>
  <c r="AN18" i="1"/>
  <c r="AM18" i="1"/>
  <c r="L18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<sst xmlns="http://schemas.openxmlformats.org/spreadsheetml/2006/main" count="1970" uniqueCount="642">
  <si>
    <t>Stavební rozpočet</t>
  </si>
  <si>
    <t>Název stavby:</t>
  </si>
  <si>
    <t>Oprava koupelny B_3/12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</si>
  <si>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</si>
  <si>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</si>
  <si>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</si>
  <si>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</si>
  <si>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</si>
  <si>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</si>
  <si>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</si>
  <si>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</si>
  <si>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</si>
  <si>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</si>
  <si>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B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</si>
  <si>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</si>
  <si>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</si>
  <si>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</si>
  <si>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</si>
  <si>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</si>
  <si>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</si>
  <si>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</si>
  <si>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</si>
  <si>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</si>
  <si>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</si>
  <si>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</si>
  <si>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</si>
  <si>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</si>
  <si>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</si>
  <si>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</si>
  <si>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</si>
  <si>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</si>
  <si>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</si>
  <si>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</si>
  <si>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</si>
  <si>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</si>
  <si>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</si>
  <si>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</si>
  <si>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</si>
  <si>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</si>
  <si>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</si>
  <si>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</si>
  <si>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</si>
  <si>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</si>
  <si>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</si>
  <si>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</si>
  <si>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</si>
  <si>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</si>
  <si>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</si>
  <si>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</si>
  <si>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</si>
  <si>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</si>
  <si>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</si>
  <si>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</si>
  <si>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</si>
  <si>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</si>
  <si>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</si>
  <si>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</si>
  <si>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</si>
  <si>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</si>
  <si>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</si>
  <si>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</si>
  <si>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0,6*(3,0+2,05)*2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</si>
  <si>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</si>
  <si>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</si>
  <si>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</si>
  <si>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</si>
  <si>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</si>
  <si>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</si>
  <si>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</si>
  <si>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</si>
  <si>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</si>
  <si>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</si>
  <si>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</si>
  <si>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</si>
  <si>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</si>
  <si>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</si>
  <si>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</si>
  <si>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</si>
  <si>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 xml:space="preserve">6,06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</si>
  <si>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</si>
  <si>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</si>
  <si>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</si>
  <si>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</si>
  <si>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</si>
  <si>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</si>
  <si>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</si>
  <si>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</si>
  <si>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</si>
  <si>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</si>
  <si>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</si>
  <si>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</si>
  <si>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</si>
  <si>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</si>
  <si>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</si>
  <si>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</si>
  <si>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</si>
  <si>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</si>
  <si>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</si>
  <si>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</si>
  <si>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</si>
  <si>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</si>
  <si>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</si>
  <si>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</si>
  <si>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</si>
  <si>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</si>
  <si>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</si>
  <si>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</si>
  <si>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</si>
  <si>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</si>
  <si>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</si>
  <si>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</si>
  <si>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</si>
  <si>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</si>
  <si>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</si>
  <si>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</si>
  <si>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</si>
  <si>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</si>
  <si>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</si>
  <si>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</si>
  <si>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</si>
  <si>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</si>
  <si>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</si>
  <si>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</si>
  <si>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</si>
  <si>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</si>
  <si>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</si>
  <si>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</si>
  <si>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</si>
  <si>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</si>
  <si>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</si>
  <si>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</si>
  <si>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</si>
  <si>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</si>
  <si>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</si>
  <si>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</si>
  <si>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</si>
  <si>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</si>
  <si>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2,7*2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</si>
  <si>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</si>
  <si>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</si>
  <si>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</si>
  <si>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</si>
  <si>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</si>
  <si>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</si>
  <si>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</si>
  <si>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</si>
  <si>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</si>
  <si>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</si>
  <si>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</si>
  <si>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</si>
  <si>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</si>
  <si>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</si>
  <si>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</si>
  <si>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</si>
  <si>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</si>
  <si>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</si>
  <si>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</si>
  <si>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</si>
  <si>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</si>
  <si>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</si>
  <si>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</si>
  <si>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</si>
  <si>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</si>
  <si>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</si>
  <si>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</si>
  <si>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</si>
  <si>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</si>
  <si>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</si>
  <si>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</si>
  <si>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</si>
  <si>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</si>
  <si>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</si>
  <si>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</si>
  <si>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</si>
  <si>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</si>
  <si>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</si>
  <si>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</si>
  <si>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</si>
  <si>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</si>
  <si>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</si>
  <si>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</si>
  <si>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</si>
  <si>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</si>
  <si>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</si>
  <si>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</si>
  <si>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</si>
  <si>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</si>
  <si>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</si>
  <si>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</si>
  <si>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</si>
  <si>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</si>
  <si>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</si>
  <si>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</si>
  <si>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</si>
  <si>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</si>
  <si>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</si>
  <si>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</si>
  <si>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</si>
  <si>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</si>
  <si>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</si>
  <si>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</si>
  <si>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</si>
  <si>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</si>
  <si>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</si>
  <si>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</si>
  <si>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</si>
  <si>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</si>
  <si>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</si>
  <si>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</si>
  <si>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</si>
  <si>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</si>
  <si>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</si>
  <si>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</si>
  <si>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</si>
  <si>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</si>
  <si>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</si>
  <si>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</si>
  <si>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</si>
  <si>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</si>
  <si>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</si>
  <si>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</si>
  <si>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</si>
  <si>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</si>
  <si>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</si>
  <si>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</si>
  <si>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</si>
  <si>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</si>
  <si>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</si>
  <si>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</si>
  <si>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</si>
  <si>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</si>
  <si>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</si>
  <si>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</si>
  <si>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</si>
  <si>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</si>
  <si>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</si>
  <si>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</si>
  <si>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</si>
  <si>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</si>
  <si>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</si>
  <si>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</si>
  <si>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</si>
  <si>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</si>
  <si>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</si>
  <si>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</si>
  <si>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</si>
  <si>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</si>
  <si>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</si>
  <si>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</si>
  <si>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</si>
  <si>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</si>
  <si>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</si>
  <si>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</si>
  <si>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</si>
  <si>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</si>
  <si>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</si>
  <si>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</si>
  <si>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</si>
  <si>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5,68*1,5*30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</si>
  <si>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</si>
  <si>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</si>
  <si>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</si>
  <si>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</si>
  <si>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</si>
  <si>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</si>
  <si>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</si>
  <si>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</si>
  <si>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</si>
  <si>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</si>
  <si>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</si>
  <si>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</si>
  <si>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</si>
  <si>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</si>
  <si>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5,68*0,25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</si>
  <si>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</si>
  <si>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</si>
  <si>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</si>
  <si>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</si>
  <si>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</si>
  <si>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</si>
  <si>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</si>
  <si>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</si>
  <si>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</si>
  <si>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</si>
  <si>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</si>
  <si>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</si>
  <si>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5,68*1,6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</si>
  <si>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</si>
  <si>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</si>
  <si>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</si>
  <si>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</si>
  <si>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</si>
  <si>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</si>
  <si>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</si>
  <si>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</si>
  <si>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</si>
  <si>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</si>
  <si>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</si>
  <si>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</si>
  <si>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</si>
  <si>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0,58+3+0,41+2,05+3+0,16   stěna - podlaha</t>
  </si>
  <si>
    <t>2,0*6   stěna - stěna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</si>
  <si>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</si>
  <si>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</si>
  <si>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</si>
  <si>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</si>
  <si>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</si>
  <si>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</si>
  <si>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</si>
  <si>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</si>
  <si>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</si>
  <si>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</si>
  <si>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</si>
  <si>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</si>
  <si>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</si>
  <si>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</si>
  <si>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</si>
  <si>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</si>
  <si>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</si>
  <si>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</si>
  <si>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</si>
  <si>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</si>
  <si>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</si>
  <si>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</si>
  <si>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</si>
  <si>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</si>
  <si>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</si>
  <si>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</si>
  <si>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</si>
  <si>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5,68*1,2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</si>
  <si>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</si>
  <si>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</si>
  <si>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</si>
  <si>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</si>
  <si>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</si>
  <si>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</si>
  <si>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</si>
  <si>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</si>
  <si>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</si>
  <si>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</si>
  <si>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</si>
  <si>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</si>
  <si>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</si>
  <si>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</si>
  <si>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</si>
  <si>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</si>
  <si>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</si>
  <si>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</si>
  <si>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(0,58+3+0,41+2,05+3+0,16)*2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</si>
  <si>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</si>
  <si>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</si>
  <si>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</si>
  <si>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</si>
  <si>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</si>
  <si>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</si>
  <si>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</si>
  <si>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</si>
  <si>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</si>
  <si>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</si>
  <si>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</si>
  <si>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18,4*0,25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</si>
  <si>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</si>
  <si>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</si>
  <si>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</si>
  <si>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</si>
  <si>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</si>
  <si>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</si>
  <si>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</si>
  <si>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</si>
  <si>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18,4*1,65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</si>
  <si>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</si>
  <si>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</si>
  <si>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</si>
  <si>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</si>
  <si>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</si>
  <si>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</si>
  <si>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</si>
  <si>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</si>
  <si>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</si>
  <si>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</si>
  <si>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</si>
  <si>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</si>
  <si>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</si>
  <si>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</si>
  <si>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</si>
  <si>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</si>
  <si>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</si>
  <si>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</si>
  <si>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</si>
  <si>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</si>
  <si>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</si>
  <si>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</si>
  <si>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</si>
  <si>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18,4-2,76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</si>
  <si>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</si>
  <si>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</si>
  <si>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</si>
  <si>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</si>
  <si>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</si>
  <si>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</si>
  <si>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</si>
  <si>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</si>
  <si>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</si>
  <si>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15,64*1,15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</si>
  <si>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</si>
  <si>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</si>
  <si>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</si>
  <si>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</si>
  <si>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</si>
  <si>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</si>
  <si>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</si>
  <si>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</si>
  <si>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</si>
  <si>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</si>
  <si>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</si>
  <si>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</si>
  <si>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</si>
  <si>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0,3*(0,58+3+0,41+2,05+3+0,16)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</si>
  <si>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</si>
  <si>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</si>
  <si>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</si>
  <si>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</si>
  <si>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</si>
  <si>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</si>
  <si>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</si>
  <si>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</si>
  <si>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</si>
  <si>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2,76*1,2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</si>
  <si>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</si>
  <si>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</si>
  <si>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</si>
  <si>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</si>
  <si>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</si>
  <si>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</si>
  <si>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</si>
  <si>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</si>
  <si>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</si>
  <si>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</si>
  <si>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</si>
  <si>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</si>
  <si>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</si>
  <si>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</si>
  <si>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</si>
  <si>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</si>
  <si>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</si>
  <si>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</si>
  <si>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</si>
  <si>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</si>
  <si>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</si>
  <si>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5,68   strop koupelna</t>
  </si>
  <si>
    <t>6,06   stěna koupelna</t>
  </si>
  <si>
    <t>5,44   strop chodba</t>
  </si>
  <si>
    <t>(2,0+2,6)*2,6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</si>
  <si>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</si>
  <si>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</si>
  <si>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</si>
  <si>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</si>
  <si>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</si>
  <si>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</si>
  <si>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</si>
  <si>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</si>
  <si>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</si>
  <si>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</si>
  <si>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5,68+5,44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</si>
  <si>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</si>
  <si>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</si>
  <si>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</si>
  <si>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</si>
  <si>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</si>
  <si>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</si>
  <si>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</si>
  <si>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</si>
  <si>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</si>
  <si>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</si>
  <si>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</si>
  <si>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</si>
  <si>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</si>
  <si>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</si>
  <si>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</si>
  <si>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</si>
  <si>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</si>
  <si>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</si>
  <si>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</si>
  <si>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5,68*0,07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</si>
  <si>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</si>
  <si>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</si>
  <si>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</si>
  <si>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</si>
  <si>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</si>
  <si>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</si>
  <si>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</si>
  <si>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</si>
  <si>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</si>
  <si>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</si>
  <si>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</si>
  <si>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</si>
  <si>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</si>
  <si>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</si>
  <si>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</si>
  <si>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</si>
  <si>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</si>
  <si>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</si>
  <si>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</si>
  <si>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</si>
  <si>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</si>
  <si>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</si>
  <si>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</si>
  <si>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</si>
  <si>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</si>
  <si>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</si>
  <si>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</si>
  <si>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</si>
  <si>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</si>
  <si>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</si>
  <si>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</si>
  <si>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</si>
  <si>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</si>
  <si>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</si>
  <si>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0,7682+0,0296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</si>
  <si>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</si>
  <si>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</si>
  <si>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</si>
  <si>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</si>
  <si>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</si>
  <si>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</si>
  <si>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</si>
  <si>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</si>
  <si>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</si>
  <si>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</si>
  <si>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</si>
  <si>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</si>
  <si>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</si>
  <si>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</si>
  <si>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</si>
  <si>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</si>
  <si>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</si>
  <si>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</si>
  <si>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</si>
  <si>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</si>
  <si>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</si>
  <si>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</si>
  <si>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</si>
  <si>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</si>
  <si>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</si>
  <si>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</si>
  <si>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</si>
  <si>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</si>
  <si>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</si>
  <si>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</si>
  <si>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</si>
  <si>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</si>
  <si>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</si>
  <si>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</si>
  <si>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</si>
  <si>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</si>
  <si>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</si>
  <si>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</si>
  <si>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</si>
  <si>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</si>
  <si>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</si>
  <si>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</si>
  <si>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</si>
  <si>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</si>
  <si>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</si>
  <si>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</si>
  <si>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</si>
  <si>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</si>
  <si>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</si>
  <si>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</si>
  <si>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</si>
  <si>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</si>
  <si>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</si>
  <si>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</si>
  <si>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</si>
  <si>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</si>
  <si>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</si>
  <si>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</si>
  <si>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</si>
  <si>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</si>
  <si>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</si>
  <si>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</si>
  <si>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</si>
  <si>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</si>
  <si>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</si>
  <si>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</si>
  <si>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</si>
  <si>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</si>
  <si>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</si>
  <si>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</si>
  <si>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</si>
  <si>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1,2023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</si>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</sst>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43"/>
  <sheetViews>
    <sheetView workbookViewId="0">
      <selection activeCell="A343" sqref="A343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SUM(H9:H42)</f>
        <v>0</v>
      </c>
      <c r="I8" s="13">
        <f>SUM(I9:I42)</f>
        <v>0</v>
      </c>
      <c r="J8" s="13">
        <f>H8+I8</f>
        <v>0</v>
      </c>
      <c r="K8" s="13"/>
      <c r="L8" s="13">
        <f>SUM(L9:L42)</f>
        <v>0.76817500000000005</v>
      </c>
      <c r="M8" s="13"/>
      <c r="P8" s="13">
        <f>IF(Q8="PR",J8,SUM(O9:O42))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SUM(Z9:Z42)</f>
        <v>0</v>
      </c>
      <c r="AJ8">
        <f>SUM(AA9:AA42)</f>
        <v>0</v>
      </c>
      <c r="AK8">
        <f>SUM(AB9:AB42)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6.06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2.2240199999999998E-2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6.06</v>
      </c>
    </row>
    <row r="17" spans="1:43" ht="12.75" customHeight="1">
      <c r="C17" s="17" t="s">
        <v>62</v>
      </c>
      <c r="D17" s="53" t="s">
        <v>63</v>
      </c>
      <c r="E17" s="53"/>
      <c r="F17" s="53"/>
      <c r="G17" s="53"/>
      <c r="H17" s="53"/>
      <c r="I17" s="53"/>
      <c r="J17" s="53"/>
      <c r="K17" s="53"/>
      <c r="L17" s="53"/>
      <c r="M17" s="53"/>
    </row>
    <row r="18" spans="1:43">
      <c r="A18" s="2" t="s">
        <v>64</v>
      </c>
      <c r="C18" s="1" t="s">
        <v>65</v>
      </c>
      <c r="D18" t="s">
        <v>66</v>
      </c>
      <c r="E18" t="s">
        <v>67</v>
      </c>
      <c r="F18">
        <v>11.4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1.56E-3</v>
      </c>
      <c r="L18">
        <f>F18*K18</f>
        <v>1.7784000000000001E-2</v>
      </c>
      <c r="M18" t="s">
        <v>51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12</v>
      </c>
      <c r="AE18">
        <f>G18*AG18</f>
        <v>0</v>
      </c>
      <c r="AF18">
        <f>G18*(1-AG18)</f>
        <v>0</v>
      </c>
      <c r="AG18">
        <v>0.12809798270893369</v>
      </c>
      <c r="AM18">
        <f>F18*AE18</f>
        <v>0</v>
      </c>
      <c r="AN18">
        <f>F18*AF18</f>
        <v>0</v>
      </c>
      <c r="AO18" t="s">
        <v>52</v>
      </c>
      <c r="AP18" t="s">
        <v>53</v>
      </c>
      <c r="AQ18" s="13" t="s">
        <v>54</v>
      </c>
    </row>
    <row r="19" spans="1:43">
      <c r="D19" s="14" t="s">
        <v>68</v>
      </c>
      <c r="E19" s="14"/>
      <c r="F19" s="14">
        <v>21.45</v>
      </c>
    </row>
    <row r="20" spans="1:43">
      <c r="D20" s="14" t="s">
        <v>69</v>
      </c>
      <c r="E20" s="14"/>
      <c r="F20" s="14">
        <v>3.6</v>
      </c>
    </row>
    <row r="21" spans="1:43">
      <c r="D21" s="14" t="s">
        <v>70</v>
      </c>
      <c r="E21" s="14"/>
      <c r="F21" s="14">
        <v>10.8</v>
      </c>
    </row>
    <row r="22" spans="1:43">
      <c r="D22" s="14" t="s">
        <v>71</v>
      </c>
      <c r="E22" s="14"/>
      <c r="F22" s="14">
        <v>9.3800000000000008</v>
      </c>
    </row>
    <row r="23" spans="1:43">
      <c r="D23" s="14" t="s">
        <v>72</v>
      </c>
      <c r="E23" s="14"/>
      <c r="F23" s="14">
        <v>11.4</v>
      </c>
    </row>
    <row r="24" spans="1:43" ht="12.75" customHeight="1">
      <c r="C24" s="17" t="s">
        <v>62</v>
      </c>
      <c r="D24" s="53" t="s">
        <v>73</v>
      </c>
      <c r="E24" s="53"/>
      <c r="F24" s="53"/>
      <c r="G24" s="53"/>
      <c r="H24" s="53"/>
      <c r="I24" s="53"/>
      <c r="J24" s="53"/>
      <c r="K24" s="53"/>
      <c r="L24" s="53"/>
      <c r="M24" s="53"/>
    </row>
    <row r="25" spans="1:43">
      <c r="A25" s="2" t="s">
        <v>74</v>
      </c>
      <c r="C25" s="1" t="s">
        <v>75</v>
      </c>
      <c r="D25" t="s">
        <v>76</v>
      </c>
      <c r="E25" t="s">
        <v>50</v>
      </c>
      <c r="F25">
        <v>6.06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4.7660000000000001E-2</v>
      </c>
      <c r="L25">
        <f>F25*K25</f>
        <v>0.28881960000000001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0.11891428571428569</v>
      </c>
      <c r="AM25">
        <f>F25*AE25</f>
        <v>0</v>
      </c>
      <c r="AN25">
        <f>F25*AF25</f>
        <v>0</v>
      </c>
      <c r="AO25" t="s">
        <v>52</v>
      </c>
      <c r="AP25" t="s">
        <v>53</v>
      </c>
      <c r="AQ25" s="13" t="s">
        <v>54</v>
      </c>
    </row>
    <row r="26" spans="1:43">
      <c r="D26" s="14" t="s">
        <v>77</v>
      </c>
      <c r="E26" s="14"/>
      <c r="F26" s="14">
        <v>6.0107999999999997</v>
      </c>
    </row>
    <row r="27" spans="1:43">
      <c r="D27" s="14" t="s">
        <v>78</v>
      </c>
      <c r="E27" s="14"/>
      <c r="F27" s="14">
        <v>6.06</v>
      </c>
    </row>
    <row r="28" spans="1:43" ht="12.75" customHeight="1">
      <c r="C28" s="17" t="s">
        <v>62</v>
      </c>
      <c r="D28" s="53" t="s">
        <v>79</v>
      </c>
      <c r="E28" s="53"/>
      <c r="F28" s="53"/>
      <c r="G28" s="53"/>
      <c r="H28" s="53"/>
      <c r="I28" s="53"/>
      <c r="J28" s="53"/>
      <c r="K28" s="53"/>
      <c r="L28" s="53"/>
      <c r="M28" s="53"/>
    </row>
    <row r="29" spans="1:43">
      <c r="A29" s="2" t="s">
        <v>80</v>
      </c>
      <c r="C29" s="1" t="s">
        <v>81</v>
      </c>
      <c r="D29" t="s">
        <v>82</v>
      </c>
      <c r="E29" t="s">
        <v>83</v>
      </c>
      <c r="F29">
        <v>7.4999999999999997E-2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1</v>
      </c>
      <c r="L29">
        <f>F29*K29</f>
        <v>7.4999999999999997E-2</v>
      </c>
      <c r="M29" t="s">
        <v>51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12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52</v>
      </c>
      <c r="AP29" t="s">
        <v>53</v>
      </c>
      <c r="AQ29" s="13" t="s">
        <v>54</v>
      </c>
    </row>
    <row r="30" spans="1:43">
      <c r="D30" s="14" t="s">
        <v>84</v>
      </c>
      <c r="E30" s="14"/>
      <c r="F30" s="14">
        <v>7.4999999999999997E-2</v>
      </c>
    </row>
    <row r="31" spans="1:43">
      <c r="D31" s="14" t="s">
        <v>85</v>
      </c>
      <c r="E31" s="14"/>
      <c r="F31" s="14">
        <v>2.5000000000000001E-2</v>
      </c>
    </row>
    <row r="32" spans="1:43">
      <c r="D32" s="14" t="s">
        <v>84</v>
      </c>
      <c r="E32" s="14"/>
      <c r="F32" s="14">
        <v>7.4999999999999997E-2</v>
      </c>
    </row>
    <row r="33" spans="1:43">
      <c r="D33" s="14" t="s">
        <v>84</v>
      </c>
      <c r="E33" s="14"/>
      <c r="F33" s="14">
        <v>7.4999999999999997E-2</v>
      </c>
    </row>
    <row r="34" spans="1:43">
      <c r="D34" s="14" t="s">
        <v>84</v>
      </c>
      <c r="E34" s="14"/>
      <c r="F34" s="14">
        <v>7.4999999999999997E-2</v>
      </c>
    </row>
    <row r="35" spans="1:43">
      <c r="D35" s="14" t="s">
        <v>84</v>
      </c>
      <c r="E35" s="14"/>
      <c r="F35" s="14">
        <v>7.4999999999999997E-2</v>
      </c>
    </row>
    <row r="36" spans="1:43" ht="25.5" customHeight="1">
      <c r="C36" s="17" t="s">
        <v>62</v>
      </c>
      <c r="D36" s="53" t="s">
        <v>86</v>
      </c>
      <c r="E36" s="53"/>
      <c r="F36" s="53"/>
      <c r="G36" s="53"/>
      <c r="H36" s="53"/>
      <c r="I36" s="53"/>
      <c r="J36" s="53"/>
      <c r="K36" s="53"/>
      <c r="L36" s="53"/>
      <c r="M36" s="53"/>
    </row>
    <row r="37" spans="1:43">
      <c r="A37" s="2" t="s">
        <v>87</v>
      </c>
      <c r="C37" s="1" t="s">
        <v>88</v>
      </c>
      <c r="D37" t="s">
        <v>89</v>
      </c>
      <c r="E37" t="s">
        <v>50</v>
      </c>
      <c r="F37">
        <v>5.68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4.1099999999999999E-3</v>
      </c>
      <c r="L37">
        <f>F37*K37</f>
        <v>2.3344799999999999E-2</v>
      </c>
      <c r="M37" t="s">
        <v>51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12</v>
      </c>
      <c r="AE37">
        <f>G37*AG37</f>
        <v>0</v>
      </c>
      <c r="AF37">
        <f>G37*(1-AG37)</f>
        <v>0</v>
      </c>
      <c r="AG37">
        <v>0.26393229166666671</v>
      </c>
      <c r="AM37">
        <f>F37*AE37</f>
        <v>0</v>
      </c>
      <c r="AN37">
        <f>F37*AF37</f>
        <v>0</v>
      </c>
      <c r="AO37" t="s">
        <v>52</v>
      </c>
      <c r="AP37" t="s">
        <v>53</v>
      </c>
      <c r="AQ37" s="13" t="s">
        <v>54</v>
      </c>
    </row>
    <row r="38" spans="1:43">
      <c r="D38" s="14" t="s">
        <v>90</v>
      </c>
      <c r="E38" s="14"/>
      <c r="F38" s="14">
        <v>6.98</v>
      </c>
    </row>
    <row r="39" spans="1:43" ht="12.75" customHeight="1">
      <c r="C39" s="17" t="s">
        <v>62</v>
      </c>
      <c r="D39" s="53" t="s">
        <v>91</v>
      </c>
      <c r="E39" s="53"/>
      <c r="F39" s="53"/>
      <c r="G39" s="53"/>
      <c r="H39" s="53"/>
      <c r="I39" s="53"/>
      <c r="J39" s="53"/>
      <c r="K39" s="53"/>
      <c r="L39" s="53"/>
      <c r="M39" s="53"/>
    </row>
    <row r="40" spans="1:43">
      <c r="A40" s="2" t="s">
        <v>92</v>
      </c>
      <c r="C40" s="1" t="s">
        <v>93</v>
      </c>
      <c r="D40" t="s">
        <v>94</v>
      </c>
      <c r="E40" t="s">
        <v>50</v>
      </c>
      <c r="F40">
        <v>5.68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5.1229999999999998E-2</v>
      </c>
      <c r="L40">
        <f>F40*K40</f>
        <v>0.29098639999999998</v>
      </c>
      <c r="M40" t="s">
        <v>51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12</v>
      </c>
      <c r="AE40">
        <f>G40*AG40</f>
        <v>0</v>
      </c>
      <c r="AF40">
        <f>G40*(1-AG40)</f>
        <v>0</v>
      </c>
      <c r="AG40">
        <v>0.1741541038525963</v>
      </c>
      <c r="AM40">
        <f>F40*AE40</f>
        <v>0</v>
      </c>
      <c r="AN40">
        <f>F40*AF40</f>
        <v>0</v>
      </c>
      <c r="AO40" t="s">
        <v>52</v>
      </c>
      <c r="AP40" t="s">
        <v>53</v>
      </c>
      <c r="AQ40" s="13" t="s">
        <v>54</v>
      </c>
    </row>
    <row r="41" spans="1:43" ht="12.75" customHeight="1">
      <c r="C41" s="17" t="s">
        <v>62</v>
      </c>
      <c r="D41" s="53" t="s">
        <v>95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96</v>
      </c>
      <c r="C42" s="1" t="s">
        <v>81</v>
      </c>
      <c r="D42" t="s">
        <v>82</v>
      </c>
      <c r="E42" t="s">
        <v>83</v>
      </c>
      <c r="F42">
        <v>0.05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1</v>
      </c>
      <c r="L42">
        <f>F42*K42</f>
        <v>0.05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25.5" customHeight="1">
      <c r="C43" s="17" t="s">
        <v>62</v>
      </c>
      <c r="D43" s="53" t="s">
        <v>86</v>
      </c>
      <c r="E43" s="53"/>
      <c r="F43" s="53"/>
      <c r="G43" s="53"/>
      <c r="H43" s="53"/>
      <c r="I43" s="53"/>
      <c r="J43" s="53"/>
      <c r="K43" s="53"/>
      <c r="L43" s="53"/>
      <c r="M43" s="53"/>
    </row>
    <row r="44" spans="1:43">
      <c r="A44" s="18"/>
      <c r="B44" s="19"/>
      <c r="C44" s="19" t="s">
        <v>97</v>
      </c>
      <c r="D44" s="13" t="s">
        <v>98</v>
      </c>
      <c r="E44" s="13"/>
      <c r="F44" s="13"/>
      <c r="G44" s="13"/>
      <c r="H44" s="13">
        <f>SUM(H45:H45)</f>
        <v>0</v>
      </c>
      <c r="I44" s="13">
        <f>SUM(I45:I45)</f>
        <v>0</v>
      </c>
      <c r="J44" s="13">
        <f>H44+I44</f>
        <v>0</v>
      </c>
      <c r="K44" s="13"/>
      <c r="L44" s="13">
        <f>SUM(L45:L45)</f>
        <v>2.9569999999999999E-2</v>
      </c>
      <c r="M44" s="13"/>
      <c r="P44" s="13">
        <f>IF(Q44="PR",J44,SUM(O45:O45))</f>
        <v>0</v>
      </c>
      <c r="Q44" s="13" t="s">
        <v>46</v>
      </c>
      <c r="R44" s="13">
        <f>IF(Q44="HS",H44,0)</f>
        <v>0</v>
      </c>
      <c r="S44" s="13">
        <f>IF(Q44="HS",I44-P44,0)</f>
        <v>0</v>
      </c>
      <c r="T44" s="13">
        <f>IF(Q44="PS",H44,0)</f>
        <v>0</v>
      </c>
      <c r="U44" s="13">
        <f>IF(Q44="PS",I44-P44,0)</f>
        <v>0</v>
      </c>
      <c r="V44" s="13">
        <f>IF(Q44="MP",H44,0)</f>
        <v>0</v>
      </c>
      <c r="W44" s="13">
        <f>IF(Q44="MP",I44-P44,0)</f>
        <v>0</v>
      </c>
      <c r="X44" s="13">
        <f>IF(Q44="OM",H44,0)</f>
        <v>0</v>
      </c>
      <c r="Y44" s="13">
        <v>64</v>
      </c>
      <c r="AI44">
        <f>SUM(Z45:Z45)</f>
        <v>0</v>
      </c>
      <c r="AJ44">
        <f>SUM(AA45:AA45)</f>
        <v>0</v>
      </c>
      <c r="AK44">
        <f>SUM(AB45:AB45)</f>
        <v>0</v>
      </c>
    </row>
    <row r="45" spans="1:43">
      <c r="A45" s="2" t="s">
        <v>99</v>
      </c>
      <c r="C45" s="1" t="s">
        <v>100</v>
      </c>
      <c r="D45" t="s">
        <v>101</v>
      </c>
      <c r="E45" t="s">
        <v>102</v>
      </c>
      <c r="F45">
        <v>1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2.9569999999999999E-2</v>
      </c>
      <c r="L45">
        <f>F45*K45</f>
        <v>2.9569999999999999E-2</v>
      </c>
      <c r="M45" t="s">
        <v>51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12</v>
      </c>
      <c r="AE45">
        <f>G45*AG45</f>
        <v>0</v>
      </c>
      <c r="AF45">
        <f>G45*(1-AG45)</f>
        <v>0</v>
      </c>
      <c r="AG45">
        <v>0.64451468048359239</v>
      </c>
      <c r="AM45">
        <f>F45*AE45</f>
        <v>0</v>
      </c>
      <c r="AN45">
        <f>F45*AF45</f>
        <v>0</v>
      </c>
      <c r="AO45" t="s">
        <v>103</v>
      </c>
      <c r="AP45" t="s">
        <v>53</v>
      </c>
      <c r="AQ45" s="13" t="s">
        <v>54</v>
      </c>
    </row>
    <row r="46" spans="1:43">
      <c r="A46" s="18"/>
      <c r="B46" s="19"/>
      <c r="C46" s="19" t="s">
        <v>104</v>
      </c>
      <c r="D46" s="13" t="s">
        <v>105</v>
      </c>
      <c r="E46" s="13"/>
      <c r="F46" s="13"/>
      <c r="G46" s="13"/>
      <c r="H46" s="13">
        <f>SUM(H47:H54)</f>
        <v>0</v>
      </c>
      <c r="I46" s="13">
        <f>SUM(I47:I54)</f>
        <v>0</v>
      </c>
      <c r="J46" s="13">
        <f>H46+I46</f>
        <v>0</v>
      </c>
      <c r="K46" s="13"/>
      <c r="L46" s="13">
        <f>SUM(L47:L54)</f>
        <v>3.6320000000000002E-3</v>
      </c>
      <c r="M46" s="13"/>
      <c r="P46" s="13">
        <f>IF(Q46="PR",J46,SUM(O47:O54))</f>
        <v>0</v>
      </c>
      <c r="Q46" s="13" t="s">
        <v>106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721</v>
      </c>
      <c r="AI46">
        <f>SUM(Z47:Z54)</f>
        <v>0</v>
      </c>
      <c r="AJ46">
        <f>SUM(AA47:AA54)</f>
        <v>0</v>
      </c>
      <c r="AK46">
        <f>SUM(AB47:AB54)</f>
        <v>0</v>
      </c>
    </row>
    <row r="47" spans="1:43">
      <c r="A47" s="2" t="s">
        <v>107</v>
      </c>
      <c r="C47" s="1" t="s">
        <v>108</v>
      </c>
      <c r="D47" t="s">
        <v>109</v>
      </c>
      <c r="E47" t="s">
        <v>102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1.2700000000000001E-3</v>
      </c>
      <c r="L47">
        <f>F47*K47</f>
        <v>1.2700000000000001E-3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0.96824343015214376</v>
      </c>
      <c r="AM47">
        <f>F47*AE47</f>
        <v>0</v>
      </c>
      <c r="AN47">
        <f>F47*AF47</f>
        <v>0</v>
      </c>
      <c r="AO47" t="s">
        <v>110</v>
      </c>
      <c r="AP47" t="s">
        <v>111</v>
      </c>
      <c r="AQ47" s="13" t="s">
        <v>54</v>
      </c>
    </row>
    <row r="48" spans="1:43">
      <c r="A48" s="2" t="s">
        <v>112</v>
      </c>
      <c r="C48" s="1" t="s">
        <v>113</v>
      </c>
      <c r="D48" t="s">
        <v>114</v>
      </c>
      <c r="E48" t="s">
        <v>67</v>
      </c>
      <c r="F48">
        <v>2.6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4.6999999999999999E-4</v>
      </c>
      <c r="L48">
        <f>F48*K48</f>
        <v>1.222E-3</v>
      </c>
      <c r="M48" t="s">
        <v>51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12</v>
      </c>
      <c r="AE48">
        <f>G48*AG48</f>
        <v>0</v>
      </c>
      <c r="AF48">
        <f>G48*(1-AG48)</f>
        <v>0</v>
      </c>
      <c r="AG48">
        <v>0.34058689878076098</v>
      </c>
      <c r="AM48">
        <f>F48*AE48</f>
        <v>0</v>
      </c>
      <c r="AN48">
        <f>F48*AF48</f>
        <v>0</v>
      </c>
      <c r="AO48" t="s">
        <v>110</v>
      </c>
      <c r="AP48" t="s">
        <v>111</v>
      </c>
      <c r="AQ48" s="13" t="s">
        <v>54</v>
      </c>
    </row>
    <row r="49" spans="1:43">
      <c r="D49" s="14" t="s">
        <v>115</v>
      </c>
      <c r="E49" s="14"/>
      <c r="F49" s="14">
        <v>4.3</v>
      </c>
    </row>
    <row r="50" spans="1:43">
      <c r="D50" s="14" t="s">
        <v>115</v>
      </c>
      <c r="E50" s="14"/>
      <c r="F50" s="14">
        <v>4.3</v>
      </c>
    </row>
    <row r="51" spans="1:43">
      <c r="A51" s="2" t="s">
        <v>116</v>
      </c>
      <c r="C51" s="1" t="s">
        <v>117</v>
      </c>
      <c r="D51" t="s">
        <v>118</v>
      </c>
      <c r="E51" t="s">
        <v>67</v>
      </c>
      <c r="F51">
        <v>0.75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1.5200000000000001E-3</v>
      </c>
      <c r="L51">
        <f>F51*K51</f>
        <v>1.14E-3</v>
      </c>
      <c r="M51" t="s">
        <v>51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12</v>
      </c>
      <c r="AE51">
        <f>G51*AG51</f>
        <v>0</v>
      </c>
      <c r="AF51">
        <f>G51*(1-AG51)</f>
        <v>0</v>
      </c>
      <c r="AG51">
        <v>0.31743667679837889</v>
      </c>
      <c r="AM51">
        <f>F51*AE51</f>
        <v>0</v>
      </c>
      <c r="AN51">
        <f>F51*AF51</f>
        <v>0</v>
      </c>
      <c r="AO51" t="s">
        <v>110</v>
      </c>
      <c r="AP51" t="s">
        <v>111</v>
      </c>
      <c r="AQ51" s="13" t="s">
        <v>54</v>
      </c>
    </row>
    <row r="52" spans="1:43">
      <c r="A52" s="2" t="s">
        <v>119</v>
      </c>
      <c r="C52" s="1" t="s">
        <v>120</v>
      </c>
      <c r="D52" t="s">
        <v>121</v>
      </c>
      <c r="E52" t="s">
        <v>102</v>
      </c>
      <c r="F52">
        <v>2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0</v>
      </c>
      <c r="AM52">
        <f>F52*AE52</f>
        <v>0</v>
      </c>
      <c r="AN52">
        <f>F52*AF52</f>
        <v>0</v>
      </c>
      <c r="AO52" t="s">
        <v>110</v>
      </c>
      <c r="AP52" t="s">
        <v>111</v>
      </c>
      <c r="AQ52" s="13" t="s">
        <v>54</v>
      </c>
    </row>
    <row r="53" spans="1:43">
      <c r="A53" s="2" t="s">
        <v>122</v>
      </c>
      <c r="C53" s="1" t="s">
        <v>123</v>
      </c>
      <c r="D53" t="s">
        <v>124</v>
      </c>
      <c r="E53" t="s">
        <v>67</v>
      </c>
      <c r="F53">
        <v>3.6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2.9225352112676059E-2</v>
      </c>
      <c r="AM53">
        <f>F53*AE53</f>
        <v>0</v>
      </c>
      <c r="AN53">
        <f>F53*AF53</f>
        <v>0</v>
      </c>
      <c r="AO53" t="s">
        <v>110</v>
      </c>
      <c r="AP53" t="s">
        <v>111</v>
      </c>
      <c r="AQ53" s="13" t="s">
        <v>54</v>
      </c>
    </row>
    <row r="54" spans="1:43">
      <c r="A54" s="2" t="s">
        <v>125</v>
      </c>
      <c r="C54" s="1" t="s">
        <v>126</v>
      </c>
      <c r="D54" t="s">
        <v>127</v>
      </c>
      <c r="E54" t="s">
        <v>83</v>
      </c>
      <c r="F54">
        <v>3.5999999999999999E-3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5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110</v>
      </c>
      <c r="AP54" t="s">
        <v>111</v>
      </c>
      <c r="AQ54" s="13" t="s">
        <v>54</v>
      </c>
    </row>
    <row r="55" spans="1:43">
      <c r="A55" s="18"/>
      <c r="B55" s="19"/>
      <c r="C55" s="19" t="s">
        <v>128</v>
      </c>
      <c r="D55" s="13" t="s">
        <v>129</v>
      </c>
      <c r="E55" s="13"/>
      <c r="F55" s="13"/>
      <c r="G55" s="13"/>
      <c r="H55" s="13">
        <f>SUM(H56:H66)</f>
        <v>0</v>
      </c>
      <c r="I55" s="13">
        <f>SUM(I56:I66)</f>
        <v>0</v>
      </c>
      <c r="J55" s="13">
        <f>H55+I55</f>
        <v>0</v>
      </c>
      <c r="K55" s="13"/>
      <c r="L55" s="13">
        <f>SUM(L56:L66)</f>
        <v>2.2867999999999999E-2</v>
      </c>
      <c r="M55" s="13"/>
      <c r="P55" s="13">
        <f>IF(Q55="PR",J55,SUM(O56:O66))</f>
        <v>0</v>
      </c>
      <c r="Q55" s="13" t="s">
        <v>106</v>
      </c>
      <c r="R55" s="13">
        <f>IF(Q55="HS",H55,0)</f>
        <v>0</v>
      </c>
      <c r="S55" s="13">
        <f>IF(Q55="HS",I55-P55,0)</f>
        <v>0</v>
      </c>
      <c r="T55" s="13">
        <f>IF(Q55="PS",H55,0)</f>
        <v>0</v>
      </c>
      <c r="U55" s="13">
        <f>IF(Q55="PS",I55-P55,0)</f>
        <v>0</v>
      </c>
      <c r="V55" s="13">
        <f>IF(Q55="MP",H55,0)</f>
        <v>0</v>
      </c>
      <c r="W55" s="13">
        <f>IF(Q55="MP",I55-P55,0)</f>
        <v>0</v>
      </c>
      <c r="X55" s="13">
        <f>IF(Q55="OM",H55,0)</f>
        <v>0</v>
      </c>
      <c r="Y55" s="13">
        <v>722</v>
      </c>
      <c r="AI55">
        <f>SUM(Z56:Z66)</f>
        <v>0</v>
      </c>
      <c r="AJ55">
        <f>SUM(AA56:AA66)</f>
        <v>0</v>
      </c>
      <c r="AK55">
        <f>SUM(AB56:AB66)</f>
        <v>0</v>
      </c>
    </row>
    <row r="56" spans="1:43">
      <c r="A56" s="2" t="s">
        <v>130</v>
      </c>
      <c r="C56" s="1" t="s">
        <v>131</v>
      </c>
      <c r="D56" t="s">
        <v>132</v>
      </c>
      <c r="E56" t="s">
        <v>67</v>
      </c>
      <c r="F56">
        <v>5.4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4.0099999999999997E-3</v>
      </c>
      <c r="L56">
        <f>F56*K56</f>
        <v>2.1654E-2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0.24177377892030841</v>
      </c>
      <c r="AM56">
        <f>F56*AE56</f>
        <v>0</v>
      </c>
      <c r="AN56">
        <f>F56*AF56</f>
        <v>0</v>
      </c>
      <c r="AO56" t="s">
        <v>133</v>
      </c>
      <c r="AP56" t="s">
        <v>111</v>
      </c>
      <c r="AQ56" s="13" t="s">
        <v>54</v>
      </c>
    </row>
    <row r="57" spans="1:43">
      <c r="D57" s="14" t="s">
        <v>134</v>
      </c>
      <c r="E57" s="14"/>
      <c r="F57" s="14">
        <v>6.4</v>
      </c>
    </row>
    <row r="58" spans="1:43">
      <c r="D58" s="14" t="s">
        <v>135</v>
      </c>
      <c r="E58" s="14"/>
      <c r="F58" s="14">
        <v>5.9</v>
      </c>
    </row>
    <row r="59" spans="1:43">
      <c r="D59" s="14" t="s">
        <v>136</v>
      </c>
      <c r="E59" s="14"/>
      <c r="F59" s="14">
        <v>9.4</v>
      </c>
    </row>
    <row r="60" spans="1:43">
      <c r="D60" s="14" t="s">
        <v>137</v>
      </c>
      <c r="E60" s="14"/>
      <c r="F60" s="14">
        <v>5.4</v>
      </c>
    </row>
    <row r="61" spans="1:43">
      <c r="A61" s="2" t="s">
        <v>138</v>
      </c>
      <c r="C61" s="1" t="s">
        <v>139</v>
      </c>
      <c r="D61" t="s">
        <v>140</v>
      </c>
      <c r="E61" t="s">
        <v>67</v>
      </c>
      <c r="F61">
        <v>5.4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1.0000000000000001E-5</v>
      </c>
      <c r="L61">
        <f>F61*K61</f>
        <v>5.4000000000000005E-5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0.17068343229712421</v>
      </c>
      <c r="AM61">
        <f>F61*AE61</f>
        <v>0</v>
      </c>
      <c r="AN61">
        <f>F61*AF61</f>
        <v>0</v>
      </c>
      <c r="AO61" t="s">
        <v>133</v>
      </c>
      <c r="AP61" t="s">
        <v>111</v>
      </c>
      <c r="AQ61" s="13" t="s">
        <v>54</v>
      </c>
    </row>
    <row r="62" spans="1:43" ht="12.75" customHeight="1">
      <c r="C62" s="17" t="s">
        <v>62</v>
      </c>
      <c r="D62" s="53" t="s">
        <v>141</v>
      </c>
      <c r="E62" s="53"/>
      <c r="F62" s="53"/>
      <c r="G62" s="53"/>
      <c r="H62" s="53"/>
      <c r="I62" s="53"/>
      <c r="J62" s="53"/>
      <c r="K62" s="53"/>
      <c r="L62" s="53"/>
      <c r="M62" s="53"/>
    </row>
    <row r="63" spans="1:43">
      <c r="A63" s="2" t="s">
        <v>142</v>
      </c>
      <c r="C63" s="1" t="s">
        <v>143</v>
      </c>
      <c r="D63" t="s">
        <v>144</v>
      </c>
      <c r="E63" t="s">
        <v>102</v>
      </c>
      <c r="F63">
        <v>5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1.8000000000000001E-4</v>
      </c>
      <c r="L63">
        <f>F63*K63</f>
        <v>9.0000000000000008E-4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0.37733720879788302</v>
      </c>
      <c r="AM63">
        <f>F63*AE63</f>
        <v>0</v>
      </c>
      <c r="AN63">
        <f>F63*AF63</f>
        <v>0</v>
      </c>
      <c r="AO63" t="s">
        <v>133</v>
      </c>
      <c r="AP63" t="s">
        <v>111</v>
      </c>
      <c r="AQ63" s="13" t="s">
        <v>54</v>
      </c>
    </row>
    <row r="64" spans="1:43">
      <c r="A64" s="2" t="s">
        <v>145</v>
      </c>
      <c r="C64" s="1" t="s">
        <v>146</v>
      </c>
      <c r="D64" t="s">
        <v>147</v>
      </c>
      <c r="E64" t="s">
        <v>102</v>
      </c>
      <c r="F64">
        <v>2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1.2999999999999999E-4</v>
      </c>
      <c r="L64">
        <f>F64*K64</f>
        <v>2.5999999999999998E-4</v>
      </c>
      <c r="M64" t="s">
        <v>51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0.71827496149467618</v>
      </c>
      <c r="AM64">
        <f>F64*AE64</f>
        <v>0</v>
      </c>
      <c r="AN64">
        <f>F64*AF64</f>
        <v>0</v>
      </c>
      <c r="AO64" t="s">
        <v>133</v>
      </c>
      <c r="AP64" t="s">
        <v>111</v>
      </c>
      <c r="AQ64" s="13" t="s">
        <v>54</v>
      </c>
    </row>
    <row r="65" spans="1:43">
      <c r="A65" s="2" t="s">
        <v>148</v>
      </c>
      <c r="C65" s="1" t="s">
        <v>149</v>
      </c>
      <c r="D65" t="s">
        <v>150</v>
      </c>
      <c r="E65" t="s">
        <v>67</v>
      </c>
      <c r="F65">
        <v>5.4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0</v>
      </c>
      <c r="L65">
        <f>F65*K65</f>
        <v>0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1.5294117647058819E-2</v>
      </c>
      <c r="AM65">
        <f>F65*AE65</f>
        <v>0</v>
      </c>
      <c r="AN65">
        <f>F65*AF65</f>
        <v>0</v>
      </c>
      <c r="AO65" t="s">
        <v>133</v>
      </c>
      <c r="AP65" t="s">
        <v>111</v>
      </c>
      <c r="AQ65" s="13" t="s">
        <v>54</v>
      </c>
    </row>
    <row r="66" spans="1:43">
      <c r="A66" s="2" t="s">
        <v>151</v>
      </c>
      <c r="C66" s="1" t="s">
        <v>152</v>
      </c>
      <c r="D66" t="s">
        <v>153</v>
      </c>
      <c r="E66" t="s">
        <v>83</v>
      </c>
      <c r="F66">
        <v>2.29E-2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M66" t="s">
        <v>51</v>
      </c>
      <c r="N66">
        <v>5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</v>
      </c>
      <c r="AM66">
        <f>F66*AE66</f>
        <v>0</v>
      </c>
      <c r="AN66">
        <f>F66*AF66</f>
        <v>0</v>
      </c>
      <c r="AO66" t="s">
        <v>133</v>
      </c>
      <c r="AP66" t="s">
        <v>111</v>
      </c>
      <c r="AQ66" s="13" t="s">
        <v>54</v>
      </c>
    </row>
    <row r="67" spans="1:43">
      <c r="A67" s="18"/>
      <c r="B67" s="19"/>
      <c r="C67" s="19" t="s">
        <v>154</v>
      </c>
      <c r="D67" s="13" t="s">
        <v>155</v>
      </c>
      <c r="E67" s="13"/>
      <c r="F67" s="13"/>
      <c r="G67" s="13"/>
      <c r="H67" s="13">
        <f>SUM(H68:H92)</f>
        <v>0</v>
      </c>
      <c r="I67" s="13">
        <f>SUM(I68:I92)</f>
        <v>0</v>
      </c>
      <c r="J67" s="13">
        <f>H67+I67</f>
        <v>0</v>
      </c>
      <c r="K67" s="13"/>
      <c r="L67" s="13">
        <f>SUM(L68:L92)</f>
        <v>0.4840600000000001</v>
      </c>
      <c r="M67" s="13"/>
      <c r="P67" s="13">
        <f>IF(Q67="PR",J67,SUM(O68:O92))</f>
        <v>0</v>
      </c>
      <c r="Q67" s="13" t="s">
        <v>106</v>
      </c>
      <c r="R67" s="13">
        <f>IF(Q67="HS",H67,0)</f>
        <v>0</v>
      </c>
      <c r="S67" s="13">
        <f>IF(Q67="HS",I67-P67,0)</f>
        <v>0</v>
      </c>
      <c r="T67" s="13">
        <f>IF(Q67="PS",H67,0)</f>
        <v>0</v>
      </c>
      <c r="U67" s="13">
        <f>IF(Q67="PS",I67-P67,0)</f>
        <v>0</v>
      </c>
      <c r="V67" s="13">
        <f>IF(Q67="MP",H67,0)</f>
        <v>0</v>
      </c>
      <c r="W67" s="13">
        <f>IF(Q67="MP",I67-P67,0)</f>
        <v>0</v>
      </c>
      <c r="X67" s="13">
        <f>IF(Q67="OM",H67,0)</f>
        <v>0</v>
      </c>
      <c r="Y67" s="13">
        <v>725</v>
      </c>
      <c r="AI67">
        <f>SUM(Z68:Z92)</f>
        <v>0</v>
      </c>
      <c r="AJ67">
        <f>SUM(AA68:AA92)</f>
        <v>0</v>
      </c>
      <c r="AK67">
        <f>SUM(AB68:AB92)</f>
        <v>0</v>
      </c>
    </row>
    <row r="68" spans="1:43">
      <c r="A68" s="2" t="s">
        <v>156</v>
      </c>
      <c r="C68" s="1" t="s">
        <v>157</v>
      </c>
      <c r="D68" t="s">
        <v>158</v>
      </c>
      <c r="E68" t="s">
        <v>102</v>
      </c>
      <c r="F68">
        <v>1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0.86802803738317758</v>
      </c>
      <c r="AM68">
        <f>F68*AE68</f>
        <v>0</v>
      </c>
      <c r="AN68">
        <f>F68*AF68</f>
        <v>0</v>
      </c>
      <c r="AO68" t="s">
        <v>159</v>
      </c>
      <c r="AP68" t="s">
        <v>111</v>
      </c>
      <c r="AQ68" s="13" t="s">
        <v>54</v>
      </c>
    </row>
    <row r="69" spans="1:43">
      <c r="A69" s="2" t="s">
        <v>160</v>
      </c>
      <c r="C69" s="1" t="s">
        <v>161</v>
      </c>
      <c r="D69" t="s">
        <v>162</v>
      </c>
      <c r="E69" t="s">
        <v>163</v>
      </c>
      <c r="F69">
        <v>1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1.7010000000000001E-2</v>
      </c>
      <c r="L69">
        <f>F69*K69</f>
        <v>1.7010000000000001E-2</v>
      </c>
      <c r="M69" t="s">
        <v>51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0.78475862068965518</v>
      </c>
      <c r="AM69">
        <f>F69*AE69</f>
        <v>0</v>
      </c>
      <c r="AN69">
        <f>F69*AF69</f>
        <v>0</v>
      </c>
      <c r="AO69" t="s">
        <v>159</v>
      </c>
      <c r="AP69" t="s">
        <v>111</v>
      </c>
      <c r="AQ69" s="13" t="s">
        <v>54</v>
      </c>
    </row>
    <row r="70" spans="1:43" ht="12.75" customHeight="1">
      <c r="C70" s="17" t="s">
        <v>62</v>
      </c>
      <c r="D70" s="53" t="s">
        <v>164</v>
      </c>
      <c r="E70" s="53"/>
      <c r="F70" s="53"/>
      <c r="G70" s="53"/>
      <c r="H70" s="53"/>
      <c r="I70" s="53"/>
      <c r="J70" s="53"/>
      <c r="K70" s="53"/>
      <c r="L70" s="53"/>
      <c r="M70" s="53"/>
    </row>
    <row r="71" spans="1:43">
      <c r="A71" s="2" t="s">
        <v>165</v>
      </c>
      <c r="C71" s="1" t="s">
        <v>166</v>
      </c>
      <c r="D71" t="s">
        <v>167</v>
      </c>
      <c r="E71" t="s">
        <v>102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1.933E-2</v>
      </c>
      <c r="L71">
        <f>F71*K71</f>
        <v>1.933E-2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</v>
      </c>
      <c r="AM71">
        <f>F71*AE71</f>
        <v>0</v>
      </c>
      <c r="AN71">
        <f>F71*AF71</f>
        <v>0</v>
      </c>
      <c r="AO71" t="s">
        <v>159</v>
      </c>
      <c r="AP71" t="s">
        <v>111</v>
      </c>
      <c r="AQ71" s="13" t="s">
        <v>54</v>
      </c>
    </row>
    <row r="72" spans="1:43">
      <c r="A72" s="2" t="s">
        <v>168</v>
      </c>
      <c r="C72" s="1" t="s">
        <v>169</v>
      </c>
      <c r="D72" t="s">
        <v>170</v>
      </c>
      <c r="E72" t="s">
        <v>102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3.1870000000000002E-2</v>
      </c>
      <c r="L72">
        <f>F72*K72</f>
        <v>3.1870000000000002E-2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</v>
      </c>
      <c r="AM72">
        <f>F72*AE72</f>
        <v>0</v>
      </c>
      <c r="AN72">
        <f>F72*AF72</f>
        <v>0</v>
      </c>
      <c r="AO72" t="s">
        <v>159</v>
      </c>
      <c r="AP72" t="s">
        <v>111</v>
      </c>
      <c r="AQ72" s="13" t="s">
        <v>54</v>
      </c>
    </row>
    <row r="73" spans="1:43">
      <c r="A73" s="2" t="s">
        <v>171</v>
      </c>
      <c r="C73" s="1" t="s">
        <v>172</v>
      </c>
      <c r="D73" t="s">
        <v>173</v>
      </c>
      <c r="E73" t="s">
        <v>102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0.38567000000000001</v>
      </c>
      <c r="L73">
        <f>F73*K73</f>
        <v>0.38567000000000001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1.9678749233249169E-2</v>
      </c>
      <c r="AM73">
        <f>F73*AE73</f>
        <v>0</v>
      </c>
      <c r="AN73">
        <f>F73*AF73</f>
        <v>0</v>
      </c>
      <c r="AO73" t="s">
        <v>159</v>
      </c>
      <c r="AP73" t="s">
        <v>111</v>
      </c>
      <c r="AQ73" s="13" t="s">
        <v>54</v>
      </c>
    </row>
    <row r="74" spans="1:43">
      <c r="A74" s="2" t="s">
        <v>174</v>
      </c>
      <c r="C74" s="1" t="s">
        <v>175</v>
      </c>
      <c r="D74" t="s">
        <v>176</v>
      </c>
      <c r="E74" t="s">
        <v>102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1.57E-3</v>
      </c>
      <c r="L74">
        <f>F74*K74</f>
        <v>1.57E-3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0.1783447251742083</v>
      </c>
      <c r="AM74">
        <f>F74*AE74</f>
        <v>0</v>
      </c>
      <c r="AN74">
        <f>F74*AF74</f>
        <v>0</v>
      </c>
      <c r="AO74" t="s">
        <v>159</v>
      </c>
      <c r="AP74" t="s">
        <v>111</v>
      </c>
      <c r="AQ74" s="13" t="s">
        <v>54</v>
      </c>
    </row>
    <row r="75" spans="1:43">
      <c r="A75" s="2" t="s">
        <v>177</v>
      </c>
      <c r="C75" s="1" t="s">
        <v>178</v>
      </c>
      <c r="D75" t="s">
        <v>179</v>
      </c>
      <c r="E75" t="s">
        <v>102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1.5E-3</v>
      </c>
      <c r="L75">
        <f>F75*K75</f>
        <v>1.5E-3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</v>
      </c>
      <c r="AM75">
        <f>F75*AE75</f>
        <v>0</v>
      </c>
      <c r="AN75">
        <f>F75*AF75</f>
        <v>0</v>
      </c>
      <c r="AO75" t="s">
        <v>159</v>
      </c>
      <c r="AP75" t="s">
        <v>111</v>
      </c>
      <c r="AQ75" s="13" t="s">
        <v>54</v>
      </c>
    </row>
    <row r="76" spans="1:43" ht="12.75" customHeight="1">
      <c r="C76" s="17" t="s">
        <v>62</v>
      </c>
      <c r="D76" s="53" t="s">
        <v>180</v>
      </c>
      <c r="E76" s="53"/>
      <c r="F76" s="53"/>
      <c r="G76" s="53"/>
      <c r="H76" s="53"/>
      <c r="I76" s="53"/>
      <c r="J76" s="53"/>
      <c r="K76" s="53"/>
      <c r="L76" s="53"/>
      <c r="M76" s="53"/>
    </row>
    <row r="77" spans="1:43">
      <c r="A77" s="2" t="s">
        <v>181</v>
      </c>
      <c r="C77" s="1" t="s">
        <v>182</v>
      </c>
      <c r="D77" t="s">
        <v>183</v>
      </c>
      <c r="E77" t="s">
        <v>102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8.0000000000000004E-4</v>
      </c>
      <c r="L77">
        <f>F77*K77</f>
        <v>8.0000000000000004E-4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159</v>
      </c>
      <c r="AP77" t="s">
        <v>111</v>
      </c>
      <c r="AQ77" s="13" t="s">
        <v>54</v>
      </c>
    </row>
    <row r="78" spans="1:43" ht="25.5" customHeight="1">
      <c r="C78" s="17" t="s">
        <v>62</v>
      </c>
      <c r="D78" s="53" t="s">
        <v>184</v>
      </c>
      <c r="E78" s="53"/>
      <c r="F78" s="53"/>
      <c r="G78" s="53"/>
      <c r="H78" s="53"/>
      <c r="I78" s="53"/>
      <c r="J78" s="53"/>
      <c r="K78" s="53"/>
      <c r="L78" s="53"/>
      <c r="M78" s="53"/>
    </row>
    <row r="79" spans="1:43">
      <c r="A79" s="2" t="s">
        <v>185</v>
      </c>
      <c r="C79" s="1" t="s">
        <v>186</v>
      </c>
      <c r="D79" t="s">
        <v>187</v>
      </c>
      <c r="E79" t="s">
        <v>102</v>
      </c>
      <c r="F79">
        <v>2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1.2999999999999999E-3</v>
      </c>
      <c r="L79">
        <f>F79*K79</f>
        <v>2.5999999999999999E-3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159</v>
      </c>
      <c r="AP79" t="s">
        <v>111</v>
      </c>
      <c r="AQ79" s="13" t="s">
        <v>54</v>
      </c>
    </row>
    <row r="80" spans="1:43" ht="12.75" customHeight="1">
      <c r="C80" s="17" t="s">
        <v>62</v>
      </c>
      <c r="D80" s="53" t="s">
        <v>188</v>
      </c>
      <c r="E80" s="53"/>
      <c r="F80" s="53"/>
      <c r="G80" s="53"/>
      <c r="H80" s="53"/>
      <c r="I80" s="53"/>
      <c r="J80" s="53"/>
      <c r="K80" s="53"/>
      <c r="L80" s="53"/>
      <c r="M80" s="53"/>
    </row>
    <row r="81" spans="1:43">
      <c r="A81" s="2" t="s">
        <v>189</v>
      </c>
      <c r="C81" s="1" t="s">
        <v>190</v>
      </c>
      <c r="D81" t="s">
        <v>191</v>
      </c>
      <c r="E81" t="s">
        <v>102</v>
      </c>
      <c r="F81">
        <v>3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1.1000000000000001E-3</v>
      </c>
      <c r="L81">
        <f>F81*K81</f>
        <v>3.3E-3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159</v>
      </c>
      <c r="AP81" t="s">
        <v>111</v>
      </c>
      <c r="AQ81" s="13" t="s">
        <v>54</v>
      </c>
    </row>
    <row r="82" spans="1:43" ht="12.75" customHeight="1">
      <c r="C82" s="17" t="s">
        <v>62</v>
      </c>
      <c r="D82" s="53" t="s">
        <v>192</v>
      </c>
      <c r="E82" s="53"/>
      <c r="F82" s="53"/>
      <c r="G82" s="53"/>
      <c r="H82" s="53"/>
      <c r="I82" s="53"/>
      <c r="J82" s="53"/>
      <c r="K82" s="53"/>
      <c r="L82" s="53"/>
      <c r="M82" s="53"/>
    </row>
    <row r="83" spans="1:43">
      <c r="A83" s="2" t="s">
        <v>193</v>
      </c>
      <c r="C83" s="1" t="s">
        <v>194</v>
      </c>
      <c r="D83" t="s">
        <v>195</v>
      </c>
      <c r="E83" t="s">
        <v>102</v>
      </c>
      <c r="F83">
        <v>1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2.0999999999999999E-3</v>
      </c>
      <c r="L83">
        <f>F83*K83</f>
        <v>2.0999999999999999E-3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159</v>
      </c>
      <c r="AP83" t="s">
        <v>111</v>
      </c>
      <c r="AQ83" s="13" t="s">
        <v>54</v>
      </c>
    </row>
    <row r="84" spans="1:43" ht="25.5" customHeight="1">
      <c r="C84" s="17" t="s">
        <v>62</v>
      </c>
      <c r="D84" s="53" t="s">
        <v>196</v>
      </c>
      <c r="E84" s="53"/>
      <c r="F84" s="53"/>
      <c r="G84" s="53"/>
      <c r="H84" s="53"/>
      <c r="I84" s="53"/>
      <c r="J84" s="53"/>
      <c r="K84" s="53"/>
      <c r="L84" s="53"/>
      <c r="M84" s="53"/>
    </row>
    <row r="85" spans="1:43">
      <c r="A85" s="2" t="s">
        <v>197</v>
      </c>
      <c r="C85" s="1" t="s">
        <v>198</v>
      </c>
      <c r="D85" t="s">
        <v>199</v>
      </c>
      <c r="E85" t="s">
        <v>102</v>
      </c>
      <c r="F85">
        <v>1</v>
      </c>
      <c r="G85">
        <v>0</v>
      </c>
      <c r="H85">
        <f t="shared" ref="H85:H92" si="0">F85*AE85</f>
        <v>0</v>
      </c>
      <c r="I85">
        <f t="shared" ref="I85:I92" si="1">J85-H85</f>
        <v>0</v>
      </c>
      <c r="J85">
        <f t="shared" ref="J85:J92" si="2">F85*G85</f>
        <v>0</v>
      </c>
      <c r="K85">
        <v>8.0000000000000002E-3</v>
      </c>
      <c r="L85">
        <f t="shared" ref="L85:L92" si="3">F85*K85</f>
        <v>8.0000000000000002E-3</v>
      </c>
      <c r="M85" t="s">
        <v>51</v>
      </c>
      <c r="N85">
        <v>1</v>
      </c>
      <c r="O85">
        <f t="shared" ref="O85:O92" si="4">IF(N85=5,I85,0)</f>
        <v>0</v>
      </c>
      <c r="Z85">
        <f t="shared" ref="Z85:Z92" si="5">IF(AD85=0,J85,0)</f>
        <v>0</v>
      </c>
      <c r="AA85">
        <f t="shared" ref="AA85:AA92" si="6">IF(AD85=15,J85,0)</f>
        <v>0</v>
      </c>
      <c r="AB85">
        <f t="shared" ref="AB85:AB92" si="7">IF(AD85=21,J85,0)</f>
        <v>0</v>
      </c>
      <c r="AD85">
        <v>12</v>
      </c>
      <c r="AE85">
        <f t="shared" ref="AE85:AE92" si="8">G85*AG85</f>
        <v>0</v>
      </c>
      <c r="AF85">
        <f t="shared" ref="AF85:AF92" si="9">G85*(1-AG85)</f>
        <v>0</v>
      </c>
      <c r="AG85">
        <v>1</v>
      </c>
      <c r="AM85">
        <f t="shared" ref="AM85:AM92" si="10">F85*AE85</f>
        <v>0</v>
      </c>
      <c r="AN85">
        <f t="shared" ref="AN85:AN92" si="11">F85*AF85</f>
        <v>0</v>
      </c>
      <c r="AO85" t="s">
        <v>159</v>
      </c>
      <c r="AP85" t="s">
        <v>111</v>
      </c>
      <c r="AQ85" s="13" t="s">
        <v>54</v>
      </c>
    </row>
    <row r="86" spans="1:43">
      <c r="A86" s="2" t="s">
        <v>200</v>
      </c>
      <c r="C86" s="1" t="s">
        <v>201</v>
      </c>
      <c r="D86" t="s">
        <v>202</v>
      </c>
      <c r="E86" t="s">
        <v>163</v>
      </c>
      <c r="F86">
        <v>1</v>
      </c>
      <c r="G86">
        <v>0</v>
      </c>
      <c r="H86">
        <f t="shared" si="0"/>
        <v>0</v>
      </c>
      <c r="I86">
        <f t="shared" si="1"/>
        <v>0</v>
      </c>
      <c r="J86">
        <f t="shared" si="2"/>
        <v>0</v>
      </c>
      <c r="K86">
        <v>2.3E-3</v>
      </c>
      <c r="L86">
        <f t="shared" si="3"/>
        <v>2.3E-3</v>
      </c>
      <c r="M86" t="s">
        <v>51</v>
      </c>
      <c r="N86">
        <v>1</v>
      </c>
      <c r="O86">
        <f t="shared" si="4"/>
        <v>0</v>
      </c>
      <c r="Z86">
        <f t="shared" si="5"/>
        <v>0</v>
      </c>
      <c r="AA86">
        <f t="shared" si="6"/>
        <v>0</v>
      </c>
      <c r="AB86">
        <f t="shared" si="7"/>
        <v>0</v>
      </c>
      <c r="AD86">
        <v>12</v>
      </c>
      <c r="AE86">
        <f t="shared" si="8"/>
        <v>0</v>
      </c>
      <c r="AF86">
        <f t="shared" si="9"/>
        <v>0</v>
      </c>
      <c r="AG86">
        <v>0.88471458773784362</v>
      </c>
      <c r="AM86">
        <f t="shared" si="10"/>
        <v>0</v>
      </c>
      <c r="AN86">
        <f t="shared" si="11"/>
        <v>0</v>
      </c>
      <c r="AO86" t="s">
        <v>159</v>
      </c>
      <c r="AP86" t="s">
        <v>111</v>
      </c>
      <c r="AQ86" s="13" t="s">
        <v>54</v>
      </c>
    </row>
    <row r="87" spans="1:43">
      <c r="A87" s="2" t="s">
        <v>203</v>
      </c>
      <c r="C87" s="1" t="s">
        <v>204</v>
      </c>
      <c r="D87" t="s">
        <v>205</v>
      </c>
      <c r="E87" t="s">
        <v>163</v>
      </c>
      <c r="F87">
        <v>2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2.3E-3</v>
      </c>
      <c r="L87">
        <f t="shared" si="3"/>
        <v>4.5999999999999999E-3</v>
      </c>
      <c r="M87" t="s">
        <v>51</v>
      </c>
      <c r="N87">
        <v>1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12</v>
      </c>
      <c r="AE87">
        <f t="shared" si="8"/>
        <v>0</v>
      </c>
      <c r="AF87">
        <f t="shared" si="9"/>
        <v>0</v>
      </c>
      <c r="AG87">
        <v>0.89831235431235434</v>
      </c>
      <c r="AM87">
        <f t="shared" si="10"/>
        <v>0</v>
      </c>
      <c r="AN87">
        <f t="shared" si="11"/>
        <v>0</v>
      </c>
      <c r="AO87" t="s">
        <v>159</v>
      </c>
      <c r="AP87" t="s">
        <v>111</v>
      </c>
      <c r="AQ87" s="13" t="s">
        <v>54</v>
      </c>
    </row>
    <row r="88" spans="1:43">
      <c r="A88" s="2" t="s">
        <v>206</v>
      </c>
      <c r="C88" s="1" t="s">
        <v>207</v>
      </c>
      <c r="D88" t="s">
        <v>208</v>
      </c>
      <c r="E88" t="s">
        <v>83</v>
      </c>
      <c r="F88">
        <v>0.48430000000000001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0</v>
      </c>
      <c r="L88">
        <f t="shared" si="3"/>
        <v>0</v>
      </c>
      <c r="M88" t="s">
        <v>51</v>
      </c>
      <c r="N88">
        <v>5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</v>
      </c>
      <c r="AM88">
        <f t="shared" si="10"/>
        <v>0</v>
      </c>
      <c r="AN88">
        <f t="shared" si="11"/>
        <v>0</v>
      </c>
      <c r="AO88" t="s">
        <v>159</v>
      </c>
      <c r="AP88" t="s">
        <v>111</v>
      </c>
      <c r="AQ88" s="13" t="s">
        <v>54</v>
      </c>
    </row>
    <row r="89" spans="1:43">
      <c r="A89" s="2" t="s">
        <v>209</v>
      </c>
      <c r="C89" s="1" t="s">
        <v>210</v>
      </c>
      <c r="D89" t="s">
        <v>211</v>
      </c>
      <c r="E89" t="s">
        <v>163</v>
      </c>
      <c r="F89">
        <v>3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2.4000000000000001E-4</v>
      </c>
      <c r="L89">
        <f t="shared" si="3"/>
        <v>7.2000000000000005E-4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0.76627257799671589</v>
      </c>
      <c r="AM89">
        <f t="shared" si="10"/>
        <v>0</v>
      </c>
      <c r="AN89">
        <f t="shared" si="11"/>
        <v>0</v>
      </c>
      <c r="AO89" t="s">
        <v>159</v>
      </c>
      <c r="AP89" t="s">
        <v>111</v>
      </c>
      <c r="AQ89" s="13" t="s">
        <v>54</v>
      </c>
    </row>
    <row r="90" spans="1:43">
      <c r="A90" s="2" t="s">
        <v>212</v>
      </c>
      <c r="C90" s="1" t="s">
        <v>213</v>
      </c>
      <c r="D90" t="s">
        <v>214</v>
      </c>
      <c r="E90" t="s">
        <v>102</v>
      </c>
      <c r="F90">
        <v>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8.4999999999999995E-4</v>
      </c>
      <c r="L90">
        <f t="shared" si="3"/>
        <v>8.4999999999999995E-4</v>
      </c>
      <c r="M90" t="s">
        <v>51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0.89444997706602103</v>
      </c>
      <c r="AM90">
        <f t="shared" si="10"/>
        <v>0</v>
      </c>
      <c r="AN90">
        <f t="shared" si="11"/>
        <v>0</v>
      </c>
      <c r="AO90" t="s">
        <v>159</v>
      </c>
      <c r="AP90" t="s">
        <v>111</v>
      </c>
      <c r="AQ90" s="13" t="s">
        <v>54</v>
      </c>
    </row>
    <row r="91" spans="1:43">
      <c r="A91" s="2" t="s">
        <v>215</v>
      </c>
      <c r="C91" s="1" t="s">
        <v>216</v>
      </c>
      <c r="D91" t="s">
        <v>217</v>
      </c>
      <c r="E91" t="s">
        <v>163</v>
      </c>
      <c r="F91">
        <v>1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1.8400000000000001E-3</v>
      </c>
      <c r="L91">
        <f t="shared" si="3"/>
        <v>1.8400000000000001E-3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0.46077464788732392</v>
      </c>
      <c r="AM91">
        <f t="shared" si="10"/>
        <v>0</v>
      </c>
      <c r="AN91">
        <f t="shared" si="11"/>
        <v>0</v>
      </c>
      <c r="AO91" t="s">
        <v>159</v>
      </c>
      <c r="AP91" t="s">
        <v>111</v>
      </c>
      <c r="AQ91" s="13" t="s">
        <v>54</v>
      </c>
    </row>
    <row r="92" spans="1:43">
      <c r="A92" s="2" t="s">
        <v>218</v>
      </c>
      <c r="C92" s="1" t="s">
        <v>219</v>
      </c>
      <c r="D92" t="s">
        <v>220</v>
      </c>
      <c r="E92" t="s">
        <v>102</v>
      </c>
      <c r="F92">
        <v>0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2.2599999999999999E-2</v>
      </c>
      <c r="L92">
        <f t="shared" si="3"/>
        <v>0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</v>
      </c>
      <c r="AM92">
        <f t="shared" si="10"/>
        <v>0</v>
      </c>
      <c r="AN92">
        <f t="shared" si="11"/>
        <v>0</v>
      </c>
      <c r="AO92" t="s">
        <v>159</v>
      </c>
      <c r="AP92" t="s">
        <v>111</v>
      </c>
      <c r="AQ92" s="13" t="s">
        <v>54</v>
      </c>
    </row>
    <row r="93" spans="1:43" ht="12.75" customHeight="1">
      <c r="C93" s="17" t="s">
        <v>62</v>
      </c>
      <c r="D93" s="53" t="s">
        <v>221</v>
      </c>
      <c r="E93" s="53"/>
      <c r="F93" s="53"/>
      <c r="G93" s="53"/>
      <c r="H93" s="53"/>
      <c r="I93" s="53"/>
      <c r="J93" s="53"/>
      <c r="K93" s="53"/>
      <c r="L93" s="53"/>
      <c r="M93" s="53"/>
    </row>
    <row r="94" spans="1:43">
      <c r="A94" s="18"/>
      <c r="B94" s="19"/>
      <c r="C94" s="19" t="s">
        <v>222</v>
      </c>
      <c r="D94" s="13" t="s">
        <v>223</v>
      </c>
      <c r="E94" s="13"/>
      <c r="F94" s="13"/>
      <c r="G94" s="13"/>
      <c r="H94" s="13">
        <f>SUM(H95:H99)</f>
        <v>0</v>
      </c>
      <c r="I94" s="13">
        <f>SUM(I95:I99)</f>
        <v>0</v>
      </c>
      <c r="J94" s="13">
        <f>H94+I94</f>
        <v>0</v>
      </c>
      <c r="K94" s="13"/>
      <c r="L94" s="13">
        <f>SUM(L95:L99)</f>
        <v>1.9799999999999998E-2</v>
      </c>
      <c r="M94" s="13"/>
      <c r="P94" s="13">
        <f>IF(Q94="PR",J94,SUM(O95:O99))</f>
        <v>0</v>
      </c>
      <c r="Q94" s="13" t="s">
        <v>106</v>
      </c>
      <c r="R94" s="13">
        <f>IF(Q94="HS",H94,0)</f>
        <v>0</v>
      </c>
      <c r="S94" s="13">
        <f>IF(Q94="HS",I94-P94,0)</f>
        <v>0</v>
      </c>
      <c r="T94" s="13">
        <f>IF(Q94="PS",H94,0)</f>
        <v>0</v>
      </c>
      <c r="U94" s="13">
        <f>IF(Q94="PS",I94-P94,0)</f>
        <v>0</v>
      </c>
      <c r="V94" s="13">
        <f>IF(Q94="MP",H94,0)</f>
        <v>0</v>
      </c>
      <c r="W94" s="13">
        <f>IF(Q94="MP",I94-P94,0)</f>
        <v>0</v>
      </c>
      <c r="X94" s="13">
        <f>IF(Q94="OM",H94,0)</f>
        <v>0</v>
      </c>
      <c r="Y94" s="13">
        <v>766</v>
      </c>
      <c r="AI94">
        <f>SUM(Z95:Z99)</f>
        <v>0</v>
      </c>
      <c r="AJ94">
        <f>SUM(AA95:AA99)</f>
        <v>0</v>
      </c>
      <c r="AK94">
        <f>SUM(AB95:AB99)</f>
        <v>0</v>
      </c>
    </row>
    <row r="95" spans="1:43">
      <c r="A95" s="2" t="s">
        <v>224</v>
      </c>
      <c r="C95" s="1" t="s">
        <v>225</v>
      </c>
      <c r="D95" t="s">
        <v>226</v>
      </c>
      <c r="E95" t="s">
        <v>102</v>
      </c>
      <c r="F95">
        <v>1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0</v>
      </c>
      <c r="L95">
        <f>F95*K95</f>
        <v>0</v>
      </c>
      <c r="M95" t="s">
        <v>51</v>
      </c>
      <c r="N95">
        <v>1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12</v>
      </c>
      <c r="AE95">
        <f>G95*AG95</f>
        <v>0</v>
      </c>
      <c r="AF95">
        <f>G95*(1-AG95)</f>
        <v>0</v>
      </c>
      <c r="AG95">
        <v>0</v>
      </c>
      <c r="AM95">
        <f>F95*AE95</f>
        <v>0</v>
      </c>
      <c r="AN95">
        <f>F95*AF95</f>
        <v>0</v>
      </c>
      <c r="AO95" t="s">
        <v>227</v>
      </c>
      <c r="AP95" t="s">
        <v>228</v>
      </c>
      <c r="AQ95" s="13" t="s">
        <v>54</v>
      </c>
    </row>
    <row r="96" spans="1:43">
      <c r="A96" s="2" t="s">
        <v>229</v>
      </c>
      <c r="C96" s="1" t="s">
        <v>230</v>
      </c>
      <c r="D96" t="s">
        <v>231</v>
      </c>
      <c r="E96" t="s">
        <v>83</v>
      </c>
      <c r="F96">
        <v>1.9800000000000002E-2</v>
      </c>
      <c r="G96">
        <v>0</v>
      </c>
      <c r="H96">
        <f>F96*AE96</f>
        <v>0</v>
      </c>
      <c r="I96">
        <f>J96-H96</f>
        <v>0</v>
      </c>
      <c r="J96">
        <f>F96*G96</f>
        <v>0</v>
      </c>
      <c r="K96">
        <v>0</v>
      </c>
      <c r="L96">
        <f>F96*K96</f>
        <v>0</v>
      </c>
      <c r="M96" t="s">
        <v>51</v>
      </c>
      <c r="N96">
        <v>5</v>
      </c>
      <c r="O96">
        <f>IF(N96=5,I96,0)</f>
        <v>0</v>
      </c>
      <c r="Z96">
        <f>IF(AD96=0,J96,0)</f>
        <v>0</v>
      </c>
      <c r="AA96">
        <f>IF(AD96=15,J96,0)</f>
        <v>0</v>
      </c>
      <c r="AB96">
        <f>IF(AD96=21,J96,0)</f>
        <v>0</v>
      </c>
      <c r="AD96">
        <v>12</v>
      </c>
      <c r="AE96">
        <f>G96*AG96</f>
        <v>0</v>
      </c>
      <c r="AF96">
        <f>G96*(1-AG96)</f>
        <v>0</v>
      </c>
      <c r="AG96">
        <v>0</v>
      </c>
      <c r="AM96">
        <f>F96*AE96</f>
        <v>0</v>
      </c>
      <c r="AN96">
        <f>F96*AF96</f>
        <v>0</v>
      </c>
      <c r="AO96" t="s">
        <v>227</v>
      </c>
      <c r="AP96" t="s">
        <v>228</v>
      </c>
      <c r="AQ96" s="13" t="s">
        <v>54</v>
      </c>
    </row>
    <row r="97" spans="1:43">
      <c r="A97" s="2" t="s">
        <v>232</v>
      </c>
      <c r="C97" s="1" t="s">
        <v>233</v>
      </c>
      <c r="D97" t="s">
        <v>234</v>
      </c>
      <c r="E97" t="s">
        <v>102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1.9E-2</v>
      </c>
      <c r="L97">
        <f>F97*K97</f>
        <v>1.9E-2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1</v>
      </c>
      <c r="AM97">
        <f>F97*AE97</f>
        <v>0</v>
      </c>
      <c r="AN97">
        <f>F97*AF97</f>
        <v>0</v>
      </c>
      <c r="AO97" t="s">
        <v>227</v>
      </c>
      <c r="AP97" t="s">
        <v>228</v>
      </c>
      <c r="AQ97" s="13" t="s">
        <v>54</v>
      </c>
    </row>
    <row r="98" spans="1:43" ht="12.75" customHeight="1">
      <c r="C98" s="17" t="s">
        <v>62</v>
      </c>
      <c r="D98" s="53" t="s">
        <v>235</v>
      </c>
      <c r="E98" s="53"/>
      <c r="F98" s="53"/>
      <c r="G98" s="53"/>
      <c r="H98" s="53"/>
      <c r="I98" s="53"/>
      <c r="J98" s="53"/>
      <c r="K98" s="53"/>
      <c r="L98" s="53"/>
      <c r="M98" s="53"/>
    </row>
    <row r="99" spans="1:43">
      <c r="A99" s="2" t="s">
        <v>236</v>
      </c>
      <c r="C99" s="1" t="s">
        <v>237</v>
      </c>
      <c r="D99" t="s">
        <v>238</v>
      </c>
      <c r="E99" t="s">
        <v>102</v>
      </c>
      <c r="F99">
        <v>1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8.0000000000000004E-4</v>
      </c>
      <c r="L99">
        <f>F99*K99</f>
        <v>8.0000000000000004E-4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1</v>
      </c>
      <c r="AM99">
        <f>F99*AE99</f>
        <v>0</v>
      </c>
      <c r="AN99">
        <f>F99*AF99</f>
        <v>0</v>
      </c>
      <c r="AO99" t="s">
        <v>227</v>
      </c>
      <c r="AP99" t="s">
        <v>228</v>
      </c>
      <c r="AQ99" s="13" t="s">
        <v>54</v>
      </c>
    </row>
    <row r="100" spans="1:43" ht="12.75" customHeight="1">
      <c r="C100" s="17" t="s">
        <v>62</v>
      </c>
      <c r="D100" s="53" t="s">
        <v>239</v>
      </c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43">
      <c r="A101" s="18"/>
      <c r="B101" s="19"/>
      <c r="C101" s="19" t="s">
        <v>240</v>
      </c>
      <c r="D101" s="13" t="s">
        <v>241</v>
      </c>
      <c r="E101" s="13"/>
      <c r="F101" s="13"/>
      <c r="G101" s="13"/>
      <c r="H101" s="13">
        <f>SUM(H102:H155)</f>
        <v>0</v>
      </c>
      <c r="I101" s="13">
        <f>SUM(I102:I155)</f>
        <v>0</v>
      </c>
      <c r="J101" s="13">
        <f>H101+I101</f>
        <v>0</v>
      </c>
      <c r="K101" s="13"/>
      <c r="L101" s="13">
        <f>SUM(L102:L155)</f>
        <v>0.40515139999999994</v>
      </c>
      <c r="M101" s="13"/>
      <c r="P101" s="13">
        <f>IF(Q101="PR",J101,SUM(O102:O155))</f>
        <v>0</v>
      </c>
      <c r="Q101" s="13" t="s">
        <v>106</v>
      </c>
      <c r="R101" s="13">
        <f>IF(Q101="HS",H101,0)</f>
        <v>0</v>
      </c>
      <c r="S101" s="13">
        <f>IF(Q101="HS",I101-P101,0)</f>
        <v>0</v>
      </c>
      <c r="T101" s="13">
        <f>IF(Q101="PS",H101,0)</f>
        <v>0</v>
      </c>
      <c r="U101" s="13">
        <f>IF(Q101="PS",I101-P101,0)</f>
        <v>0</v>
      </c>
      <c r="V101" s="13">
        <f>IF(Q101="MP",H101,0)</f>
        <v>0</v>
      </c>
      <c r="W101" s="13">
        <f>IF(Q101="MP",I101-P101,0)</f>
        <v>0</v>
      </c>
      <c r="X101" s="13">
        <f>IF(Q101="OM",H101,0)</f>
        <v>0</v>
      </c>
      <c r="Y101" s="13">
        <v>771</v>
      </c>
      <c r="AI101">
        <f>SUM(Z102:Z155)</f>
        <v>0</v>
      </c>
      <c r="AJ101">
        <f>SUM(AA102:AA155)</f>
        <v>0</v>
      </c>
      <c r="AK101">
        <f>SUM(AB102:AB155)</f>
        <v>0</v>
      </c>
    </row>
    <row r="102" spans="1:43">
      <c r="A102" s="2" t="s">
        <v>242</v>
      </c>
      <c r="C102" s="1" t="s">
        <v>243</v>
      </c>
      <c r="D102" t="s">
        <v>244</v>
      </c>
      <c r="E102" t="s">
        <v>50</v>
      </c>
      <c r="F102">
        <v>5.68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0</v>
      </c>
      <c r="L102">
        <f>F102*K102</f>
        <v>0</v>
      </c>
      <c r="M102" t="s">
        <v>51</v>
      </c>
      <c r="N102">
        <v>1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245</v>
      </c>
      <c r="AP102" t="s">
        <v>246</v>
      </c>
      <c r="AQ102" s="13" t="s">
        <v>54</v>
      </c>
    </row>
    <row r="103" spans="1:43">
      <c r="D103" s="14" t="s">
        <v>90</v>
      </c>
      <c r="E103" s="14"/>
      <c r="F103" s="14">
        <v>6.98</v>
      </c>
    </row>
    <row r="104" spans="1:43">
      <c r="A104" s="2" t="s">
        <v>247</v>
      </c>
      <c r="C104" s="1" t="s">
        <v>248</v>
      </c>
      <c r="D104" t="s">
        <v>249</v>
      </c>
      <c r="E104" t="s">
        <v>50</v>
      </c>
      <c r="F104">
        <v>5.68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245</v>
      </c>
      <c r="AP104" t="s">
        <v>246</v>
      </c>
      <c r="AQ104" s="13" t="s">
        <v>54</v>
      </c>
    </row>
    <row r="105" spans="1:43" ht="25.5" customHeight="1">
      <c r="C105" s="17" t="s">
        <v>62</v>
      </c>
      <c r="D105" s="53" t="s">
        <v>250</v>
      </c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1:43">
      <c r="A106" s="2" t="s">
        <v>251</v>
      </c>
      <c r="C106" s="1" t="s">
        <v>252</v>
      </c>
      <c r="D106" t="s">
        <v>253</v>
      </c>
      <c r="E106" t="s">
        <v>254</v>
      </c>
      <c r="F106">
        <v>255.6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1E-3</v>
      </c>
      <c r="L106">
        <f>F106*K106</f>
        <v>0.25559999999999999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1</v>
      </c>
      <c r="AM106">
        <f>F106*AE106</f>
        <v>0</v>
      </c>
      <c r="AN106">
        <f>F106*AF106</f>
        <v>0</v>
      </c>
      <c r="AO106" t="s">
        <v>245</v>
      </c>
      <c r="AP106" t="s">
        <v>246</v>
      </c>
      <c r="AQ106" s="13" t="s">
        <v>54</v>
      </c>
    </row>
    <row r="107" spans="1:43">
      <c r="D107" s="14" t="s">
        <v>255</v>
      </c>
      <c r="E107" s="14"/>
      <c r="F107" s="14">
        <v>314.10000000000002</v>
      </c>
    </row>
    <row r="108" spans="1:43">
      <c r="D108" s="14" t="s">
        <v>256</v>
      </c>
      <c r="E108" s="14"/>
      <c r="F108" s="14">
        <v>274.05</v>
      </c>
    </row>
    <row r="109" spans="1:43">
      <c r="D109" s="14" t="s">
        <v>257</v>
      </c>
      <c r="E109" s="14"/>
      <c r="F109" s="14">
        <v>235.35</v>
      </c>
    </row>
    <row r="110" spans="1:43">
      <c r="D110" s="14" t="s">
        <v>258</v>
      </c>
      <c r="E110" s="14"/>
      <c r="F110" s="14">
        <v>255.6</v>
      </c>
    </row>
    <row r="111" spans="1:43" ht="25.5" customHeight="1">
      <c r="C111" s="17" t="s">
        <v>62</v>
      </c>
      <c r="D111" s="53" t="s">
        <v>259</v>
      </c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1:43">
      <c r="A112" s="2" t="s">
        <v>260</v>
      </c>
      <c r="C112" s="1" t="s">
        <v>261</v>
      </c>
      <c r="D112" t="s">
        <v>262</v>
      </c>
      <c r="E112" t="s">
        <v>50</v>
      </c>
      <c r="F112">
        <v>5.68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0</v>
      </c>
      <c r="L112">
        <f>F112*K112</f>
        <v>0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0</v>
      </c>
      <c r="AM112">
        <f>F112*AE112</f>
        <v>0</v>
      </c>
      <c r="AN112">
        <f>F112*AF112</f>
        <v>0</v>
      </c>
      <c r="AO112" t="s">
        <v>245</v>
      </c>
      <c r="AP112" t="s">
        <v>246</v>
      </c>
      <c r="AQ112" s="13" t="s">
        <v>54</v>
      </c>
    </row>
    <row r="113" spans="1:43" ht="12.75" customHeight="1">
      <c r="C113" s="17" t="s">
        <v>62</v>
      </c>
      <c r="D113" s="53" t="s">
        <v>263</v>
      </c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1:43">
      <c r="A114" s="2" t="s">
        <v>264</v>
      </c>
      <c r="C114" s="1" t="s">
        <v>265</v>
      </c>
      <c r="D114" t="s">
        <v>266</v>
      </c>
      <c r="E114" t="s">
        <v>267</v>
      </c>
      <c r="F114">
        <v>1.42</v>
      </c>
      <c r="G114">
        <v>0</v>
      </c>
      <c r="H114">
        <f>F114*AE114</f>
        <v>0</v>
      </c>
      <c r="I114">
        <f>J114-H114</f>
        <v>0</v>
      </c>
      <c r="J114">
        <f>F114*G114</f>
        <v>0</v>
      </c>
      <c r="K114">
        <v>9.5E-4</v>
      </c>
      <c r="L114">
        <f>F114*K114</f>
        <v>1.3489999999999999E-3</v>
      </c>
      <c r="M114" t="s">
        <v>51</v>
      </c>
      <c r="N114">
        <v>1</v>
      </c>
      <c r="O114">
        <f>IF(N114=5,I114,0)</f>
        <v>0</v>
      </c>
      <c r="Z114">
        <f>IF(AD114=0,J114,0)</f>
        <v>0</v>
      </c>
      <c r="AA114">
        <f>IF(AD114=15,J114,0)</f>
        <v>0</v>
      </c>
      <c r="AB114">
        <f>IF(AD114=21,J114,0)</f>
        <v>0</v>
      </c>
      <c r="AD114">
        <v>12</v>
      </c>
      <c r="AE114">
        <f>G114*AG114</f>
        <v>0</v>
      </c>
      <c r="AF114">
        <f>G114*(1-AG114)</f>
        <v>0</v>
      </c>
      <c r="AG114">
        <v>1</v>
      </c>
      <c r="AM114">
        <f>F114*AE114</f>
        <v>0</v>
      </c>
      <c r="AN114">
        <f>F114*AF114</f>
        <v>0</v>
      </c>
      <c r="AO114" t="s">
        <v>245</v>
      </c>
      <c r="AP114" t="s">
        <v>246</v>
      </c>
      <c r="AQ114" s="13" t="s">
        <v>54</v>
      </c>
    </row>
    <row r="115" spans="1:43">
      <c r="D115" s="14" t="s">
        <v>268</v>
      </c>
      <c r="E115" s="14"/>
      <c r="F115" s="14">
        <v>1.7450000000000001</v>
      </c>
    </row>
    <row r="116" spans="1:43">
      <c r="D116" s="14" t="s">
        <v>269</v>
      </c>
      <c r="E116" s="14"/>
      <c r="F116" s="14">
        <v>0.7157</v>
      </c>
    </row>
    <row r="117" spans="1:43">
      <c r="D117" s="14" t="s">
        <v>270</v>
      </c>
      <c r="E117" s="14"/>
      <c r="F117" s="14">
        <v>1.55</v>
      </c>
    </row>
    <row r="118" spans="1:43">
      <c r="D118" s="14" t="s">
        <v>271</v>
      </c>
      <c r="E118" s="14"/>
      <c r="F118" s="14">
        <v>1.5225</v>
      </c>
    </row>
    <row r="119" spans="1:43">
      <c r="D119" s="14" t="s">
        <v>272</v>
      </c>
      <c r="E119" s="14"/>
      <c r="F119" s="14">
        <v>1.3075000000000001</v>
      </c>
    </row>
    <row r="120" spans="1:43">
      <c r="D120" s="14" t="s">
        <v>273</v>
      </c>
      <c r="E120" s="14"/>
      <c r="F120" s="14">
        <v>1.42</v>
      </c>
    </row>
    <row r="121" spans="1:43" ht="51" customHeight="1">
      <c r="C121" s="17" t="s">
        <v>62</v>
      </c>
      <c r="D121" s="53" t="s">
        <v>274</v>
      </c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1:43">
      <c r="A122" s="2" t="s">
        <v>275</v>
      </c>
      <c r="C122" s="1" t="s">
        <v>276</v>
      </c>
      <c r="D122" t="s">
        <v>277</v>
      </c>
      <c r="E122" t="s">
        <v>50</v>
      </c>
      <c r="F122">
        <v>5.68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0</v>
      </c>
      <c r="L122">
        <f>F122*K122</f>
        <v>0</v>
      </c>
      <c r="M122" t="s">
        <v>51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12</v>
      </c>
      <c r="AE122">
        <f>G122*AG122</f>
        <v>0</v>
      </c>
      <c r="AF122">
        <f>G122*(1-AG122)</f>
        <v>0</v>
      </c>
      <c r="AG122">
        <v>0</v>
      </c>
      <c r="AM122">
        <f>F122*AE122</f>
        <v>0</v>
      </c>
      <c r="AN122">
        <f>F122*AF122</f>
        <v>0</v>
      </c>
      <c r="AO122" t="s">
        <v>245</v>
      </c>
      <c r="AP122" t="s">
        <v>246</v>
      </c>
      <c r="AQ122" s="13" t="s">
        <v>54</v>
      </c>
    </row>
    <row r="123" spans="1:43" ht="12.75" customHeight="1">
      <c r="C123" s="17" t="s">
        <v>62</v>
      </c>
      <c r="D123" s="53" t="s">
        <v>263</v>
      </c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1:43">
      <c r="A124" s="2" t="s">
        <v>278</v>
      </c>
      <c r="C124" s="1" t="s">
        <v>279</v>
      </c>
      <c r="D124" t="s">
        <v>280</v>
      </c>
      <c r="E124" t="s">
        <v>254</v>
      </c>
      <c r="F124">
        <v>9.0879999999999992</v>
      </c>
      <c r="G124">
        <v>0</v>
      </c>
      <c r="H124">
        <f>F124*AE124</f>
        <v>0</v>
      </c>
      <c r="I124">
        <f>J124-H124</f>
        <v>0</v>
      </c>
      <c r="J124">
        <f>F124*G124</f>
        <v>0</v>
      </c>
      <c r="K124">
        <v>1E-3</v>
      </c>
      <c r="L124">
        <f>F124*K124</f>
        <v>9.0879999999999989E-3</v>
      </c>
      <c r="M124" t="s">
        <v>51</v>
      </c>
      <c r="N124">
        <v>1</v>
      </c>
      <c r="O124">
        <f>IF(N124=5,I124,0)</f>
        <v>0</v>
      </c>
      <c r="Z124">
        <f>IF(AD124=0,J124,0)</f>
        <v>0</v>
      </c>
      <c r="AA124">
        <f>IF(AD124=15,J124,0)</f>
        <v>0</v>
      </c>
      <c r="AB124">
        <f>IF(AD124=21,J124,0)</f>
        <v>0</v>
      </c>
      <c r="AD124">
        <v>12</v>
      </c>
      <c r="AE124">
        <f>G124*AG124</f>
        <v>0</v>
      </c>
      <c r="AF124">
        <f>G124*(1-AG124)</f>
        <v>0</v>
      </c>
      <c r="AG124">
        <v>1</v>
      </c>
      <c r="AM124">
        <f>F124*AE124</f>
        <v>0</v>
      </c>
      <c r="AN124">
        <f>F124*AF124</f>
        <v>0</v>
      </c>
      <c r="AO124" t="s">
        <v>245</v>
      </c>
      <c r="AP124" t="s">
        <v>246</v>
      </c>
      <c r="AQ124" s="13" t="s">
        <v>54</v>
      </c>
    </row>
    <row r="125" spans="1:43">
      <c r="D125" s="14" t="s">
        <v>281</v>
      </c>
      <c r="E125" s="14"/>
      <c r="F125" s="14">
        <v>11.167999999999999</v>
      </c>
    </row>
    <row r="126" spans="1:43">
      <c r="D126" s="14" t="s">
        <v>282</v>
      </c>
      <c r="E126" s="14"/>
      <c r="F126" s="14">
        <v>4.5804799999999997</v>
      </c>
    </row>
    <row r="127" spans="1:43">
      <c r="D127" s="14" t="s">
        <v>283</v>
      </c>
      <c r="E127" s="14"/>
      <c r="F127" s="14">
        <v>9.92</v>
      </c>
    </row>
    <row r="128" spans="1:43">
      <c r="D128" s="14" t="s">
        <v>284</v>
      </c>
      <c r="E128" s="14"/>
      <c r="F128" s="14">
        <v>9.7439999999999998</v>
      </c>
    </row>
    <row r="129" spans="1:43">
      <c r="D129" s="14" t="s">
        <v>285</v>
      </c>
      <c r="E129" s="14"/>
      <c r="F129" s="14">
        <v>8.3680000000000003</v>
      </c>
    </row>
    <row r="130" spans="1:43">
      <c r="D130" s="14" t="s">
        <v>286</v>
      </c>
      <c r="E130" s="14"/>
      <c r="F130" s="14">
        <v>9.0879999999999992</v>
      </c>
    </row>
    <row r="131" spans="1:43" ht="63.75" customHeight="1">
      <c r="C131" s="17" t="s">
        <v>62</v>
      </c>
      <c r="D131" s="53" t="s">
        <v>287</v>
      </c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1:43">
      <c r="A132" s="2" t="s">
        <v>288</v>
      </c>
      <c r="C132" s="1" t="s">
        <v>289</v>
      </c>
      <c r="D132" t="s">
        <v>290</v>
      </c>
      <c r="E132" t="s">
        <v>67</v>
      </c>
      <c r="F132">
        <v>21.2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0</v>
      </c>
      <c r="L132">
        <f>F132*K132</f>
        <v>0</v>
      </c>
      <c r="M132" t="s">
        <v>51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12</v>
      </c>
      <c r="AE132">
        <f>G132*AG132</f>
        <v>0</v>
      </c>
      <c r="AF132">
        <f>G132*(1-AG132)</f>
        <v>0</v>
      </c>
      <c r="AG132">
        <v>0</v>
      </c>
      <c r="AM132">
        <f>F132*AE132</f>
        <v>0</v>
      </c>
      <c r="AN132">
        <f>F132*AF132</f>
        <v>0</v>
      </c>
      <c r="AO132" t="s">
        <v>245</v>
      </c>
      <c r="AP132" t="s">
        <v>246</v>
      </c>
      <c r="AQ132" s="13" t="s">
        <v>54</v>
      </c>
    </row>
    <row r="133" spans="1:43">
      <c r="D133" s="14" t="s">
        <v>291</v>
      </c>
      <c r="E133" s="14"/>
      <c r="F133" s="14">
        <v>16.28</v>
      </c>
    </row>
    <row r="134" spans="1:43">
      <c r="D134" s="14" t="s">
        <v>292</v>
      </c>
      <c r="E134" s="14"/>
      <c r="F134" s="14">
        <v>24</v>
      </c>
    </row>
    <row r="135" spans="1:43">
      <c r="D135" s="14" t="s">
        <v>293</v>
      </c>
      <c r="E135" s="14"/>
      <c r="F135" s="14">
        <v>10.039999999999999</v>
      </c>
    </row>
    <row r="136" spans="1:43">
      <c r="D136" s="14" t="s">
        <v>294</v>
      </c>
      <c r="E136" s="14"/>
      <c r="F136" s="14">
        <v>16</v>
      </c>
    </row>
    <row r="137" spans="1:43">
      <c r="D137" s="14" t="s">
        <v>295</v>
      </c>
      <c r="E137" s="14"/>
      <c r="F137" s="14">
        <v>20.399999999999999</v>
      </c>
    </row>
    <row r="138" spans="1:43">
      <c r="D138" s="14" t="s">
        <v>296</v>
      </c>
      <c r="E138" s="14"/>
      <c r="F138" s="14">
        <v>32</v>
      </c>
    </row>
    <row r="139" spans="1:43">
      <c r="D139" s="14" t="s">
        <v>297</v>
      </c>
      <c r="E139" s="14"/>
      <c r="F139" s="14">
        <v>9.1180000000000003</v>
      </c>
    </row>
    <row r="140" spans="1:43">
      <c r="D140" s="14" t="s">
        <v>298</v>
      </c>
      <c r="E140" s="14"/>
      <c r="F140" s="14">
        <v>8</v>
      </c>
    </row>
    <row r="141" spans="1:43">
      <c r="D141" s="14" t="s">
        <v>299</v>
      </c>
      <c r="E141" s="14"/>
      <c r="F141" s="14">
        <v>7.976</v>
      </c>
    </row>
    <row r="142" spans="1:43">
      <c r="D142" s="14" t="s">
        <v>298</v>
      </c>
      <c r="E142" s="14"/>
      <c r="F142" s="14">
        <v>8</v>
      </c>
    </row>
    <row r="143" spans="1:43">
      <c r="D143" s="14" t="s">
        <v>300</v>
      </c>
      <c r="E143" s="14"/>
      <c r="F143" s="14">
        <v>9.1999999999999993</v>
      </c>
    </row>
    <row r="144" spans="1:43">
      <c r="D144" s="14" t="s">
        <v>301</v>
      </c>
      <c r="E144" s="14"/>
      <c r="F144" s="14">
        <v>12</v>
      </c>
    </row>
    <row r="145" spans="1:43" ht="12.75" customHeight="1">
      <c r="C145" s="17" t="s">
        <v>62</v>
      </c>
      <c r="D145" s="53" t="s">
        <v>263</v>
      </c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1:43">
      <c r="A146" s="2" t="s">
        <v>302</v>
      </c>
      <c r="C146" s="1" t="s">
        <v>303</v>
      </c>
      <c r="D146" t="s">
        <v>304</v>
      </c>
      <c r="E146" t="s">
        <v>67</v>
      </c>
      <c r="F146">
        <v>22</v>
      </c>
      <c r="G146">
        <v>0</v>
      </c>
      <c r="H146">
        <f>F146*AE146</f>
        <v>0</v>
      </c>
      <c r="I146">
        <f>J146-H146</f>
        <v>0</v>
      </c>
      <c r="J146">
        <f>F146*G146</f>
        <v>0</v>
      </c>
      <c r="K146">
        <v>2.9999999999999997E-4</v>
      </c>
      <c r="L146">
        <f>F146*K146</f>
        <v>6.5999999999999991E-3</v>
      </c>
      <c r="M146" t="s">
        <v>51</v>
      </c>
      <c r="N146">
        <v>1</v>
      </c>
      <c r="O146">
        <f>IF(N146=5,I146,0)</f>
        <v>0</v>
      </c>
      <c r="Z146">
        <f>IF(AD146=0,J146,0)</f>
        <v>0</v>
      </c>
      <c r="AA146">
        <f>IF(AD146=15,J146,0)</f>
        <v>0</v>
      </c>
      <c r="AB146">
        <f>IF(AD146=21,J146,0)</f>
        <v>0</v>
      </c>
      <c r="AD146">
        <v>12</v>
      </c>
      <c r="AE146">
        <f>G146*AG146</f>
        <v>0</v>
      </c>
      <c r="AF146">
        <f>G146*(1-AG146)</f>
        <v>0</v>
      </c>
      <c r="AG146">
        <v>1</v>
      </c>
      <c r="AM146">
        <f>F146*AE146</f>
        <v>0</v>
      </c>
      <c r="AN146">
        <f>F146*AF146</f>
        <v>0</v>
      </c>
      <c r="AO146" t="s">
        <v>245</v>
      </c>
      <c r="AP146" t="s">
        <v>246</v>
      </c>
      <c r="AQ146" s="13" t="s">
        <v>54</v>
      </c>
    </row>
    <row r="147" spans="1:43" ht="12.75" customHeight="1">
      <c r="C147" s="17" t="s">
        <v>62</v>
      </c>
      <c r="D147" s="53" t="s">
        <v>305</v>
      </c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1:43">
      <c r="A148" s="2" t="s">
        <v>306</v>
      </c>
      <c r="C148" s="1" t="s">
        <v>307</v>
      </c>
      <c r="D148" t="s">
        <v>308</v>
      </c>
      <c r="E148" t="s">
        <v>50</v>
      </c>
      <c r="F148">
        <v>5.68</v>
      </c>
      <c r="G148">
        <v>0</v>
      </c>
      <c r="H148">
        <f>F148*AE148</f>
        <v>0</v>
      </c>
      <c r="I148">
        <f>J148-H148</f>
        <v>0</v>
      </c>
      <c r="J148">
        <f>F148*G148</f>
        <v>0</v>
      </c>
      <c r="K148">
        <v>2.1000000000000001E-4</v>
      </c>
      <c r="L148">
        <f>F148*K148</f>
        <v>1.1927999999999999E-3</v>
      </c>
      <c r="M148" t="s">
        <v>51</v>
      </c>
      <c r="N148">
        <v>1</v>
      </c>
      <c r="O148">
        <f>IF(N148=5,I148,0)</f>
        <v>0</v>
      </c>
      <c r="Z148">
        <f>IF(AD148=0,J148,0)</f>
        <v>0</v>
      </c>
      <c r="AA148">
        <f>IF(AD148=15,J148,0)</f>
        <v>0</v>
      </c>
      <c r="AB148">
        <f>IF(AD148=21,J148,0)</f>
        <v>0</v>
      </c>
      <c r="AD148">
        <v>12</v>
      </c>
      <c r="AE148">
        <f>G148*AG148</f>
        <v>0</v>
      </c>
      <c r="AF148">
        <f>G148*(1-AG148)</f>
        <v>0</v>
      </c>
      <c r="AG148">
        <v>0.47242647058823528</v>
      </c>
      <c r="AM148">
        <f>F148*AE148</f>
        <v>0</v>
      </c>
      <c r="AN148">
        <f>F148*AF148</f>
        <v>0</v>
      </c>
      <c r="AO148" t="s">
        <v>245</v>
      </c>
      <c r="AP148" t="s">
        <v>246</v>
      </c>
      <c r="AQ148" s="13" t="s">
        <v>54</v>
      </c>
    </row>
    <row r="149" spans="1:43" ht="12.75" customHeight="1">
      <c r="C149" s="17" t="s">
        <v>62</v>
      </c>
      <c r="D149" s="53" t="s">
        <v>309</v>
      </c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1:43">
      <c r="A150" s="2" t="s">
        <v>310</v>
      </c>
      <c r="C150" s="1" t="s">
        <v>311</v>
      </c>
      <c r="D150" t="s">
        <v>312</v>
      </c>
      <c r="E150" t="s">
        <v>50</v>
      </c>
      <c r="F150">
        <v>5.68</v>
      </c>
      <c r="G150">
        <v>0</v>
      </c>
      <c r="H150">
        <f>F150*AE150</f>
        <v>0</v>
      </c>
      <c r="I150">
        <f>J150-H150</f>
        <v>0</v>
      </c>
      <c r="J150">
        <f>F150*G150</f>
        <v>0</v>
      </c>
      <c r="K150">
        <v>8.0000000000000007E-5</v>
      </c>
      <c r="L150">
        <f>F150*K150</f>
        <v>4.5440000000000004E-4</v>
      </c>
      <c r="M150" t="s">
        <v>51</v>
      </c>
      <c r="N150">
        <v>1</v>
      </c>
      <c r="O150">
        <f>IF(N150=5,I150,0)</f>
        <v>0</v>
      </c>
      <c r="Z150">
        <f>IF(AD150=0,J150,0)</f>
        <v>0</v>
      </c>
      <c r="AA150">
        <f>IF(AD150=15,J150,0)</f>
        <v>0</v>
      </c>
      <c r="AB150">
        <f>IF(AD150=21,J150,0)</f>
        <v>0</v>
      </c>
      <c r="AD150">
        <v>12</v>
      </c>
      <c r="AE150">
        <f>G150*AG150</f>
        <v>0</v>
      </c>
      <c r="AF150">
        <f>G150*(1-AG150)</f>
        <v>0</v>
      </c>
      <c r="AG150">
        <v>0.56842105263157894</v>
      </c>
      <c r="AM150">
        <f>F150*AE150</f>
        <v>0</v>
      </c>
      <c r="AN150">
        <f>F150*AF150</f>
        <v>0</v>
      </c>
      <c r="AO150" t="s">
        <v>245</v>
      </c>
      <c r="AP150" t="s">
        <v>246</v>
      </c>
      <c r="AQ150" s="13" t="s">
        <v>54</v>
      </c>
    </row>
    <row r="151" spans="1:43" ht="12.75" customHeight="1">
      <c r="C151" s="17" t="s">
        <v>62</v>
      </c>
      <c r="D151" s="53" t="s">
        <v>313</v>
      </c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1:43">
      <c r="A152" s="2" t="s">
        <v>314</v>
      </c>
      <c r="C152" s="1" t="s">
        <v>315</v>
      </c>
      <c r="D152" t="s">
        <v>316</v>
      </c>
      <c r="E152" t="s">
        <v>83</v>
      </c>
      <c r="F152">
        <v>0.43269999999999997</v>
      </c>
      <c r="G152">
        <v>0</v>
      </c>
      <c r="H152">
        <f>F152*AE152</f>
        <v>0</v>
      </c>
      <c r="I152">
        <f>J152-H152</f>
        <v>0</v>
      </c>
      <c r="J152">
        <f>F152*G152</f>
        <v>0</v>
      </c>
      <c r="K152">
        <v>0</v>
      </c>
      <c r="L152">
        <f>F152*K152</f>
        <v>0</v>
      </c>
      <c r="M152" t="s">
        <v>51</v>
      </c>
      <c r="N152">
        <v>5</v>
      </c>
      <c r="O152">
        <f>IF(N152=5,I152,0)</f>
        <v>0</v>
      </c>
      <c r="Z152">
        <f>IF(AD152=0,J152,0)</f>
        <v>0</v>
      </c>
      <c r="AA152">
        <f>IF(AD152=15,J152,0)</f>
        <v>0</v>
      </c>
      <c r="AB152">
        <f>IF(AD152=21,J152,0)</f>
        <v>0</v>
      </c>
      <c r="AD152">
        <v>12</v>
      </c>
      <c r="AE152">
        <f>G152*AG152</f>
        <v>0</v>
      </c>
      <c r="AF152">
        <f>G152*(1-AG152)</f>
        <v>0</v>
      </c>
      <c r="AG152">
        <v>0</v>
      </c>
      <c r="AM152">
        <f>F152*AE152</f>
        <v>0</v>
      </c>
      <c r="AN152">
        <f>F152*AF152</f>
        <v>0</v>
      </c>
      <c r="AO152" t="s">
        <v>245</v>
      </c>
      <c r="AP152" t="s">
        <v>246</v>
      </c>
      <c r="AQ152" s="13" t="s">
        <v>54</v>
      </c>
    </row>
    <row r="153" spans="1:43">
      <c r="A153" s="2" t="s">
        <v>317</v>
      </c>
      <c r="C153" s="1" t="s">
        <v>318</v>
      </c>
      <c r="D153" t="s">
        <v>319</v>
      </c>
      <c r="E153" t="s">
        <v>50</v>
      </c>
      <c r="F153">
        <v>5.68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0</v>
      </c>
      <c r="L153">
        <f>F153*K153</f>
        <v>0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0</v>
      </c>
      <c r="AM153">
        <f>F153*AE153</f>
        <v>0</v>
      </c>
      <c r="AN153">
        <f>F153*AF153</f>
        <v>0</v>
      </c>
      <c r="AO153" t="s">
        <v>245</v>
      </c>
      <c r="AP153" t="s">
        <v>246</v>
      </c>
      <c r="AQ153" s="13" t="s">
        <v>54</v>
      </c>
    </row>
    <row r="154" spans="1:43" ht="38.25" customHeight="1">
      <c r="C154" s="17" t="s">
        <v>62</v>
      </c>
      <c r="D154" s="53" t="s">
        <v>320</v>
      </c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43">
      <c r="A155" s="2" t="s">
        <v>321</v>
      </c>
      <c r="C155" s="1" t="s">
        <v>322</v>
      </c>
      <c r="D155" t="s">
        <v>323</v>
      </c>
      <c r="E155" t="s">
        <v>50</v>
      </c>
      <c r="F155">
        <v>6.8159999999999998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1.9199999999999998E-2</v>
      </c>
      <c r="L155">
        <f>F155*K155</f>
        <v>0.13086719999999999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1</v>
      </c>
      <c r="AM155">
        <f>F155*AE155</f>
        <v>0</v>
      </c>
      <c r="AN155">
        <f>F155*AF155</f>
        <v>0</v>
      </c>
      <c r="AO155" t="s">
        <v>245</v>
      </c>
      <c r="AP155" t="s">
        <v>246</v>
      </c>
      <c r="AQ155" s="13" t="s">
        <v>54</v>
      </c>
    </row>
    <row r="156" spans="1:43">
      <c r="D156" s="14" t="s">
        <v>324</v>
      </c>
      <c r="E156" s="14"/>
      <c r="F156" s="14">
        <v>8.3759999999999994</v>
      </c>
    </row>
    <row r="157" spans="1:43">
      <c r="D157" s="14" t="s">
        <v>325</v>
      </c>
      <c r="E157" s="14"/>
      <c r="F157" s="14">
        <v>3.4353600000000002</v>
      </c>
    </row>
    <row r="158" spans="1:43">
      <c r="D158" s="14" t="s">
        <v>326</v>
      </c>
      <c r="E158" s="14"/>
      <c r="F158" s="14">
        <v>7.44</v>
      </c>
    </row>
    <row r="159" spans="1:43">
      <c r="D159" s="14" t="s">
        <v>327</v>
      </c>
      <c r="E159" s="14"/>
      <c r="F159" s="14">
        <v>7.3079999999999998</v>
      </c>
    </row>
    <row r="160" spans="1:43">
      <c r="D160" s="14" t="s">
        <v>328</v>
      </c>
      <c r="E160" s="14"/>
      <c r="F160" s="14">
        <v>6.2759999999999998</v>
      </c>
    </row>
    <row r="161" spans="1:43">
      <c r="D161" s="14" t="s">
        <v>329</v>
      </c>
      <c r="E161" s="14"/>
      <c r="F161" s="14">
        <v>6.8159999999999998</v>
      </c>
    </row>
    <row r="162" spans="1:43" ht="25.5" customHeight="1">
      <c r="C162" s="17" t="s">
        <v>62</v>
      </c>
      <c r="D162" s="53" t="s">
        <v>330</v>
      </c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1:43">
      <c r="A163" s="18"/>
      <c r="B163" s="19"/>
      <c r="C163" s="19" t="s">
        <v>331</v>
      </c>
      <c r="D163" s="13" t="s">
        <v>332</v>
      </c>
      <c r="E163" s="13"/>
      <c r="F163" s="13"/>
      <c r="G163" s="13"/>
      <c r="H163" s="13">
        <f>SUM(H164:H231)</f>
        <v>0</v>
      </c>
      <c r="I163" s="13">
        <f>SUM(I164:I231)</f>
        <v>0</v>
      </c>
      <c r="J163" s="13">
        <f>H163+I163</f>
        <v>0</v>
      </c>
      <c r="K163" s="13"/>
      <c r="L163" s="13">
        <f>SUM(L164:L231)</f>
        <v>0.63138680000000003</v>
      </c>
      <c r="M163" s="13"/>
      <c r="P163" s="13">
        <f>IF(Q163="PR",J163,SUM(O164:O231))</f>
        <v>0</v>
      </c>
      <c r="Q163" s="13" t="s">
        <v>106</v>
      </c>
      <c r="R163" s="13">
        <f>IF(Q163="HS",H163,0)</f>
        <v>0</v>
      </c>
      <c r="S163" s="13">
        <f>IF(Q163="HS",I163-P163,0)</f>
        <v>0</v>
      </c>
      <c r="T163" s="13">
        <f>IF(Q163="PS",H163,0)</f>
        <v>0</v>
      </c>
      <c r="U163" s="13">
        <f>IF(Q163="PS",I163-P163,0)</f>
        <v>0</v>
      </c>
      <c r="V163" s="13">
        <f>IF(Q163="MP",H163,0)</f>
        <v>0</v>
      </c>
      <c r="W163" s="13">
        <f>IF(Q163="MP",I163-P163,0)</f>
        <v>0</v>
      </c>
      <c r="X163" s="13">
        <f>IF(Q163="OM",H163,0)</f>
        <v>0</v>
      </c>
      <c r="Y163" s="13">
        <v>781</v>
      </c>
      <c r="AI163">
        <f>SUM(Z164:Z231)</f>
        <v>0</v>
      </c>
      <c r="AJ163">
        <f>SUM(AA164:AA231)</f>
        <v>0</v>
      </c>
      <c r="AK163">
        <f>SUM(AB164:AB231)</f>
        <v>0</v>
      </c>
    </row>
    <row r="164" spans="1:43">
      <c r="A164" s="2" t="s">
        <v>333</v>
      </c>
      <c r="C164" s="1" t="s">
        <v>334</v>
      </c>
      <c r="D164" t="s">
        <v>335</v>
      </c>
      <c r="E164" t="s">
        <v>50</v>
      </c>
      <c r="F164">
        <v>18.399999999999999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0</v>
      </c>
      <c r="L164">
        <f>F164*K164</f>
        <v>0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0</v>
      </c>
      <c r="AM164">
        <f>F164*AE164</f>
        <v>0</v>
      </c>
      <c r="AN164">
        <f>F164*AF164</f>
        <v>0</v>
      </c>
      <c r="AO164" t="s">
        <v>336</v>
      </c>
      <c r="AP164" t="s">
        <v>337</v>
      </c>
      <c r="AQ164" s="13" t="s">
        <v>54</v>
      </c>
    </row>
    <row r="165" spans="1:43">
      <c r="D165" s="14" t="s">
        <v>338</v>
      </c>
      <c r="E165" s="14"/>
      <c r="F165" s="14">
        <v>32.56</v>
      </c>
    </row>
    <row r="166" spans="1:43">
      <c r="D166" s="14" t="s">
        <v>339</v>
      </c>
      <c r="E166" s="14"/>
      <c r="F166" s="14">
        <v>-2.8</v>
      </c>
    </row>
    <row r="167" spans="1:43">
      <c r="D167" s="14" t="s">
        <v>340</v>
      </c>
      <c r="E167" s="14"/>
      <c r="F167" s="14">
        <v>20.88</v>
      </c>
    </row>
    <row r="168" spans="1:43">
      <c r="D168" s="14" t="s">
        <v>341</v>
      </c>
      <c r="E168" s="14"/>
      <c r="F168" s="14">
        <v>-5.6</v>
      </c>
    </row>
    <row r="169" spans="1:43">
      <c r="D169" s="14" t="s">
        <v>342</v>
      </c>
      <c r="E169" s="14"/>
      <c r="F169" s="14">
        <v>40.799999999999997</v>
      </c>
    </row>
    <row r="170" spans="1:43">
      <c r="D170" s="14" t="s">
        <v>341</v>
      </c>
      <c r="E170" s="14"/>
      <c r="F170" s="14">
        <v>-5.6</v>
      </c>
    </row>
    <row r="171" spans="1:43">
      <c r="D171" s="14" t="s">
        <v>343</v>
      </c>
      <c r="E171" s="14"/>
      <c r="F171" s="14">
        <v>-3.2</v>
      </c>
    </row>
    <row r="172" spans="1:43">
      <c r="D172" s="14" t="s">
        <v>344</v>
      </c>
      <c r="E172" s="14"/>
      <c r="F172" s="14">
        <v>-0.6</v>
      </c>
    </row>
    <row r="173" spans="1:43">
      <c r="D173" s="14" t="s">
        <v>345</v>
      </c>
      <c r="E173" s="14"/>
      <c r="F173" s="14">
        <v>-0.36</v>
      </c>
    </row>
    <row r="174" spans="1:43">
      <c r="D174" s="14" t="s">
        <v>346</v>
      </c>
      <c r="E174" s="14"/>
      <c r="F174" s="14">
        <v>17.635999999999999</v>
      </c>
    </row>
    <row r="175" spans="1:43">
      <c r="D175" s="14" t="s">
        <v>347</v>
      </c>
      <c r="E175" s="14"/>
      <c r="F175" s="14">
        <v>15.952</v>
      </c>
    </row>
    <row r="176" spans="1:43">
      <c r="D176" s="14" t="s">
        <v>348</v>
      </c>
      <c r="E176" s="14"/>
      <c r="F176" s="14">
        <v>18.399999999999999</v>
      </c>
    </row>
    <row r="177" spans="1:43" ht="12.75" customHeight="1">
      <c r="C177" s="17" t="s">
        <v>62</v>
      </c>
      <c r="D177" s="53" t="s">
        <v>349</v>
      </c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1:43">
      <c r="A178" s="2" t="s">
        <v>350</v>
      </c>
      <c r="C178" s="1" t="s">
        <v>351</v>
      </c>
      <c r="D178" t="s">
        <v>352</v>
      </c>
      <c r="E178" t="s">
        <v>50</v>
      </c>
      <c r="F178">
        <v>18.399999999999999</v>
      </c>
      <c r="G178">
        <v>0</v>
      </c>
      <c r="H178">
        <f>F178*AE178</f>
        <v>0</v>
      </c>
      <c r="I178">
        <f>J178-H178</f>
        <v>0</v>
      </c>
      <c r="J178">
        <f>F178*G178</f>
        <v>0</v>
      </c>
      <c r="K178">
        <v>0</v>
      </c>
      <c r="L178">
        <f>F178*K178</f>
        <v>0</v>
      </c>
      <c r="M178" t="s">
        <v>51</v>
      </c>
      <c r="N178">
        <v>1</v>
      </c>
      <c r="O178">
        <f>IF(N178=5,I178,0)</f>
        <v>0</v>
      </c>
      <c r="Z178">
        <f>IF(AD178=0,J178,0)</f>
        <v>0</v>
      </c>
      <c r="AA178">
        <f>IF(AD178=15,J178,0)</f>
        <v>0</v>
      </c>
      <c r="AB178">
        <f>IF(AD178=21,J178,0)</f>
        <v>0</v>
      </c>
      <c r="AD178">
        <v>12</v>
      </c>
      <c r="AE178">
        <f>G178*AG178</f>
        <v>0</v>
      </c>
      <c r="AF178">
        <f>G178*(1-AG178)</f>
        <v>0</v>
      </c>
      <c r="AG178">
        <v>0</v>
      </c>
      <c r="AM178">
        <f>F178*AE178</f>
        <v>0</v>
      </c>
      <c r="AN178">
        <f>F178*AF178</f>
        <v>0</v>
      </c>
      <c r="AO178" t="s">
        <v>336</v>
      </c>
      <c r="AP178" t="s">
        <v>337</v>
      </c>
      <c r="AQ178" s="13" t="s">
        <v>54</v>
      </c>
    </row>
    <row r="179" spans="1:43" ht="12.75" customHeight="1">
      <c r="C179" s="17" t="s">
        <v>62</v>
      </c>
      <c r="D179" s="53" t="s">
        <v>353</v>
      </c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1:43">
      <c r="A180" s="2" t="s">
        <v>354</v>
      </c>
      <c r="C180" s="1" t="s">
        <v>265</v>
      </c>
      <c r="D180" t="s">
        <v>266</v>
      </c>
      <c r="E180" t="s">
        <v>267</v>
      </c>
      <c r="F180">
        <v>4.5999999999999996</v>
      </c>
      <c r="G180">
        <v>0</v>
      </c>
      <c r="H180">
        <f>F180*AE180</f>
        <v>0</v>
      </c>
      <c r="I180">
        <f>J180-H180</f>
        <v>0</v>
      </c>
      <c r="J180">
        <f>F180*G180</f>
        <v>0</v>
      </c>
      <c r="K180">
        <v>9.5E-4</v>
      </c>
      <c r="L180">
        <f>F180*K180</f>
        <v>4.3699999999999998E-3</v>
      </c>
      <c r="M180" t="s">
        <v>51</v>
      </c>
      <c r="N180">
        <v>1</v>
      </c>
      <c r="O180">
        <f>IF(N180=5,I180,0)</f>
        <v>0</v>
      </c>
      <c r="Z180">
        <f>IF(AD180=0,J180,0)</f>
        <v>0</v>
      </c>
      <c r="AA180">
        <f>IF(AD180=15,J180,0)</f>
        <v>0</v>
      </c>
      <c r="AB180">
        <f>IF(AD180=21,J180,0)</f>
        <v>0</v>
      </c>
      <c r="AD180">
        <v>12</v>
      </c>
      <c r="AE180">
        <f>G180*AG180</f>
        <v>0</v>
      </c>
      <c r="AF180">
        <f>G180*(1-AG180)</f>
        <v>0</v>
      </c>
      <c r="AG180">
        <v>1</v>
      </c>
      <c r="AM180">
        <f>F180*AE180</f>
        <v>0</v>
      </c>
      <c r="AN180">
        <f>F180*AF180</f>
        <v>0</v>
      </c>
      <c r="AO180" t="s">
        <v>336</v>
      </c>
      <c r="AP180" t="s">
        <v>337</v>
      </c>
      <c r="AQ180" s="13" t="s">
        <v>54</v>
      </c>
    </row>
    <row r="181" spans="1:43">
      <c r="D181" s="14" t="s">
        <v>355</v>
      </c>
      <c r="E181" s="14"/>
      <c r="F181" s="14">
        <v>8.14</v>
      </c>
    </row>
    <row r="182" spans="1:43">
      <c r="D182" s="14" t="s">
        <v>356</v>
      </c>
      <c r="E182" s="14"/>
      <c r="F182" s="14">
        <v>3.82</v>
      </c>
    </row>
    <row r="183" spans="1:43">
      <c r="D183" s="14" t="s">
        <v>357</v>
      </c>
      <c r="E183" s="14"/>
      <c r="F183" s="14">
        <v>7.76</v>
      </c>
    </row>
    <row r="184" spans="1:43">
      <c r="D184" s="14" t="s">
        <v>358</v>
      </c>
      <c r="E184" s="14"/>
      <c r="F184" s="14">
        <v>4.4089999999999998</v>
      </c>
    </row>
    <row r="185" spans="1:43">
      <c r="D185" s="14" t="s">
        <v>359</v>
      </c>
      <c r="E185" s="14"/>
      <c r="F185" s="14">
        <v>3.988</v>
      </c>
    </row>
    <row r="186" spans="1:43">
      <c r="D186" s="14" t="s">
        <v>360</v>
      </c>
      <c r="E186" s="14"/>
      <c r="F186" s="14">
        <v>4.5999999999999996</v>
      </c>
    </row>
    <row r="187" spans="1:43" ht="51" customHeight="1">
      <c r="C187" s="17" t="s">
        <v>62</v>
      </c>
      <c r="D187" s="53" t="s">
        <v>274</v>
      </c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1:43">
      <c r="A188" s="2" t="s">
        <v>44</v>
      </c>
      <c r="C188" s="1" t="s">
        <v>361</v>
      </c>
      <c r="D188" t="s">
        <v>362</v>
      </c>
      <c r="E188" t="s">
        <v>50</v>
      </c>
      <c r="F188">
        <v>18.399999999999999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0</v>
      </c>
      <c r="L188">
        <f>F188*K188</f>
        <v>0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0</v>
      </c>
      <c r="AM188">
        <f>F188*AE188</f>
        <v>0</v>
      </c>
      <c r="AN188">
        <f>F188*AF188</f>
        <v>0</v>
      </c>
      <c r="AO188" t="s">
        <v>336</v>
      </c>
      <c r="AP188" t="s">
        <v>337</v>
      </c>
      <c r="AQ188" s="13" t="s">
        <v>54</v>
      </c>
    </row>
    <row r="189" spans="1:43" ht="12.75" customHeight="1">
      <c r="C189" s="17" t="s">
        <v>62</v>
      </c>
      <c r="D189" s="53" t="s">
        <v>353</v>
      </c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1:43">
      <c r="A190" s="2" t="s">
        <v>363</v>
      </c>
      <c r="C190" s="1" t="s">
        <v>279</v>
      </c>
      <c r="D190" t="s">
        <v>280</v>
      </c>
      <c r="E190" t="s">
        <v>254</v>
      </c>
      <c r="F190">
        <v>30.36</v>
      </c>
      <c r="G190">
        <v>0</v>
      </c>
      <c r="H190">
        <f>F190*AE190</f>
        <v>0</v>
      </c>
      <c r="I190">
        <f>J190-H190</f>
        <v>0</v>
      </c>
      <c r="J190">
        <f>F190*G190</f>
        <v>0</v>
      </c>
      <c r="K190">
        <v>1E-3</v>
      </c>
      <c r="L190">
        <f>F190*K190</f>
        <v>3.0360000000000002E-2</v>
      </c>
      <c r="M190" t="s">
        <v>51</v>
      </c>
      <c r="N190">
        <v>1</v>
      </c>
      <c r="O190">
        <f>IF(N190=5,I190,0)</f>
        <v>0</v>
      </c>
      <c r="Z190">
        <f>IF(AD190=0,J190,0)</f>
        <v>0</v>
      </c>
      <c r="AA190">
        <f>IF(AD190=15,J190,0)</f>
        <v>0</v>
      </c>
      <c r="AB190">
        <f>IF(AD190=21,J190,0)</f>
        <v>0</v>
      </c>
      <c r="AD190">
        <v>12</v>
      </c>
      <c r="AE190">
        <f>G190*AG190</f>
        <v>0</v>
      </c>
      <c r="AF190">
        <f>G190*(1-AG190)</f>
        <v>0</v>
      </c>
      <c r="AG190">
        <v>1</v>
      </c>
      <c r="AM190">
        <f>F190*AE190</f>
        <v>0</v>
      </c>
      <c r="AN190">
        <f>F190*AF190</f>
        <v>0</v>
      </c>
      <c r="AO190" t="s">
        <v>336</v>
      </c>
      <c r="AP190" t="s">
        <v>337</v>
      </c>
      <c r="AQ190" s="13" t="s">
        <v>54</v>
      </c>
    </row>
    <row r="191" spans="1:43">
      <c r="D191" s="14" t="s">
        <v>364</v>
      </c>
      <c r="E191" s="14"/>
      <c r="F191" s="14">
        <v>49.103999999999999</v>
      </c>
    </row>
    <row r="192" spans="1:43">
      <c r="D192" s="14" t="s">
        <v>365</v>
      </c>
      <c r="E192" s="14"/>
      <c r="F192" s="14">
        <v>25.212</v>
      </c>
    </row>
    <row r="193" spans="1:43">
      <c r="D193" s="14" t="s">
        <v>366</v>
      </c>
      <c r="E193" s="14"/>
      <c r="F193" s="14">
        <v>51.216000000000001</v>
      </c>
    </row>
    <row r="194" spans="1:43">
      <c r="D194" s="14" t="s">
        <v>367</v>
      </c>
      <c r="E194" s="14"/>
      <c r="F194" s="14">
        <v>29.099399999999999</v>
      </c>
    </row>
    <row r="195" spans="1:43">
      <c r="D195" s="14" t="s">
        <v>368</v>
      </c>
      <c r="E195" s="14"/>
      <c r="F195" s="14">
        <v>26.320799999999998</v>
      </c>
    </row>
    <row r="196" spans="1:43">
      <c r="D196" s="14" t="s">
        <v>369</v>
      </c>
      <c r="E196" s="14"/>
      <c r="F196" s="14">
        <v>30.36</v>
      </c>
    </row>
    <row r="197" spans="1:43" ht="63.75" customHeight="1">
      <c r="C197" s="17" t="s">
        <v>62</v>
      </c>
      <c r="D197" s="53" t="s">
        <v>287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370</v>
      </c>
      <c r="C198" s="1" t="s">
        <v>371</v>
      </c>
      <c r="D198" t="s">
        <v>372</v>
      </c>
      <c r="E198" t="s">
        <v>50</v>
      </c>
      <c r="F198">
        <v>18.399999999999999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1.6000000000000001E-4</v>
      </c>
      <c r="L198">
        <f>F198*K198</f>
        <v>2.944E-3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0.40208333333333329</v>
      </c>
      <c r="AM198">
        <f>F198*AE198</f>
        <v>0</v>
      </c>
      <c r="AN198">
        <f>F198*AF198</f>
        <v>0</v>
      </c>
      <c r="AO198" t="s">
        <v>336</v>
      </c>
      <c r="AP198" t="s">
        <v>337</v>
      </c>
      <c r="AQ198" s="13" t="s">
        <v>54</v>
      </c>
    </row>
    <row r="199" spans="1:43" ht="12.75" customHeight="1">
      <c r="C199" s="17" t="s">
        <v>62</v>
      </c>
      <c r="D199" s="53" t="s">
        <v>373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97</v>
      </c>
      <c r="C200" s="1" t="s">
        <v>374</v>
      </c>
      <c r="D200" t="s">
        <v>375</v>
      </c>
      <c r="E200" t="s">
        <v>102</v>
      </c>
      <c r="F200">
        <v>30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0</v>
      </c>
      <c r="L200">
        <f>F200*K200</f>
        <v>0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2.7118644067796609E-2</v>
      </c>
      <c r="AM200">
        <f>F200*AE200</f>
        <v>0</v>
      </c>
      <c r="AN200">
        <f>F200*AF200</f>
        <v>0</v>
      </c>
      <c r="AO200" t="s">
        <v>336</v>
      </c>
      <c r="AP200" t="s">
        <v>337</v>
      </c>
      <c r="AQ200" s="13" t="s">
        <v>54</v>
      </c>
    </row>
    <row r="201" spans="1:43">
      <c r="A201" s="2" t="s">
        <v>376</v>
      </c>
      <c r="C201" s="1" t="s">
        <v>377</v>
      </c>
      <c r="D201" t="s">
        <v>378</v>
      </c>
      <c r="E201" t="s">
        <v>102</v>
      </c>
      <c r="F201">
        <v>4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0</v>
      </c>
      <c r="L201">
        <f>F201*K201</f>
        <v>0</v>
      </c>
      <c r="M201" t="s">
        <v>51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6.2462908011869427E-2</v>
      </c>
      <c r="AM201">
        <f>F201*AE201</f>
        <v>0</v>
      </c>
      <c r="AN201">
        <f>F201*AF201</f>
        <v>0</v>
      </c>
      <c r="AO201" t="s">
        <v>336</v>
      </c>
      <c r="AP201" t="s">
        <v>337</v>
      </c>
      <c r="AQ201" s="13" t="s">
        <v>54</v>
      </c>
    </row>
    <row r="202" spans="1:43">
      <c r="A202" s="2" t="s">
        <v>379</v>
      </c>
      <c r="C202" s="1" t="s">
        <v>380</v>
      </c>
      <c r="D202" t="s">
        <v>381</v>
      </c>
      <c r="E202" t="s">
        <v>102</v>
      </c>
      <c r="F202">
        <v>1</v>
      </c>
      <c r="G202">
        <v>0</v>
      </c>
      <c r="H202">
        <f>F202*AE202</f>
        <v>0</v>
      </c>
      <c r="I202">
        <f>J202-H202</f>
        <v>0</v>
      </c>
      <c r="J202">
        <f>F202*G202</f>
        <v>0</v>
      </c>
      <c r="K202">
        <v>0</v>
      </c>
      <c r="L202">
        <f>F202*K202</f>
        <v>0</v>
      </c>
      <c r="M202" t="s">
        <v>51</v>
      </c>
      <c r="N202">
        <v>1</v>
      </c>
      <c r="O202">
        <f>IF(N202=5,I202,0)</f>
        <v>0</v>
      </c>
      <c r="Z202">
        <f>IF(AD202=0,J202,0)</f>
        <v>0</v>
      </c>
      <c r="AA202">
        <f>IF(AD202=15,J202,0)</f>
        <v>0</v>
      </c>
      <c r="AB202">
        <f>IF(AD202=21,J202,0)</f>
        <v>0</v>
      </c>
      <c r="AD202">
        <v>12</v>
      </c>
      <c r="AE202">
        <f>G202*AG202</f>
        <v>0</v>
      </c>
      <c r="AF202">
        <f>G202*(1-AG202)</f>
        <v>0</v>
      </c>
      <c r="AG202">
        <v>0</v>
      </c>
      <c r="AM202">
        <f>F202*AE202</f>
        <v>0</v>
      </c>
      <c r="AN202">
        <f>F202*AF202</f>
        <v>0</v>
      </c>
      <c r="AO202" t="s">
        <v>336</v>
      </c>
      <c r="AP202" t="s">
        <v>337</v>
      </c>
      <c r="AQ202" s="13" t="s">
        <v>54</v>
      </c>
    </row>
    <row r="203" spans="1:43">
      <c r="A203" s="2" t="s">
        <v>382</v>
      </c>
      <c r="C203" s="1" t="s">
        <v>383</v>
      </c>
      <c r="D203" t="s">
        <v>384</v>
      </c>
      <c r="E203" t="s">
        <v>83</v>
      </c>
      <c r="F203">
        <v>0.63139999999999996</v>
      </c>
      <c r="G203">
        <v>0</v>
      </c>
      <c r="H203">
        <f>F203*AE203</f>
        <v>0</v>
      </c>
      <c r="I203">
        <f>J203-H203</f>
        <v>0</v>
      </c>
      <c r="J203">
        <f>F203*G203</f>
        <v>0</v>
      </c>
      <c r="K203">
        <v>0</v>
      </c>
      <c r="L203">
        <f>F203*K203</f>
        <v>0</v>
      </c>
      <c r="M203" t="s">
        <v>51</v>
      </c>
      <c r="N203">
        <v>5</v>
      </c>
      <c r="O203">
        <f>IF(N203=5,I203,0)</f>
        <v>0</v>
      </c>
      <c r="Z203">
        <f>IF(AD203=0,J203,0)</f>
        <v>0</v>
      </c>
      <c r="AA203">
        <f>IF(AD203=15,J203,0)</f>
        <v>0</v>
      </c>
      <c r="AB203">
        <f>IF(AD203=21,J203,0)</f>
        <v>0</v>
      </c>
      <c r="AD203">
        <v>12</v>
      </c>
      <c r="AE203">
        <f>G203*AG203</f>
        <v>0</v>
      </c>
      <c r="AF203">
        <f>G203*(1-AG203)</f>
        <v>0</v>
      </c>
      <c r="AG203">
        <v>0</v>
      </c>
      <c r="AM203">
        <f>F203*AE203</f>
        <v>0</v>
      </c>
      <c r="AN203">
        <f>F203*AF203</f>
        <v>0</v>
      </c>
      <c r="AO203" t="s">
        <v>336</v>
      </c>
      <c r="AP203" t="s">
        <v>337</v>
      </c>
      <c r="AQ203" s="13" t="s">
        <v>54</v>
      </c>
    </row>
    <row r="204" spans="1:43">
      <c r="A204" s="2" t="s">
        <v>385</v>
      </c>
      <c r="C204" s="1" t="s">
        <v>386</v>
      </c>
      <c r="D204" t="s">
        <v>387</v>
      </c>
      <c r="E204" t="s">
        <v>50</v>
      </c>
      <c r="F204">
        <v>15.64</v>
      </c>
      <c r="G204">
        <v>0</v>
      </c>
      <c r="H204">
        <f>F204*AE204</f>
        <v>0</v>
      </c>
      <c r="I204">
        <f>J204-H204</f>
        <v>0</v>
      </c>
      <c r="J204">
        <f>F204*G204</f>
        <v>0</v>
      </c>
      <c r="K204">
        <v>5.3499999999999997E-3</v>
      </c>
      <c r="L204">
        <f>F204*K204</f>
        <v>8.3673999999999998E-2</v>
      </c>
      <c r="M204" t="s">
        <v>51</v>
      </c>
      <c r="N204">
        <v>1</v>
      </c>
      <c r="O204">
        <f>IF(N204=5,I204,0)</f>
        <v>0</v>
      </c>
      <c r="Z204">
        <f>IF(AD204=0,J204,0)</f>
        <v>0</v>
      </c>
      <c r="AA204">
        <f>IF(AD204=15,J204,0)</f>
        <v>0</v>
      </c>
      <c r="AB204">
        <f>IF(AD204=21,J204,0)</f>
        <v>0</v>
      </c>
      <c r="AD204">
        <v>12</v>
      </c>
      <c r="AE204">
        <f>G204*AG204</f>
        <v>0</v>
      </c>
      <c r="AF204">
        <f>G204*(1-AG204)</f>
        <v>0</v>
      </c>
      <c r="AG204">
        <v>0.21135593220338991</v>
      </c>
      <c r="AM204">
        <f>F204*AE204</f>
        <v>0</v>
      </c>
      <c r="AN204">
        <f>F204*AF204</f>
        <v>0</v>
      </c>
      <c r="AO204" t="s">
        <v>336</v>
      </c>
      <c r="AP204" t="s">
        <v>337</v>
      </c>
      <c r="AQ204" s="13" t="s">
        <v>54</v>
      </c>
    </row>
    <row r="205" spans="1:43">
      <c r="D205" s="14" t="s">
        <v>388</v>
      </c>
      <c r="E205" s="14"/>
      <c r="F205" s="14">
        <v>25.295999999999999</v>
      </c>
    </row>
    <row r="206" spans="1:43">
      <c r="D206" s="14" t="s">
        <v>389</v>
      </c>
      <c r="E206" s="14"/>
      <c r="F206" s="14">
        <v>12.778</v>
      </c>
    </row>
    <row r="207" spans="1:43">
      <c r="D207" s="14" t="s">
        <v>390</v>
      </c>
      <c r="E207" s="14"/>
      <c r="F207" s="14">
        <v>26.72</v>
      </c>
    </row>
    <row r="208" spans="1:43">
      <c r="D208" s="14" t="s">
        <v>391</v>
      </c>
      <c r="E208" s="14"/>
      <c r="F208" s="14">
        <v>14.990600000000001</v>
      </c>
    </row>
    <row r="209" spans="1:43">
      <c r="D209" s="14" t="s">
        <v>392</v>
      </c>
      <c r="E209" s="14"/>
      <c r="F209" s="14">
        <v>13.559200000000001</v>
      </c>
    </row>
    <row r="210" spans="1:43">
      <c r="D210" s="14" t="s">
        <v>393</v>
      </c>
      <c r="E210" s="14"/>
      <c r="F210" s="14">
        <v>15.64</v>
      </c>
    </row>
    <row r="211" spans="1:43" ht="12.75" customHeight="1">
      <c r="C211" s="17" t="s">
        <v>62</v>
      </c>
      <c r="D211" s="53" t="s">
        <v>394</v>
      </c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1:43">
      <c r="A212" s="2" t="s">
        <v>395</v>
      </c>
      <c r="C212" s="1" t="s">
        <v>396</v>
      </c>
      <c r="D212" t="s">
        <v>397</v>
      </c>
      <c r="E212" t="s">
        <v>50</v>
      </c>
      <c r="F212">
        <v>17.986000000000001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2.5000000000000001E-2</v>
      </c>
      <c r="L212">
        <f>F212*K212</f>
        <v>0.44965000000000005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1</v>
      </c>
      <c r="AM212">
        <f>F212*AE212</f>
        <v>0</v>
      </c>
      <c r="AN212">
        <f>F212*AF212</f>
        <v>0</v>
      </c>
      <c r="AO212" t="s">
        <v>336</v>
      </c>
      <c r="AP212" t="s">
        <v>337</v>
      </c>
      <c r="AQ212" s="13" t="s">
        <v>54</v>
      </c>
    </row>
    <row r="213" spans="1:43">
      <c r="D213" s="14" t="s">
        <v>398</v>
      </c>
      <c r="E213" s="14"/>
      <c r="F213" s="14">
        <v>29.090399999999999</v>
      </c>
    </row>
    <row r="214" spans="1:43">
      <c r="D214" s="14" t="s">
        <v>399</v>
      </c>
      <c r="E214" s="14"/>
      <c r="F214" s="14">
        <v>14.694699999999999</v>
      </c>
    </row>
    <row r="215" spans="1:43">
      <c r="D215" s="14" t="s">
        <v>400</v>
      </c>
      <c r="E215" s="14"/>
      <c r="F215" s="14">
        <v>30.728000000000002</v>
      </c>
    </row>
    <row r="216" spans="1:43">
      <c r="D216" s="14" t="s">
        <v>401</v>
      </c>
      <c r="E216" s="14"/>
      <c r="F216" s="14">
        <v>16.077919999999999</v>
      </c>
    </row>
    <row r="217" spans="1:43">
      <c r="D217" s="14" t="s">
        <v>402</v>
      </c>
      <c r="E217" s="14"/>
      <c r="F217" s="14">
        <v>15.59308</v>
      </c>
    </row>
    <row r="218" spans="1:43">
      <c r="D218" s="14" t="s">
        <v>403</v>
      </c>
      <c r="E218" s="14"/>
      <c r="F218" s="14">
        <v>17.986000000000001</v>
      </c>
    </row>
    <row r="219" spans="1:43">
      <c r="A219" s="2" t="s">
        <v>404</v>
      </c>
      <c r="C219" s="1" t="s">
        <v>405</v>
      </c>
      <c r="D219" t="s">
        <v>406</v>
      </c>
      <c r="E219" t="s">
        <v>50</v>
      </c>
      <c r="F219">
        <v>2.76</v>
      </c>
      <c r="G219">
        <v>0</v>
      </c>
      <c r="H219">
        <f>F219*AE219</f>
        <v>0</v>
      </c>
      <c r="I219">
        <f>J219-H219</f>
        <v>0</v>
      </c>
      <c r="J219">
        <f>F219*G219</f>
        <v>0</v>
      </c>
      <c r="K219">
        <v>3.8800000000000002E-3</v>
      </c>
      <c r="L219">
        <f>F219*K219</f>
        <v>1.0708799999999999E-2</v>
      </c>
      <c r="M219" t="s">
        <v>51</v>
      </c>
      <c r="N219">
        <v>1</v>
      </c>
      <c r="O219">
        <f>IF(N219=5,I219,0)</f>
        <v>0</v>
      </c>
      <c r="Z219">
        <f>IF(AD219=0,J219,0)</f>
        <v>0</v>
      </c>
      <c r="AA219">
        <f>IF(AD219=15,J219,0)</f>
        <v>0</v>
      </c>
      <c r="AB219">
        <f>IF(AD219=21,J219,0)</f>
        <v>0</v>
      </c>
      <c r="AD219">
        <v>12</v>
      </c>
      <c r="AE219">
        <f>G219*AG219</f>
        <v>0</v>
      </c>
      <c r="AF219">
        <f>G219*(1-AG219)</f>
        <v>0</v>
      </c>
      <c r="AG219">
        <v>8.8052952575901219E-2</v>
      </c>
      <c r="AM219">
        <f>F219*AE219</f>
        <v>0</v>
      </c>
      <c r="AN219">
        <f>F219*AF219</f>
        <v>0</v>
      </c>
      <c r="AO219" t="s">
        <v>336</v>
      </c>
      <c r="AP219" t="s">
        <v>337</v>
      </c>
      <c r="AQ219" s="13" t="s">
        <v>54</v>
      </c>
    </row>
    <row r="220" spans="1:43">
      <c r="D220" s="14" t="s">
        <v>407</v>
      </c>
      <c r="E220" s="14"/>
      <c r="F220" s="14">
        <v>4.8840000000000003</v>
      </c>
    </row>
    <row r="221" spans="1:43">
      <c r="D221" s="14" t="s">
        <v>408</v>
      </c>
      <c r="E221" s="14"/>
      <c r="F221" s="14">
        <v>-0.42</v>
      </c>
    </row>
    <row r="222" spans="1:43">
      <c r="D222" s="14" t="s">
        <v>409</v>
      </c>
      <c r="E222" s="14"/>
      <c r="F222" s="14">
        <v>3.1320000000000001</v>
      </c>
    </row>
    <row r="223" spans="1:43">
      <c r="D223" s="14" t="s">
        <v>410</v>
      </c>
      <c r="E223" s="14"/>
      <c r="F223" s="14">
        <v>-0.63</v>
      </c>
    </row>
    <row r="224" spans="1:43">
      <c r="D224" s="14" t="s">
        <v>411</v>
      </c>
      <c r="E224" s="14"/>
      <c r="F224" s="14">
        <v>6.12</v>
      </c>
    </row>
    <row r="225" spans="1:43">
      <c r="D225" s="14" t="s">
        <v>412</v>
      </c>
      <c r="E225" s="14"/>
      <c r="F225" s="14">
        <v>-0.84</v>
      </c>
    </row>
    <row r="226" spans="1:43">
      <c r="D226" s="14" t="s">
        <v>413</v>
      </c>
      <c r="E226" s="14"/>
      <c r="F226" s="14">
        <v>-0.48</v>
      </c>
    </row>
    <row r="227" spans="1:43">
      <c r="D227" s="14" t="s">
        <v>414</v>
      </c>
      <c r="E227" s="14"/>
      <c r="F227" s="14">
        <v>-0.48</v>
      </c>
    </row>
    <row r="228" spans="1:43">
      <c r="D228" s="14" t="s">
        <v>415</v>
      </c>
      <c r="E228" s="14"/>
      <c r="F228" s="14">
        <v>2.6454</v>
      </c>
    </row>
    <row r="229" spans="1:43">
      <c r="D229" s="14" t="s">
        <v>416</v>
      </c>
      <c r="E229" s="14"/>
      <c r="F229" s="14">
        <v>2.3927999999999998</v>
      </c>
    </row>
    <row r="230" spans="1:43">
      <c r="D230" s="14" t="s">
        <v>417</v>
      </c>
      <c r="E230" s="14"/>
      <c r="F230" s="14">
        <v>2.76</v>
      </c>
    </row>
    <row r="231" spans="1:43">
      <c r="A231" s="2" t="s">
        <v>418</v>
      </c>
      <c r="C231" s="1" t="s">
        <v>419</v>
      </c>
      <c r="D231" t="s">
        <v>420</v>
      </c>
      <c r="E231" t="s">
        <v>50</v>
      </c>
      <c r="F231">
        <v>3.3119999999999998</v>
      </c>
      <c r="G231">
        <v>0</v>
      </c>
      <c r="H231">
        <f>F231*AE231</f>
        <v>0</v>
      </c>
      <c r="I231">
        <f>J231-H231</f>
        <v>0</v>
      </c>
      <c r="J231">
        <f>F231*G231</f>
        <v>0</v>
      </c>
      <c r="K231">
        <v>1.4999999999999999E-2</v>
      </c>
      <c r="L231">
        <f>F231*K231</f>
        <v>4.9679999999999995E-2</v>
      </c>
      <c r="M231" t="s">
        <v>421</v>
      </c>
      <c r="N231">
        <v>1</v>
      </c>
      <c r="O231">
        <f>IF(N231=5,I231,0)</f>
        <v>0</v>
      </c>
      <c r="Z231">
        <f>IF(AD231=0,J231,0)</f>
        <v>0</v>
      </c>
      <c r="AA231">
        <f>IF(AD231=15,J231,0)</f>
        <v>0</v>
      </c>
      <c r="AB231">
        <f>IF(AD231=21,J231,0)</f>
        <v>0</v>
      </c>
      <c r="AD231">
        <v>12</v>
      </c>
      <c r="AE231">
        <f>G231*AG231</f>
        <v>0</v>
      </c>
      <c r="AF231">
        <f>G231*(1-AG231)</f>
        <v>0</v>
      </c>
      <c r="AG231">
        <v>1</v>
      </c>
      <c r="AM231">
        <f>F231*AE231</f>
        <v>0</v>
      </c>
      <c r="AN231">
        <f>F231*AF231</f>
        <v>0</v>
      </c>
      <c r="AO231" t="s">
        <v>336</v>
      </c>
      <c r="AP231" t="s">
        <v>337</v>
      </c>
      <c r="AQ231" s="13" t="s">
        <v>54</v>
      </c>
    </row>
    <row r="232" spans="1:43">
      <c r="D232" s="14" t="s">
        <v>422</v>
      </c>
      <c r="E232" s="14"/>
      <c r="F232" s="14">
        <v>5.3567999999999998</v>
      </c>
    </row>
    <row r="233" spans="1:43">
      <c r="D233" s="14" t="s">
        <v>423</v>
      </c>
      <c r="E233" s="14"/>
      <c r="F233" s="14">
        <v>3.0024000000000002</v>
      </c>
    </row>
    <row r="234" spans="1:43">
      <c r="D234" s="14" t="s">
        <v>424</v>
      </c>
      <c r="E234" s="14"/>
      <c r="F234" s="14">
        <v>5.1840000000000002</v>
      </c>
    </row>
    <row r="235" spans="1:43">
      <c r="D235" s="14" t="s">
        <v>425</v>
      </c>
      <c r="E235" s="14"/>
      <c r="F235" s="14">
        <v>2.9606400000000002</v>
      </c>
    </row>
    <row r="236" spans="1:43">
      <c r="D236" s="14" t="s">
        <v>426</v>
      </c>
      <c r="E236" s="14"/>
      <c r="F236" s="14">
        <v>2.8713600000000001</v>
      </c>
    </row>
    <row r="237" spans="1:43">
      <c r="D237" s="14" t="s">
        <v>427</v>
      </c>
      <c r="E237" s="14"/>
      <c r="F237" s="14">
        <v>3.3119999999999998</v>
      </c>
    </row>
    <row r="238" spans="1:43" ht="12.75" customHeight="1">
      <c r="C238" s="17" t="s">
        <v>62</v>
      </c>
      <c r="D238" s="53" t="s">
        <v>428</v>
      </c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1:43">
      <c r="A239" s="18"/>
      <c r="B239" s="19"/>
      <c r="C239" s="19" t="s">
        <v>429</v>
      </c>
      <c r="D239" s="13" t="s">
        <v>430</v>
      </c>
      <c r="E239" s="13"/>
      <c r="F239" s="13"/>
      <c r="G239" s="13"/>
      <c r="H239" s="13">
        <f>SUM(H240:H269)</f>
        <v>0</v>
      </c>
      <c r="I239" s="13">
        <f>SUM(I240:I269)</f>
        <v>0</v>
      </c>
      <c r="J239" s="13">
        <f>H239+I239</f>
        <v>0</v>
      </c>
      <c r="K239" s="13"/>
      <c r="L239" s="13">
        <f>SUM(L240:L269)</f>
        <v>2.3415800000000001E-2</v>
      </c>
      <c r="M239" s="13"/>
      <c r="P239" s="13">
        <f>IF(Q239="PR",J239,SUM(O240:O269))</f>
        <v>0</v>
      </c>
      <c r="Q239" s="13" t="s">
        <v>106</v>
      </c>
      <c r="R239" s="13">
        <f>IF(Q239="HS",H239,0)</f>
        <v>0</v>
      </c>
      <c r="S239" s="13">
        <f>IF(Q239="HS",I239-P239,0)</f>
        <v>0</v>
      </c>
      <c r="T239" s="13">
        <f>IF(Q239="PS",H239,0)</f>
        <v>0</v>
      </c>
      <c r="U239" s="13">
        <f>IF(Q239="PS",I239-P239,0)</f>
        <v>0</v>
      </c>
      <c r="V239" s="13">
        <f>IF(Q239="MP",H239,0)</f>
        <v>0</v>
      </c>
      <c r="W239" s="13">
        <f>IF(Q239="MP",I239-P239,0)</f>
        <v>0</v>
      </c>
      <c r="X239" s="13">
        <f>IF(Q239="OM",H239,0)</f>
        <v>0</v>
      </c>
      <c r="Y239" s="13">
        <v>784</v>
      </c>
      <c r="AI239">
        <f>SUM(Z240:Z269)</f>
        <v>0</v>
      </c>
      <c r="AJ239">
        <f>SUM(AA240:AA269)</f>
        <v>0</v>
      </c>
      <c r="AK239">
        <f>SUM(AB240:AB269)</f>
        <v>0</v>
      </c>
    </row>
    <row r="240" spans="1:43">
      <c r="A240" s="2" t="s">
        <v>431</v>
      </c>
      <c r="C240" s="1" t="s">
        <v>432</v>
      </c>
      <c r="D240" t="s">
        <v>433</v>
      </c>
      <c r="E240" t="s">
        <v>50</v>
      </c>
      <c r="F240">
        <v>29.14</v>
      </c>
      <c r="G240">
        <v>0</v>
      </c>
      <c r="H240">
        <f>F240*AE240</f>
        <v>0</v>
      </c>
      <c r="I240">
        <f>J240-H240</f>
        <v>0</v>
      </c>
      <c r="J240">
        <f>F240*G240</f>
        <v>0</v>
      </c>
      <c r="K240">
        <v>0</v>
      </c>
      <c r="L240">
        <f>F240*K240</f>
        <v>0</v>
      </c>
      <c r="M240" t="s">
        <v>51</v>
      </c>
      <c r="N240">
        <v>1</v>
      </c>
      <c r="O240">
        <f>IF(N240=5,I240,0)</f>
        <v>0</v>
      </c>
      <c r="Z240">
        <f>IF(AD240=0,J240,0)</f>
        <v>0</v>
      </c>
      <c r="AA240">
        <f>IF(AD240=15,J240,0)</f>
        <v>0</v>
      </c>
      <c r="AB240">
        <f>IF(AD240=21,J240,0)</f>
        <v>0</v>
      </c>
      <c r="AD240">
        <v>12</v>
      </c>
      <c r="AE240">
        <f>G240*AG240</f>
        <v>0</v>
      </c>
      <c r="AF240">
        <f>G240*(1-AG240)</f>
        <v>0</v>
      </c>
      <c r="AG240">
        <v>0</v>
      </c>
      <c r="AM240">
        <f>F240*AE240</f>
        <v>0</v>
      </c>
      <c r="AN240">
        <f>F240*AF240</f>
        <v>0</v>
      </c>
      <c r="AO240" t="s">
        <v>434</v>
      </c>
      <c r="AP240" t="s">
        <v>337</v>
      </c>
      <c r="AQ240" s="13" t="s">
        <v>54</v>
      </c>
    </row>
    <row r="241" spans="4:6">
      <c r="D241" s="14" t="s">
        <v>435</v>
      </c>
      <c r="E241" s="14"/>
      <c r="F241" s="14">
        <v>6.98</v>
      </c>
    </row>
    <row r="242" spans="4:6">
      <c r="D242" s="14" t="s">
        <v>436</v>
      </c>
      <c r="E242" s="14"/>
      <c r="F242" s="14">
        <v>9.7680000000000007</v>
      </c>
    </row>
    <row r="243" spans="4:6">
      <c r="D243" s="14" t="s">
        <v>437</v>
      </c>
      <c r="E243" s="14"/>
      <c r="F243" s="14">
        <v>2.8628</v>
      </c>
    </row>
    <row r="244" spans="4:6">
      <c r="D244" s="14" t="s">
        <v>438</v>
      </c>
      <c r="E244" s="14"/>
      <c r="F244" s="14">
        <v>6.2640000000000002</v>
      </c>
    </row>
    <row r="245" spans="4:6">
      <c r="D245" s="14" t="s">
        <v>439</v>
      </c>
      <c r="E245" s="14"/>
      <c r="F245" s="14">
        <v>6.2</v>
      </c>
    </row>
    <row r="246" spans="4:6">
      <c r="D246" s="14" t="s">
        <v>440</v>
      </c>
      <c r="E246" s="14"/>
      <c r="F246" s="14">
        <v>12.24</v>
      </c>
    </row>
    <row r="247" spans="4:6">
      <c r="D247" s="14" t="s">
        <v>441</v>
      </c>
      <c r="E247" s="14"/>
      <c r="F247" s="14">
        <v>6.09</v>
      </c>
    </row>
    <row r="248" spans="4:6">
      <c r="D248" s="14" t="s">
        <v>442</v>
      </c>
      <c r="E248" s="14"/>
      <c r="F248" s="14">
        <v>0</v>
      </c>
    </row>
    <row r="249" spans="4:6">
      <c r="D249" s="14" t="s">
        <v>443</v>
      </c>
      <c r="E249" s="14"/>
      <c r="F249" s="14">
        <v>6.57</v>
      </c>
    </row>
    <row r="250" spans="4:6">
      <c r="D250" s="14" t="s">
        <v>444</v>
      </c>
      <c r="E250" s="14"/>
      <c r="F250" s="14">
        <v>13.858000000000001</v>
      </c>
    </row>
    <row r="251" spans="4:6">
      <c r="D251" s="14" t="s">
        <v>445</v>
      </c>
      <c r="E251" s="14"/>
      <c r="F251" s="14">
        <v>5.23</v>
      </c>
    </row>
    <row r="252" spans="4:6">
      <c r="D252" s="14" t="s">
        <v>446</v>
      </c>
      <c r="E252" s="14"/>
      <c r="F252" s="14">
        <v>5.5056000000000003</v>
      </c>
    </row>
    <row r="253" spans="4:6">
      <c r="D253" s="14" t="s">
        <v>447</v>
      </c>
      <c r="E253" s="14"/>
      <c r="F253" s="14">
        <v>5.43</v>
      </c>
    </row>
    <row r="254" spans="4:6">
      <c r="D254" s="14" t="s">
        <v>448</v>
      </c>
      <c r="E254" s="14"/>
      <c r="F254" s="14">
        <v>12.8804</v>
      </c>
    </row>
    <row r="255" spans="4:6">
      <c r="D255" s="14" t="s">
        <v>449</v>
      </c>
      <c r="E255" s="14"/>
      <c r="F255" s="14">
        <v>5.68</v>
      </c>
    </row>
    <row r="256" spans="4:6">
      <c r="D256" s="14" t="s">
        <v>450</v>
      </c>
      <c r="E256" s="14"/>
      <c r="F256" s="14">
        <v>6.06</v>
      </c>
    </row>
    <row r="257" spans="1:43">
      <c r="D257" s="14" t="s">
        <v>451</v>
      </c>
      <c r="E257" s="14"/>
      <c r="F257" s="14">
        <v>5.44</v>
      </c>
    </row>
    <row r="258" spans="1:43">
      <c r="D258" s="14" t="s">
        <v>452</v>
      </c>
      <c r="E258" s="14"/>
      <c r="F258" s="14">
        <v>11.96</v>
      </c>
    </row>
    <row r="259" spans="1:43" ht="12.75" customHeight="1">
      <c r="C259" s="17" t="s">
        <v>62</v>
      </c>
      <c r="D259" s="53" t="s">
        <v>453</v>
      </c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1:43">
      <c r="A260" s="2" t="s">
        <v>454</v>
      </c>
      <c r="C260" s="1" t="s">
        <v>455</v>
      </c>
      <c r="D260" t="s">
        <v>456</v>
      </c>
      <c r="E260" t="s">
        <v>50</v>
      </c>
      <c r="F260">
        <v>29.14</v>
      </c>
      <c r="G260">
        <v>0</v>
      </c>
      <c r="H260">
        <f>F260*AE260</f>
        <v>0</v>
      </c>
      <c r="I260">
        <f>J260-H260</f>
        <v>0</v>
      </c>
      <c r="J260">
        <f>F260*G260</f>
        <v>0</v>
      </c>
      <c r="K260">
        <v>0</v>
      </c>
      <c r="L260">
        <f>F260*K260</f>
        <v>0</v>
      </c>
      <c r="M260" t="s">
        <v>51</v>
      </c>
      <c r="N260">
        <v>1</v>
      </c>
      <c r="O260">
        <f>IF(N260=5,I260,0)</f>
        <v>0</v>
      </c>
      <c r="Z260">
        <f>IF(AD260=0,J260,0)</f>
        <v>0</v>
      </c>
      <c r="AA260">
        <f>IF(AD260=15,J260,0)</f>
        <v>0</v>
      </c>
      <c r="AB260">
        <f>IF(AD260=21,J260,0)</f>
        <v>0</v>
      </c>
      <c r="AD260">
        <v>12</v>
      </c>
      <c r="AE260">
        <f>G260*AG260</f>
        <v>0</v>
      </c>
      <c r="AF260">
        <f>G260*(1-AG260)</f>
        <v>0</v>
      </c>
      <c r="AG260">
        <v>0</v>
      </c>
      <c r="AM260">
        <f>F260*AE260</f>
        <v>0</v>
      </c>
      <c r="AN260">
        <f>F260*AF260</f>
        <v>0</v>
      </c>
      <c r="AO260" t="s">
        <v>434</v>
      </c>
      <c r="AP260" t="s">
        <v>337</v>
      </c>
      <c r="AQ260" s="13" t="s">
        <v>54</v>
      </c>
    </row>
    <row r="261" spans="1:43" ht="12.75" customHeight="1">
      <c r="C261" s="17" t="s">
        <v>62</v>
      </c>
      <c r="D261" s="53" t="s">
        <v>457</v>
      </c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1:43">
      <c r="A262" s="2" t="s">
        <v>458</v>
      </c>
      <c r="C262" s="1" t="s">
        <v>459</v>
      </c>
      <c r="D262" t="s">
        <v>460</v>
      </c>
      <c r="E262" t="s">
        <v>50</v>
      </c>
      <c r="F262">
        <v>11.12</v>
      </c>
      <c r="G262">
        <v>0</v>
      </c>
      <c r="H262">
        <f>F262*AE262</f>
        <v>0</v>
      </c>
      <c r="I262">
        <f>J262-H262</f>
        <v>0</v>
      </c>
      <c r="J262">
        <f>F262*G262</f>
        <v>0</v>
      </c>
      <c r="K262">
        <v>3.5E-4</v>
      </c>
      <c r="L262">
        <f>F262*K262</f>
        <v>3.8919999999999996E-3</v>
      </c>
      <c r="M262" t="s">
        <v>51</v>
      </c>
      <c r="N262">
        <v>1</v>
      </c>
      <c r="O262">
        <f>IF(N262=5,I262,0)</f>
        <v>0</v>
      </c>
      <c r="Z262">
        <f>IF(AD262=0,J262,0)</f>
        <v>0</v>
      </c>
      <c r="AA262">
        <f>IF(AD262=15,J262,0)</f>
        <v>0</v>
      </c>
      <c r="AB262">
        <f>IF(AD262=21,J262,0)</f>
        <v>0</v>
      </c>
      <c r="AD262">
        <v>12</v>
      </c>
      <c r="AE262">
        <f>G262*AG262</f>
        <v>0</v>
      </c>
      <c r="AF262">
        <f>G262*(1-AG262)</f>
        <v>0</v>
      </c>
      <c r="AG262">
        <v>0.62400000000000011</v>
      </c>
      <c r="AM262">
        <f>F262*AE262</f>
        <v>0</v>
      </c>
      <c r="AN262">
        <f>F262*AF262</f>
        <v>0</v>
      </c>
      <c r="AO262" t="s">
        <v>434</v>
      </c>
      <c r="AP262" t="s">
        <v>337</v>
      </c>
      <c r="AQ262" s="13" t="s">
        <v>54</v>
      </c>
    </row>
    <row r="263" spans="1:43">
      <c r="D263" s="14" t="s">
        <v>90</v>
      </c>
      <c r="E263" s="14"/>
      <c r="F263" s="14">
        <v>6.98</v>
      </c>
    </row>
    <row r="264" spans="1:43">
      <c r="D264" s="14" t="s">
        <v>461</v>
      </c>
      <c r="E264" s="14"/>
      <c r="F264" s="14">
        <v>12.52</v>
      </c>
    </row>
    <row r="265" spans="1:43">
      <c r="D265" s="14" t="s">
        <v>462</v>
      </c>
      <c r="E265" s="14"/>
      <c r="F265" s="14">
        <v>10.66</v>
      </c>
    </row>
    <row r="266" spans="1:43">
      <c r="D266" s="14" t="s">
        <v>463</v>
      </c>
      <c r="E266" s="14"/>
      <c r="F266" s="14">
        <v>11.12</v>
      </c>
    </row>
    <row r="267" spans="1:43">
      <c r="A267" s="2" t="s">
        <v>464</v>
      </c>
      <c r="C267" s="1" t="s">
        <v>465</v>
      </c>
      <c r="D267" t="s">
        <v>466</v>
      </c>
      <c r="E267" t="s">
        <v>50</v>
      </c>
      <c r="F267">
        <v>29.14</v>
      </c>
      <c r="G267">
        <v>0</v>
      </c>
      <c r="H267">
        <f>F267*AE267</f>
        <v>0</v>
      </c>
      <c r="I267">
        <f>J267-H267</f>
        <v>0</v>
      </c>
      <c r="J267">
        <f>F267*G267</f>
        <v>0</v>
      </c>
      <c r="K267">
        <v>4.0000000000000002E-4</v>
      </c>
      <c r="L267">
        <f>F267*K267</f>
        <v>1.1656000000000001E-2</v>
      </c>
      <c r="M267" t="s">
        <v>51</v>
      </c>
      <c r="N267">
        <v>1</v>
      </c>
      <c r="O267">
        <f>IF(N267=5,I267,0)</f>
        <v>0</v>
      </c>
      <c r="Z267">
        <f>IF(AD267=0,J267,0)</f>
        <v>0</v>
      </c>
      <c r="AA267">
        <f>IF(AD267=15,J267,0)</f>
        <v>0</v>
      </c>
      <c r="AB267">
        <f>IF(AD267=21,J267,0)</f>
        <v>0</v>
      </c>
      <c r="AD267">
        <v>12</v>
      </c>
      <c r="AE267">
        <f>G267*AG267</f>
        <v>0</v>
      </c>
      <c r="AF267">
        <f>G267*(1-AG267)</f>
        <v>0</v>
      </c>
      <c r="AG267">
        <v>0.62193475815523047</v>
      </c>
      <c r="AM267">
        <f>F267*AE267</f>
        <v>0</v>
      </c>
      <c r="AN267">
        <f>F267*AF267</f>
        <v>0</v>
      </c>
      <c r="AO267" t="s">
        <v>434</v>
      </c>
      <c r="AP267" t="s">
        <v>337</v>
      </c>
      <c r="AQ267" s="13" t="s">
        <v>54</v>
      </c>
    </row>
    <row r="268" spans="1:43" ht="12.75" customHeight="1">
      <c r="C268" s="17" t="s">
        <v>62</v>
      </c>
      <c r="D268" s="53" t="s">
        <v>467</v>
      </c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1:43">
      <c r="A269" s="2" t="s">
        <v>468</v>
      </c>
      <c r="C269" s="1" t="s">
        <v>469</v>
      </c>
      <c r="D269" t="s">
        <v>470</v>
      </c>
      <c r="E269" t="s">
        <v>50</v>
      </c>
      <c r="F269">
        <v>29.14</v>
      </c>
      <c r="G269">
        <v>0</v>
      </c>
      <c r="H269">
        <f>F269*AE269</f>
        <v>0</v>
      </c>
      <c r="I269">
        <f>J269-H269</f>
        <v>0</v>
      </c>
      <c r="J269">
        <f>F269*G269</f>
        <v>0</v>
      </c>
      <c r="K269">
        <v>2.7E-4</v>
      </c>
      <c r="L269">
        <f>F269*K269</f>
        <v>7.8677999999999994E-3</v>
      </c>
      <c r="M269" t="s">
        <v>51</v>
      </c>
      <c r="N269">
        <v>1</v>
      </c>
      <c r="O269">
        <f>IF(N269=5,I269,0)</f>
        <v>0</v>
      </c>
      <c r="Z269">
        <f>IF(AD269=0,J269,0)</f>
        <v>0</v>
      </c>
      <c r="AA269">
        <f>IF(AD269=15,J269,0)</f>
        <v>0</v>
      </c>
      <c r="AB269">
        <f>IF(AD269=21,J269,0)</f>
        <v>0</v>
      </c>
      <c r="AD269">
        <v>12</v>
      </c>
      <c r="AE269">
        <f>G269*AG269</f>
        <v>0</v>
      </c>
      <c r="AF269">
        <f>G269*(1-AG269)</f>
        <v>0</v>
      </c>
      <c r="AG269">
        <v>0.18165291567612921</v>
      </c>
      <c r="AM269">
        <f>F269*AE269</f>
        <v>0</v>
      </c>
      <c r="AN269">
        <f>F269*AF269</f>
        <v>0</v>
      </c>
      <c r="AO269" t="s">
        <v>434</v>
      </c>
      <c r="AP269" t="s">
        <v>337</v>
      </c>
      <c r="AQ269" s="13" t="s">
        <v>54</v>
      </c>
    </row>
    <row r="270" spans="1:43" ht="12.75" customHeight="1">
      <c r="C270" s="17" t="s">
        <v>62</v>
      </c>
      <c r="D270" s="53" t="s">
        <v>471</v>
      </c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1:43">
      <c r="A271" s="18"/>
      <c r="B271" s="19"/>
      <c r="C271" s="19" t="s">
        <v>472</v>
      </c>
      <c r="D271" s="13" t="s">
        <v>473</v>
      </c>
      <c r="E271" s="13"/>
      <c r="F271" s="13"/>
      <c r="G271" s="13"/>
      <c r="H271" s="13">
        <f>SUM(H272:H289)</f>
        <v>0</v>
      </c>
      <c r="I271" s="13">
        <f>SUM(I272:I289)</f>
        <v>0</v>
      </c>
      <c r="J271" s="13">
        <f>H271+I271</f>
        <v>0</v>
      </c>
      <c r="K271" s="13"/>
      <c r="L271" s="13">
        <f>SUM(L272:L289)</f>
        <v>1.2022666499999999</v>
      </c>
      <c r="M271" s="13"/>
      <c r="P271" s="13">
        <f>IF(Q271="PR",J271,SUM(O272:O289))</f>
        <v>0</v>
      </c>
      <c r="Q271" s="13" t="s">
        <v>46</v>
      </c>
      <c r="R271" s="13">
        <f>IF(Q271="HS",H271,0)</f>
        <v>0</v>
      </c>
      <c r="S271" s="13">
        <f>IF(Q271="HS",I271-P271,0)</f>
        <v>0</v>
      </c>
      <c r="T271" s="13">
        <f>IF(Q271="PS",H271,0)</f>
        <v>0</v>
      </c>
      <c r="U271" s="13">
        <f>IF(Q271="PS",I271-P271,0)</f>
        <v>0</v>
      </c>
      <c r="V271" s="13">
        <f>IF(Q271="MP",H271,0)</f>
        <v>0</v>
      </c>
      <c r="W271" s="13">
        <f>IF(Q271="MP",I271-P271,0)</f>
        <v>0</v>
      </c>
      <c r="X271" s="13">
        <f>IF(Q271="OM",H271,0)</f>
        <v>0</v>
      </c>
      <c r="Y271" s="13">
        <v>96</v>
      </c>
      <c r="AI271">
        <f>SUM(Z272:Z289)</f>
        <v>0</v>
      </c>
      <c r="AJ271">
        <f>SUM(AA272:AA289)</f>
        <v>0</v>
      </c>
      <c r="AK271">
        <f>SUM(AB272:AB289)</f>
        <v>0</v>
      </c>
    </row>
    <row r="272" spans="1:43">
      <c r="A272" s="2" t="s">
        <v>474</v>
      </c>
      <c r="C272" s="1" t="s">
        <v>475</v>
      </c>
      <c r="D272" t="s">
        <v>476</v>
      </c>
      <c r="E272" t="s">
        <v>477</v>
      </c>
      <c r="F272">
        <v>0.39760000000000001</v>
      </c>
      <c r="G272">
        <v>0</v>
      </c>
      <c r="H272">
        <f>F272*AE272</f>
        <v>0</v>
      </c>
      <c r="I272">
        <f>J272-H272</f>
        <v>0</v>
      </c>
      <c r="J272">
        <f>F272*G272</f>
        <v>0</v>
      </c>
      <c r="K272">
        <v>2.2000000000000002</v>
      </c>
      <c r="L272">
        <f>F272*K272</f>
        <v>0.87472000000000005</v>
      </c>
      <c r="M272" t="s">
        <v>51</v>
      </c>
      <c r="N272">
        <v>1</v>
      </c>
      <c r="O272">
        <f>IF(N272=5,I272,0)</f>
        <v>0</v>
      </c>
      <c r="Z272">
        <f>IF(AD272=0,J272,0)</f>
        <v>0</v>
      </c>
      <c r="AA272">
        <f>IF(AD272=15,J272,0)</f>
        <v>0</v>
      </c>
      <c r="AB272">
        <f>IF(AD272=21,J272,0)</f>
        <v>0</v>
      </c>
      <c r="AD272">
        <v>12</v>
      </c>
      <c r="AE272">
        <f>G272*AG272</f>
        <v>0</v>
      </c>
      <c r="AF272">
        <f>G272*(1-AG272)</f>
        <v>0</v>
      </c>
      <c r="AG272">
        <v>0</v>
      </c>
      <c r="AM272">
        <f>F272*AE272</f>
        <v>0</v>
      </c>
      <c r="AN272">
        <f>F272*AF272</f>
        <v>0</v>
      </c>
      <c r="AO272" t="s">
        <v>478</v>
      </c>
      <c r="AP272" t="s">
        <v>479</v>
      </c>
      <c r="AQ272" s="13" t="s">
        <v>54</v>
      </c>
    </row>
    <row r="273" spans="1:43">
      <c r="D273" s="14" t="s">
        <v>480</v>
      </c>
      <c r="E273" s="14"/>
      <c r="F273" s="14">
        <v>0.32900000000000001</v>
      </c>
    </row>
    <row r="274" spans="1:43">
      <c r="D274" s="14" t="s">
        <v>481</v>
      </c>
      <c r="E274" s="14"/>
      <c r="F274" s="14">
        <v>0.42630000000000001</v>
      </c>
    </row>
    <row r="275" spans="1:43">
      <c r="D275" s="14" t="s">
        <v>482</v>
      </c>
      <c r="E275" s="14"/>
      <c r="F275" s="14">
        <v>0.36609999999999998</v>
      </c>
    </row>
    <row r="276" spans="1:43">
      <c r="D276" s="14" t="s">
        <v>483</v>
      </c>
      <c r="E276" s="14"/>
      <c r="F276" s="14">
        <v>0.39760000000000001</v>
      </c>
    </row>
    <row r="277" spans="1:43" ht="38.25" customHeight="1">
      <c r="C277" s="17" t="s">
        <v>62</v>
      </c>
      <c r="D277" s="53" t="s">
        <v>484</v>
      </c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1:43">
      <c r="A278" s="2" t="s">
        <v>485</v>
      </c>
      <c r="C278" s="1" t="s">
        <v>486</v>
      </c>
      <c r="D278" t="s">
        <v>487</v>
      </c>
      <c r="E278" t="s">
        <v>477</v>
      </c>
      <c r="F278">
        <v>0.39760000000000001</v>
      </c>
      <c r="G278">
        <v>0</v>
      </c>
      <c r="H278">
        <f>F278*AE278</f>
        <v>0</v>
      </c>
      <c r="I278">
        <f>J278-H278</f>
        <v>0</v>
      </c>
      <c r="J278">
        <f>F278*G278</f>
        <v>0</v>
      </c>
      <c r="K278">
        <v>0</v>
      </c>
      <c r="L278">
        <f>F278*K278</f>
        <v>0</v>
      </c>
      <c r="M278" t="s">
        <v>51</v>
      </c>
      <c r="N278">
        <v>1</v>
      </c>
      <c r="O278">
        <f>IF(N278=5,I278,0)</f>
        <v>0</v>
      </c>
      <c r="Z278">
        <f>IF(AD278=0,J278,0)</f>
        <v>0</v>
      </c>
      <c r="AA278">
        <f>IF(AD278=15,J278,0)</f>
        <v>0</v>
      </c>
      <c r="AB278">
        <f>IF(AD278=21,J278,0)</f>
        <v>0</v>
      </c>
      <c r="AD278">
        <v>12</v>
      </c>
      <c r="AE278">
        <f>G278*AG278</f>
        <v>0</v>
      </c>
      <c r="AF278">
        <f>G278*(1-AG278)</f>
        <v>0</v>
      </c>
      <c r="AG278">
        <v>0</v>
      </c>
      <c r="AM278">
        <f>F278*AE278</f>
        <v>0</v>
      </c>
      <c r="AN278">
        <f>F278*AF278</f>
        <v>0</v>
      </c>
      <c r="AO278" t="s">
        <v>478</v>
      </c>
      <c r="AP278" t="s">
        <v>479</v>
      </c>
      <c r="AQ278" s="13" t="s">
        <v>54</v>
      </c>
    </row>
    <row r="279" spans="1:43" ht="25.5" customHeight="1">
      <c r="C279" s="17" t="s">
        <v>62</v>
      </c>
      <c r="D279" s="53" t="s">
        <v>488</v>
      </c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1:43">
      <c r="A280" s="2" t="s">
        <v>489</v>
      </c>
      <c r="C280" s="1" t="s">
        <v>490</v>
      </c>
      <c r="D280" t="s">
        <v>491</v>
      </c>
      <c r="E280" t="s">
        <v>50</v>
      </c>
      <c r="F280">
        <v>5.68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1.26E-2</v>
      </c>
      <c r="L280">
        <f>F280*K280</f>
        <v>7.1567999999999993E-2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0</v>
      </c>
      <c r="AM280">
        <f>F280*AE280</f>
        <v>0</v>
      </c>
      <c r="AN280">
        <f>F280*AF280</f>
        <v>0</v>
      </c>
      <c r="AO280" t="s">
        <v>478</v>
      </c>
      <c r="AP280" t="s">
        <v>479</v>
      </c>
      <c r="AQ280" s="13" t="s">
        <v>54</v>
      </c>
    </row>
    <row r="281" spans="1:43" ht="25.5" customHeight="1">
      <c r="C281" s="17" t="s">
        <v>62</v>
      </c>
      <c r="D281" s="53" t="s">
        <v>492</v>
      </c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1:43">
      <c r="A282" s="2" t="s">
        <v>493</v>
      </c>
      <c r="C282" s="1" t="s">
        <v>494</v>
      </c>
      <c r="D282" t="s">
        <v>495</v>
      </c>
      <c r="E282" t="s">
        <v>50</v>
      </c>
      <c r="F282">
        <v>5.68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0.02</v>
      </c>
      <c r="L282">
        <f>F282*K282</f>
        <v>0.11359999999999999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0</v>
      </c>
      <c r="AM282">
        <f>F282*AE282</f>
        <v>0</v>
      </c>
      <c r="AN282">
        <f>F282*AF282</f>
        <v>0</v>
      </c>
      <c r="AO282" t="s">
        <v>478</v>
      </c>
      <c r="AP282" t="s">
        <v>479</v>
      </c>
      <c r="AQ282" s="13" t="s">
        <v>54</v>
      </c>
    </row>
    <row r="283" spans="1:43" ht="12.75" customHeight="1">
      <c r="C283" s="17" t="s">
        <v>62</v>
      </c>
      <c r="D283" s="53" t="s">
        <v>496</v>
      </c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1:43">
      <c r="A284" s="2" t="s">
        <v>497</v>
      </c>
      <c r="C284" s="1" t="s">
        <v>498</v>
      </c>
      <c r="D284" t="s">
        <v>499</v>
      </c>
      <c r="E284" t="s">
        <v>50</v>
      </c>
      <c r="F284">
        <v>1.845</v>
      </c>
      <c r="G284">
        <v>0</v>
      </c>
      <c r="H284">
        <f>F284*AE284</f>
        <v>0</v>
      </c>
      <c r="I284">
        <f>J284-H284</f>
        <v>0</v>
      </c>
      <c r="J284">
        <f>F284*G284</f>
        <v>0</v>
      </c>
      <c r="K284">
        <v>7.7170000000000002E-2</v>
      </c>
      <c r="L284">
        <f>F284*K284</f>
        <v>0.14237865</v>
      </c>
      <c r="M284" t="s">
        <v>51</v>
      </c>
      <c r="N284">
        <v>1</v>
      </c>
      <c r="O284">
        <f>IF(N284=5,I284,0)</f>
        <v>0</v>
      </c>
      <c r="Z284">
        <f>IF(AD284=0,J284,0)</f>
        <v>0</v>
      </c>
      <c r="AA284">
        <f>IF(AD284=15,J284,0)</f>
        <v>0</v>
      </c>
      <c r="AB284">
        <f>IF(AD284=21,J284,0)</f>
        <v>0</v>
      </c>
      <c r="AD284">
        <v>12</v>
      </c>
      <c r="AE284">
        <f>G284*AG284</f>
        <v>0</v>
      </c>
      <c r="AF284">
        <f>G284*(1-AG284)</f>
        <v>0</v>
      </c>
      <c r="AG284">
        <v>7.3406517862897161E-2</v>
      </c>
      <c r="AM284">
        <f>F284*AE284</f>
        <v>0</v>
      </c>
      <c r="AN284">
        <f>F284*AF284</f>
        <v>0</v>
      </c>
      <c r="AO284" t="s">
        <v>478</v>
      </c>
      <c r="AP284" t="s">
        <v>479</v>
      </c>
      <c r="AQ284" s="13" t="s">
        <v>54</v>
      </c>
    </row>
    <row r="285" spans="1:43">
      <c r="D285" s="14" t="s">
        <v>500</v>
      </c>
      <c r="E285" s="14"/>
      <c r="F285" s="14">
        <v>2.46</v>
      </c>
    </row>
    <row r="286" spans="1:43">
      <c r="D286" s="14" t="s">
        <v>500</v>
      </c>
      <c r="E286" s="14"/>
      <c r="F286" s="14">
        <v>2.46</v>
      </c>
    </row>
    <row r="287" spans="1:43">
      <c r="D287" s="14" t="s">
        <v>501</v>
      </c>
      <c r="E287" s="14"/>
      <c r="F287" s="14">
        <v>1.845</v>
      </c>
    </row>
    <row r="288" spans="1:43" ht="25.5" customHeight="1">
      <c r="C288" s="17" t="s">
        <v>62</v>
      </c>
      <c r="D288" s="53" t="s">
        <v>502</v>
      </c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1:43">
      <c r="A289" s="2" t="s">
        <v>503</v>
      </c>
      <c r="C289" s="1" t="s">
        <v>504</v>
      </c>
      <c r="D289" t="s">
        <v>505</v>
      </c>
      <c r="E289" t="s">
        <v>102</v>
      </c>
      <c r="F289">
        <v>1</v>
      </c>
      <c r="G289">
        <v>0</v>
      </c>
      <c r="H289">
        <f>F289*AE289</f>
        <v>0</v>
      </c>
      <c r="I289">
        <f>J289-H289</f>
        <v>0</v>
      </c>
      <c r="J289">
        <f>F289*G289</f>
        <v>0</v>
      </c>
      <c r="K289">
        <v>0</v>
      </c>
      <c r="L289">
        <f>F289*K289</f>
        <v>0</v>
      </c>
      <c r="M289" t="s">
        <v>51</v>
      </c>
      <c r="N289">
        <v>1</v>
      </c>
      <c r="O289">
        <f>IF(N289=5,I289,0)</f>
        <v>0</v>
      </c>
      <c r="Z289">
        <f>IF(AD289=0,J289,0)</f>
        <v>0</v>
      </c>
      <c r="AA289">
        <f>IF(AD289=15,J289,0)</f>
        <v>0</v>
      </c>
      <c r="AB289">
        <f>IF(AD289=21,J289,0)</f>
        <v>0</v>
      </c>
      <c r="AD289">
        <v>12</v>
      </c>
      <c r="AE289">
        <f>G289*AG289</f>
        <v>0</v>
      </c>
      <c r="AF289">
        <f>G289*(1-AG289)</f>
        <v>0</v>
      </c>
      <c r="AG289">
        <v>0</v>
      </c>
      <c r="AM289">
        <f>F289*AE289</f>
        <v>0</v>
      </c>
      <c r="AN289">
        <f>F289*AF289</f>
        <v>0</v>
      </c>
      <c r="AO289" t="s">
        <v>478</v>
      </c>
      <c r="AP289" t="s">
        <v>479</v>
      </c>
      <c r="AQ289" s="13" t="s">
        <v>54</v>
      </c>
    </row>
    <row r="290" spans="1:43" ht="12.75" customHeight="1">
      <c r="C290" s="17" t="s">
        <v>62</v>
      </c>
      <c r="D290" s="53" t="s">
        <v>506</v>
      </c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1:43">
      <c r="A291" s="18"/>
      <c r="B291" s="19"/>
      <c r="C291" s="19" t="s">
        <v>507</v>
      </c>
      <c r="D291" s="13" t="s">
        <v>508</v>
      </c>
      <c r="E291" s="13"/>
      <c r="F291" s="13"/>
      <c r="G291" s="13"/>
      <c r="H291" s="13">
        <f>SUM(H292:H292)</f>
        <v>0</v>
      </c>
      <c r="I291" s="13">
        <f>SUM(I292:I292)</f>
        <v>0</v>
      </c>
      <c r="J291" s="13">
        <f>H291+I291</f>
        <v>0</v>
      </c>
      <c r="K291" s="13"/>
      <c r="L291" s="13">
        <f>SUM(L292:L292)</f>
        <v>0</v>
      </c>
      <c r="M291" s="13"/>
      <c r="P291" s="13">
        <f>IF(Q291="PR",J291,SUM(O292:O292))</f>
        <v>0</v>
      </c>
      <c r="Q291" s="13"/>
      <c r="R291" s="13">
        <f>IF(Q291="HS",H291,0)</f>
        <v>0</v>
      </c>
      <c r="S291" s="13">
        <f>IF(Q291="HS",I291-P291,0)</f>
        <v>0</v>
      </c>
      <c r="T291" s="13">
        <f>IF(Q291="PS",H291,0)</f>
        <v>0</v>
      </c>
      <c r="U291" s="13">
        <f>IF(Q291="PS",I291-P291,0)</f>
        <v>0</v>
      </c>
      <c r="V291" s="13">
        <f>IF(Q291="MP",H291,0)</f>
        <v>0</v>
      </c>
      <c r="W291" s="13">
        <f>IF(Q291="MP",I291-P291,0)</f>
        <v>0</v>
      </c>
      <c r="X291" s="13">
        <f>IF(Q291="OM",H291,0)</f>
        <v>0</v>
      </c>
      <c r="Y291" s="13" t="s">
        <v>507</v>
      </c>
      <c r="AI291">
        <f>SUM(Z292:Z292)</f>
        <v>0</v>
      </c>
      <c r="AJ291">
        <f>SUM(AA292:AA292)</f>
        <v>0</v>
      </c>
      <c r="AK291">
        <f>SUM(AB292:AB292)</f>
        <v>0</v>
      </c>
    </row>
    <row r="292" spans="1:43">
      <c r="A292" s="2" t="s">
        <v>509</v>
      </c>
      <c r="C292" s="1" t="s">
        <v>510</v>
      </c>
      <c r="D292" t="s">
        <v>511</v>
      </c>
      <c r="E292" t="s">
        <v>83</v>
      </c>
      <c r="F292">
        <v>0.79779999999999995</v>
      </c>
      <c r="G292">
        <v>0</v>
      </c>
      <c r="H292">
        <f>F292*AE292</f>
        <v>0</v>
      </c>
      <c r="I292">
        <f>J292-H292</f>
        <v>0</v>
      </c>
      <c r="J292">
        <f>F292*G292</f>
        <v>0</v>
      </c>
      <c r="K292">
        <v>0</v>
      </c>
      <c r="L292">
        <f>F292*K292</f>
        <v>0</v>
      </c>
      <c r="M292" t="s">
        <v>51</v>
      </c>
      <c r="N292">
        <v>5</v>
      </c>
      <c r="O292">
        <f>IF(N292=5,I292,0)</f>
        <v>0</v>
      </c>
      <c r="Z292">
        <f>IF(AD292=0,J292,0)</f>
        <v>0</v>
      </c>
      <c r="AA292">
        <f>IF(AD292=15,J292,0)</f>
        <v>0</v>
      </c>
      <c r="AB292">
        <f>IF(AD292=21,J292,0)</f>
        <v>0</v>
      </c>
      <c r="AD292">
        <v>12</v>
      </c>
      <c r="AE292">
        <f>G292*AG292</f>
        <v>0</v>
      </c>
      <c r="AF292">
        <f>G292*(1-AG292)</f>
        <v>0</v>
      </c>
      <c r="AG292">
        <v>0</v>
      </c>
      <c r="AM292">
        <f>F292*AE292</f>
        <v>0</v>
      </c>
      <c r="AN292">
        <f>F292*AF292</f>
        <v>0</v>
      </c>
      <c r="AO292" t="s">
        <v>512</v>
      </c>
      <c r="AP292" t="s">
        <v>479</v>
      </c>
      <c r="AQ292" s="13" t="s">
        <v>54</v>
      </c>
    </row>
    <row r="293" spans="1:43">
      <c r="D293" s="14" t="s">
        <v>513</v>
      </c>
      <c r="E293" s="14"/>
      <c r="F293" s="14">
        <v>1.0446</v>
      </c>
    </row>
    <row r="294" spans="1:43">
      <c r="D294" s="14" t="s">
        <v>514</v>
      </c>
      <c r="E294" s="14"/>
      <c r="F294" s="14">
        <v>0.56059999999999999</v>
      </c>
    </row>
    <row r="295" spans="1:43">
      <c r="D295" s="14" t="s">
        <v>515</v>
      </c>
      <c r="E295" s="14"/>
      <c r="F295" s="14">
        <v>1.1132</v>
      </c>
    </row>
    <row r="296" spans="1:43">
      <c r="D296" s="14" t="s">
        <v>516</v>
      </c>
      <c r="E296" s="14"/>
      <c r="F296" s="14">
        <v>0.85219999999999996</v>
      </c>
    </row>
    <row r="297" spans="1:43">
      <c r="D297" s="14" t="s">
        <v>517</v>
      </c>
      <c r="E297" s="14"/>
      <c r="F297" s="14">
        <v>0.7409</v>
      </c>
    </row>
    <row r="298" spans="1:43">
      <c r="D298" s="14" t="s">
        <v>518</v>
      </c>
      <c r="E298" s="14"/>
      <c r="F298" s="14">
        <v>0.79779999999999995</v>
      </c>
    </row>
    <row r="299" spans="1:43">
      <c r="A299" s="18"/>
      <c r="B299" s="19"/>
      <c r="C299" s="19" t="s">
        <v>519</v>
      </c>
      <c r="D299" s="13" t="s">
        <v>520</v>
      </c>
      <c r="E299" s="13"/>
      <c r="F299" s="13"/>
      <c r="G299" s="13"/>
      <c r="H299" s="13">
        <f>SUM(H300:H324)</f>
        <v>0</v>
      </c>
      <c r="I299" s="13">
        <f>SUM(I300:I324)</f>
        <v>0</v>
      </c>
      <c r="J299" s="13">
        <f>H299+I299</f>
        <v>0</v>
      </c>
      <c r="K299" s="13"/>
      <c r="L299" s="13">
        <f>SUM(L300:L324)</f>
        <v>2.64E-3</v>
      </c>
      <c r="M299" s="13"/>
      <c r="P299" s="13">
        <f>IF(Q299="PR",J299,SUM(O300:O324))</f>
        <v>0</v>
      </c>
      <c r="Q299" s="13" t="s">
        <v>521</v>
      </c>
      <c r="R299" s="13">
        <f>IF(Q299="HS",H299,0)</f>
        <v>0</v>
      </c>
      <c r="S299" s="13">
        <f>IF(Q299="HS",I299-P299,0)</f>
        <v>0</v>
      </c>
      <c r="T299" s="13">
        <f>IF(Q299="PS",H299,0)</f>
        <v>0</v>
      </c>
      <c r="U299" s="13">
        <f>IF(Q299="PS",I299-P299,0)</f>
        <v>0</v>
      </c>
      <c r="V299" s="13">
        <f>IF(Q299="MP",H299,0)</f>
        <v>0</v>
      </c>
      <c r="W299" s="13">
        <f>IF(Q299="MP",I299-P299,0)</f>
        <v>0</v>
      </c>
      <c r="X299" s="13">
        <f>IF(Q299="OM",H299,0)</f>
        <v>0</v>
      </c>
      <c r="Y299" s="13" t="s">
        <v>519</v>
      </c>
      <c r="AI299">
        <f>SUM(Z300:Z324)</f>
        <v>0</v>
      </c>
      <c r="AJ299">
        <f>SUM(AA300:AA324)</f>
        <v>0</v>
      </c>
      <c r="AK299">
        <f>SUM(AB300:AB324)</f>
        <v>0</v>
      </c>
    </row>
    <row r="300" spans="1:43">
      <c r="A300" s="2" t="s">
        <v>522</v>
      </c>
      <c r="C300" s="1" t="s">
        <v>523</v>
      </c>
      <c r="D300" t="s">
        <v>524</v>
      </c>
      <c r="E300" t="s">
        <v>102</v>
      </c>
      <c r="F300">
        <v>2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525</v>
      </c>
      <c r="AP300" t="s">
        <v>479</v>
      </c>
      <c r="AQ300" s="13" t="s">
        <v>54</v>
      </c>
    </row>
    <row r="301" spans="1:43">
      <c r="A301" s="2" t="s">
        <v>526</v>
      </c>
      <c r="C301" s="1" t="s">
        <v>527</v>
      </c>
      <c r="D301" t="s">
        <v>528</v>
      </c>
      <c r="E301" t="s">
        <v>102</v>
      </c>
      <c r="F301">
        <v>2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1.0000000000000001E-5</v>
      </c>
      <c r="L301">
        <f>F301*K301</f>
        <v>2.0000000000000002E-5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1</v>
      </c>
      <c r="AM301">
        <f>F301*AE301</f>
        <v>0</v>
      </c>
      <c r="AN301">
        <f>F301*AF301</f>
        <v>0</v>
      </c>
      <c r="AO301" t="s">
        <v>525</v>
      </c>
      <c r="AP301" t="s">
        <v>479</v>
      </c>
      <c r="AQ301" s="13" t="s">
        <v>54</v>
      </c>
    </row>
    <row r="302" spans="1:43" ht="25.5" customHeight="1">
      <c r="C302" s="17" t="s">
        <v>62</v>
      </c>
      <c r="D302" s="53" t="s">
        <v>529</v>
      </c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1:43">
      <c r="A303" s="2" t="s">
        <v>530</v>
      </c>
      <c r="C303" s="1" t="s">
        <v>531</v>
      </c>
      <c r="D303" t="s">
        <v>532</v>
      </c>
      <c r="E303" t="s">
        <v>102</v>
      </c>
      <c r="F303">
        <v>1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1.0000000000000001E-5</v>
      </c>
      <c r="L303">
        <f>F303*K303</f>
        <v>1.0000000000000001E-5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1</v>
      </c>
      <c r="AM303">
        <f>F303*AE303</f>
        <v>0</v>
      </c>
      <c r="AN303">
        <f>F303*AF303</f>
        <v>0</v>
      </c>
      <c r="AO303" t="s">
        <v>525</v>
      </c>
      <c r="AP303" t="s">
        <v>479</v>
      </c>
      <c r="AQ303" s="13" t="s">
        <v>54</v>
      </c>
    </row>
    <row r="304" spans="1:43" ht="38.25" customHeight="1">
      <c r="C304" s="17" t="s">
        <v>62</v>
      </c>
      <c r="D304" s="53" t="s">
        <v>533</v>
      </c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1:43">
      <c r="A305" s="2" t="s">
        <v>534</v>
      </c>
      <c r="C305" s="1" t="s">
        <v>535</v>
      </c>
      <c r="D305" t="s">
        <v>536</v>
      </c>
      <c r="E305" t="s">
        <v>102</v>
      </c>
      <c r="F305">
        <v>1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4.0000000000000003E-5</v>
      </c>
      <c r="L305">
        <f>F305*K305</f>
        <v>4.0000000000000003E-5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1</v>
      </c>
      <c r="AM305">
        <f>F305*AE305</f>
        <v>0</v>
      </c>
      <c r="AN305">
        <f>F305*AF305</f>
        <v>0</v>
      </c>
      <c r="AO305" t="s">
        <v>525</v>
      </c>
      <c r="AP305" t="s">
        <v>479</v>
      </c>
      <c r="AQ305" s="13" t="s">
        <v>54</v>
      </c>
    </row>
    <row r="306" spans="1:43">
      <c r="A306" s="2" t="s">
        <v>537</v>
      </c>
      <c r="C306" s="1" t="s">
        <v>538</v>
      </c>
      <c r="D306" t="s">
        <v>539</v>
      </c>
      <c r="E306" t="s">
        <v>102</v>
      </c>
      <c r="F306">
        <v>2</v>
      </c>
      <c r="G306">
        <v>0</v>
      </c>
      <c r="H306">
        <f>F306*AE306</f>
        <v>0</v>
      </c>
      <c r="I306">
        <f>J306-H306</f>
        <v>0</v>
      </c>
      <c r="J306">
        <f>F306*G306</f>
        <v>0</v>
      </c>
      <c r="K306">
        <v>0</v>
      </c>
      <c r="L306">
        <f>F306*K306</f>
        <v>0</v>
      </c>
      <c r="M306" t="s">
        <v>51</v>
      </c>
      <c r="N306">
        <v>1</v>
      </c>
      <c r="O306">
        <f>IF(N306=5,I306,0)</f>
        <v>0</v>
      </c>
      <c r="Z306">
        <f>IF(AD306=0,J306,0)</f>
        <v>0</v>
      </c>
      <c r="AA306">
        <f>IF(AD306=15,J306,0)</f>
        <v>0</v>
      </c>
      <c r="AB306">
        <f>IF(AD306=21,J306,0)</f>
        <v>0</v>
      </c>
      <c r="AD306">
        <v>12</v>
      </c>
      <c r="AE306">
        <f>G306*AG306</f>
        <v>0</v>
      </c>
      <c r="AF306">
        <f>G306*(1-AG306)</f>
        <v>0</v>
      </c>
      <c r="AG306">
        <v>0</v>
      </c>
      <c r="AM306">
        <f>F306*AE306</f>
        <v>0</v>
      </c>
      <c r="AN306">
        <f>F306*AF306</f>
        <v>0</v>
      </c>
      <c r="AO306" t="s">
        <v>525</v>
      </c>
      <c r="AP306" t="s">
        <v>479</v>
      </c>
      <c r="AQ306" s="13" t="s">
        <v>54</v>
      </c>
    </row>
    <row r="307" spans="1:43">
      <c r="A307" s="2" t="s">
        <v>540</v>
      </c>
      <c r="C307" s="1" t="s">
        <v>541</v>
      </c>
      <c r="D307" t="s">
        <v>542</v>
      </c>
      <c r="E307" t="s">
        <v>102</v>
      </c>
      <c r="F307">
        <v>2</v>
      </c>
      <c r="G307">
        <v>0</v>
      </c>
      <c r="H307">
        <f>F307*AE307</f>
        <v>0</v>
      </c>
      <c r="I307">
        <f>J307-H307</f>
        <v>0</v>
      </c>
      <c r="J307">
        <f>F307*G307</f>
        <v>0</v>
      </c>
      <c r="K307">
        <v>1.0000000000000001E-5</v>
      </c>
      <c r="L307">
        <f>F307*K307</f>
        <v>2.0000000000000002E-5</v>
      </c>
      <c r="M307" t="s">
        <v>51</v>
      </c>
      <c r="N307">
        <v>1</v>
      </c>
      <c r="O307">
        <f>IF(N307=5,I307,0)</f>
        <v>0</v>
      </c>
      <c r="Z307">
        <f>IF(AD307=0,J307,0)</f>
        <v>0</v>
      </c>
      <c r="AA307">
        <f>IF(AD307=15,J307,0)</f>
        <v>0</v>
      </c>
      <c r="AB307">
        <f>IF(AD307=21,J307,0)</f>
        <v>0</v>
      </c>
      <c r="AD307">
        <v>12</v>
      </c>
      <c r="AE307">
        <f>G307*AG307</f>
        <v>0</v>
      </c>
      <c r="AF307">
        <f>G307*(1-AG307)</f>
        <v>0</v>
      </c>
      <c r="AG307">
        <v>1</v>
      </c>
      <c r="AM307">
        <f>F307*AE307</f>
        <v>0</v>
      </c>
      <c r="AN307">
        <f>F307*AF307</f>
        <v>0</v>
      </c>
      <c r="AO307" t="s">
        <v>525</v>
      </c>
      <c r="AP307" t="s">
        <v>479</v>
      </c>
      <c r="AQ307" s="13" t="s">
        <v>54</v>
      </c>
    </row>
    <row r="308" spans="1:43" ht="25.5" customHeight="1">
      <c r="C308" s="17" t="s">
        <v>62</v>
      </c>
      <c r="D308" s="53" t="s">
        <v>543</v>
      </c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1:43">
      <c r="A309" s="2" t="s">
        <v>544</v>
      </c>
      <c r="C309" s="1" t="s">
        <v>545</v>
      </c>
      <c r="D309" t="s">
        <v>546</v>
      </c>
      <c r="E309" t="s">
        <v>102</v>
      </c>
      <c r="F309">
        <v>1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5.0000000000000002E-5</v>
      </c>
      <c r="L309">
        <f>F309*K309</f>
        <v>5.0000000000000002E-5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1</v>
      </c>
      <c r="AM309">
        <f>F309*AE309</f>
        <v>0</v>
      </c>
      <c r="AN309">
        <f>F309*AF309</f>
        <v>0</v>
      </c>
      <c r="AO309" t="s">
        <v>525</v>
      </c>
      <c r="AP309" t="s">
        <v>479</v>
      </c>
      <c r="AQ309" s="13" t="s">
        <v>54</v>
      </c>
    </row>
    <row r="310" spans="1:43" ht="12.75" customHeight="1">
      <c r="C310" s="17" t="s">
        <v>62</v>
      </c>
      <c r="D310" s="53" t="s">
        <v>547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548</v>
      </c>
      <c r="C311" s="1" t="s">
        <v>549</v>
      </c>
      <c r="D311" t="s">
        <v>550</v>
      </c>
      <c r="E311" t="s">
        <v>102</v>
      </c>
      <c r="F311">
        <v>1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0</v>
      </c>
      <c r="L311">
        <f>F311*K311</f>
        <v>0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1</v>
      </c>
      <c r="AM311">
        <f>F311*AE311</f>
        <v>0</v>
      </c>
      <c r="AN311">
        <f>F311*AF311</f>
        <v>0</v>
      </c>
      <c r="AO311" t="s">
        <v>525</v>
      </c>
      <c r="AP311" t="s">
        <v>479</v>
      </c>
      <c r="AQ311" s="13" t="s">
        <v>54</v>
      </c>
    </row>
    <row r="312" spans="1:43" ht="12.75" customHeight="1">
      <c r="C312" s="17" t="s">
        <v>62</v>
      </c>
      <c r="D312" s="53" t="s">
        <v>551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2" t="s">
        <v>552</v>
      </c>
      <c r="C313" s="1" t="s">
        <v>553</v>
      </c>
      <c r="D313" t="s">
        <v>554</v>
      </c>
      <c r="E313" t="s">
        <v>67</v>
      </c>
      <c r="F313">
        <v>8.3000000000000007</v>
      </c>
      <c r="G313">
        <v>0</v>
      </c>
      <c r="H313">
        <f>F313*AE313</f>
        <v>0</v>
      </c>
      <c r="I313">
        <f>J313-H313</f>
        <v>0</v>
      </c>
      <c r="J313">
        <f>F313*G313</f>
        <v>0</v>
      </c>
      <c r="K313">
        <v>0</v>
      </c>
      <c r="L313">
        <f>F313*K313</f>
        <v>0</v>
      </c>
      <c r="M313" t="s">
        <v>51</v>
      </c>
      <c r="N313">
        <v>1</v>
      </c>
      <c r="O313">
        <f>IF(N313=5,I313,0)</f>
        <v>0</v>
      </c>
      <c r="Z313">
        <f>IF(AD313=0,J313,0)</f>
        <v>0</v>
      </c>
      <c r="AA313">
        <f>IF(AD313=15,J313,0)</f>
        <v>0</v>
      </c>
      <c r="AB313">
        <f>IF(AD313=21,J313,0)</f>
        <v>0</v>
      </c>
      <c r="AD313">
        <v>12</v>
      </c>
      <c r="AE313">
        <f>G313*AG313</f>
        <v>0</v>
      </c>
      <c r="AF313">
        <f>G313*(1-AG313)</f>
        <v>0</v>
      </c>
      <c r="AG313">
        <v>0</v>
      </c>
      <c r="AM313">
        <f>F313*AE313</f>
        <v>0</v>
      </c>
      <c r="AN313">
        <f>F313*AF313</f>
        <v>0</v>
      </c>
      <c r="AO313" t="s">
        <v>525</v>
      </c>
      <c r="AP313" t="s">
        <v>479</v>
      </c>
      <c r="AQ313" s="13" t="s">
        <v>54</v>
      </c>
    </row>
    <row r="314" spans="1:43">
      <c r="A314" s="2" t="s">
        <v>555</v>
      </c>
      <c r="C314" s="1" t="s">
        <v>556</v>
      </c>
      <c r="D314" t="s">
        <v>557</v>
      </c>
      <c r="E314" t="s">
        <v>67</v>
      </c>
      <c r="F314">
        <v>10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1.4999999999999999E-4</v>
      </c>
      <c r="L314">
        <f>F314*K314</f>
        <v>1.4999999999999998E-3</v>
      </c>
      <c r="M314" t="s">
        <v>51</v>
      </c>
      <c r="N314">
        <v>1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1</v>
      </c>
      <c r="AM314">
        <f>F314*AE314</f>
        <v>0</v>
      </c>
      <c r="AN314">
        <f>F314*AF314</f>
        <v>0</v>
      </c>
      <c r="AO314" t="s">
        <v>525</v>
      </c>
      <c r="AP314" t="s">
        <v>479</v>
      </c>
      <c r="AQ314" s="13" t="s">
        <v>54</v>
      </c>
    </row>
    <row r="315" spans="1:43" ht="25.5" customHeight="1">
      <c r="C315" s="17" t="s">
        <v>62</v>
      </c>
      <c r="D315" s="53" t="s">
        <v>558</v>
      </c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1:43">
      <c r="A316" s="2" t="s">
        <v>559</v>
      </c>
      <c r="C316" s="1" t="s">
        <v>560</v>
      </c>
      <c r="D316" t="s">
        <v>561</v>
      </c>
      <c r="E316" t="s">
        <v>67</v>
      </c>
      <c r="F316">
        <v>4.5</v>
      </c>
      <c r="G316">
        <v>0</v>
      </c>
      <c r="H316">
        <f>F316*AE316</f>
        <v>0</v>
      </c>
      <c r="I316">
        <f>J316-H316</f>
        <v>0</v>
      </c>
      <c r="J316">
        <f>F316*G316</f>
        <v>0</v>
      </c>
      <c r="K316">
        <v>0</v>
      </c>
      <c r="L316">
        <f>F316*K316</f>
        <v>0</v>
      </c>
      <c r="M316" t="s">
        <v>51</v>
      </c>
      <c r="N316">
        <v>1</v>
      </c>
      <c r="O316">
        <f>IF(N316=5,I316,0)</f>
        <v>0</v>
      </c>
      <c r="Z316">
        <f>IF(AD316=0,J316,0)</f>
        <v>0</v>
      </c>
      <c r="AA316">
        <f>IF(AD316=15,J316,0)</f>
        <v>0</v>
      </c>
      <c r="AB316">
        <f>IF(AD316=21,J316,0)</f>
        <v>0</v>
      </c>
      <c r="AD316">
        <v>12</v>
      </c>
      <c r="AE316">
        <f>G316*AG316</f>
        <v>0</v>
      </c>
      <c r="AF316">
        <f>G316*(1-AG316)</f>
        <v>0</v>
      </c>
      <c r="AG316">
        <v>0</v>
      </c>
      <c r="AM316">
        <f>F316*AE316</f>
        <v>0</v>
      </c>
      <c r="AN316">
        <f>F316*AF316</f>
        <v>0</v>
      </c>
      <c r="AO316" t="s">
        <v>525</v>
      </c>
      <c r="AP316" t="s">
        <v>479</v>
      </c>
      <c r="AQ316" s="13" t="s">
        <v>54</v>
      </c>
    </row>
    <row r="317" spans="1:43">
      <c r="D317" s="14" t="s">
        <v>562</v>
      </c>
      <c r="E317" s="14"/>
      <c r="F317" s="14">
        <v>3</v>
      </c>
    </row>
    <row r="318" spans="1:43">
      <c r="D318" s="14" t="s">
        <v>563</v>
      </c>
      <c r="E318" s="14"/>
      <c r="F318" s="14">
        <v>4.2</v>
      </c>
    </row>
    <row r="319" spans="1:43">
      <c r="A319" s="2" t="s">
        <v>564</v>
      </c>
      <c r="C319" s="1" t="s">
        <v>565</v>
      </c>
      <c r="D319" t="s">
        <v>566</v>
      </c>
      <c r="E319" t="s">
        <v>67</v>
      </c>
      <c r="F319">
        <v>5</v>
      </c>
      <c r="G319">
        <v>0</v>
      </c>
      <c r="H319">
        <f>F319*AE319</f>
        <v>0</v>
      </c>
      <c r="I319">
        <f>J319-H319</f>
        <v>0</v>
      </c>
      <c r="J319">
        <f>F319*G319</f>
        <v>0</v>
      </c>
      <c r="K319">
        <v>2.0000000000000001E-4</v>
      </c>
      <c r="L319">
        <f>F319*K319</f>
        <v>1E-3</v>
      </c>
      <c r="M319" t="s">
        <v>51</v>
      </c>
      <c r="N319">
        <v>1</v>
      </c>
      <c r="O319">
        <f>IF(N319=5,I319,0)</f>
        <v>0</v>
      </c>
      <c r="Z319">
        <f>IF(AD319=0,J319,0)</f>
        <v>0</v>
      </c>
      <c r="AA319">
        <f>IF(AD319=15,J319,0)</f>
        <v>0</v>
      </c>
      <c r="AB319">
        <f>IF(AD319=21,J319,0)</f>
        <v>0</v>
      </c>
      <c r="AD319">
        <v>12</v>
      </c>
      <c r="AE319">
        <f>G319*AG319</f>
        <v>0</v>
      </c>
      <c r="AF319">
        <f>G319*(1-AG319)</f>
        <v>0</v>
      </c>
      <c r="AG319">
        <v>1</v>
      </c>
      <c r="AM319">
        <f>F319*AE319</f>
        <v>0</v>
      </c>
      <c r="AN319">
        <f>F319*AF319</f>
        <v>0</v>
      </c>
      <c r="AO319" t="s">
        <v>525</v>
      </c>
      <c r="AP319" t="s">
        <v>479</v>
      </c>
      <c r="AQ319" s="13" t="s">
        <v>54</v>
      </c>
    </row>
    <row r="320" spans="1:43" ht="25.5" customHeight="1">
      <c r="C320" s="17" t="s">
        <v>62</v>
      </c>
      <c r="D320" s="53" t="s">
        <v>558</v>
      </c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1:43">
      <c r="A321" s="2" t="s">
        <v>472</v>
      </c>
      <c r="C321" s="1" t="s">
        <v>567</v>
      </c>
      <c r="D321" t="s">
        <v>568</v>
      </c>
      <c r="E321" t="s">
        <v>102</v>
      </c>
      <c r="F321">
        <v>1</v>
      </c>
      <c r="G321">
        <v>0</v>
      </c>
      <c r="H321">
        <f>F321*AE321</f>
        <v>0</v>
      </c>
      <c r="I321">
        <f>J321-H321</f>
        <v>0</v>
      </c>
      <c r="J321">
        <f>F321*G321</f>
        <v>0</v>
      </c>
      <c r="K321">
        <v>0</v>
      </c>
      <c r="L321">
        <f>F321*K321</f>
        <v>0</v>
      </c>
      <c r="M321" t="s">
        <v>51</v>
      </c>
      <c r="N321">
        <v>1</v>
      </c>
      <c r="O321">
        <f>IF(N321=5,I321,0)</f>
        <v>0</v>
      </c>
      <c r="Z321">
        <f>IF(AD321=0,J321,0)</f>
        <v>0</v>
      </c>
      <c r="AA321">
        <f>IF(AD321=15,J321,0)</f>
        <v>0</v>
      </c>
      <c r="AB321">
        <f>IF(AD321=21,J321,0)</f>
        <v>0</v>
      </c>
      <c r="AD321">
        <v>12</v>
      </c>
      <c r="AE321">
        <f>G321*AG321</f>
        <v>0</v>
      </c>
      <c r="AF321">
        <f>G321*(1-AG321)</f>
        <v>0</v>
      </c>
      <c r="AG321">
        <v>0</v>
      </c>
      <c r="AM321">
        <f>F321*AE321</f>
        <v>0</v>
      </c>
      <c r="AN321">
        <f>F321*AF321</f>
        <v>0</v>
      </c>
      <c r="AO321" t="s">
        <v>525</v>
      </c>
      <c r="AP321" t="s">
        <v>479</v>
      </c>
      <c r="AQ321" s="13" t="s">
        <v>54</v>
      </c>
    </row>
    <row r="322" spans="1:43">
      <c r="A322" s="2" t="s">
        <v>569</v>
      </c>
      <c r="C322" s="1" t="s">
        <v>570</v>
      </c>
      <c r="D322" t="s">
        <v>571</v>
      </c>
      <c r="E322" t="s">
        <v>102</v>
      </c>
      <c r="F322">
        <v>1</v>
      </c>
      <c r="G322">
        <v>0</v>
      </c>
      <c r="H322">
        <f>F322*AE322</f>
        <v>0</v>
      </c>
      <c r="I322">
        <f>J322-H322</f>
        <v>0</v>
      </c>
      <c r="J322">
        <f>F322*G322</f>
        <v>0</v>
      </c>
      <c r="K322">
        <v>0</v>
      </c>
      <c r="L322">
        <f>F322*K322</f>
        <v>0</v>
      </c>
      <c r="M322" t="s">
        <v>51</v>
      </c>
      <c r="N322">
        <v>1</v>
      </c>
      <c r="O322">
        <f>IF(N322=5,I322,0)</f>
        <v>0</v>
      </c>
      <c r="Z322">
        <f>IF(AD322=0,J322,0)</f>
        <v>0</v>
      </c>
      <c r="AA322">
        <f>IF(AD322=15,J322,0)</f>
        <v>0</v>
      </c>
      <c r="AB322">
        <f>IF(AD322=21,J322,0)</f>
        <v>0</v>
      </c>
      <c r="AD322">
        <v>12</v>
      </c>
      <c r="AE322">
        <f>G322*AG322</f>
        <v>0</v>
      </c>
      <c r="AF322">
        <f>G322*(1-AG322)</f>
        <v>0</v>
      </c>
      <c r="AG322">
        <v>0.4791238877481177</v>
      </c>
      <c r="AM322">
        <f>F322*AE322</f>
        <v>0</v>
      </c>
      <c r="AN322">
        <f>F322*AF322</f>
        <v>0</v>
      </c>
      <c r="AO322" t="s">
        <v>525</v>
      </c>
      <c r="AP322" t="s">
        <v>479</v>
      </c>
      <c r="AQ322" s="13" t="s">
        <v>54</v>
      </c>
    </row>
    <row r="323" spans="1:43">
      <c r="A323" s="2" t="s">
        <v>572</v>
      </c>
      <c r="C323" s="1" t="s">
        <v>573</v>
      </c>
      <c r="D323" t="s">
        <v>574</v>
      </c>
      <c r="E323" t="s">
        <v>102</v>
      </c>
      <c r="F323">
        <v>1</v>
      </c>
      <c r="G323">
        <v>0</v>
      </c>
      <c r="H323">
        <f>F323*AE323</f>
        <v>0</v>
      </c>
      <c r="I323">
        <f>J323-H323</f>
        <v>0</v>
      </c>
      <c r="J323">
        <f>F323*G323</f>
        <v>0</v>
      </c>
      <c r="K323">
        <v>0</v>
      </c>
      <c r="L323">
        <f>F323*K323</f>
        <v>0</v>
      </c>
      <c r="M323" t="s">
        <v>51</v>
      </c>
      <c r="N323">
        <v>1</v>
      </c>
      <c r="O323">
        <f>IF(N323=5,I323,0)</f>
        <v>0</v>
      </c>
      <c r="Z323">
        <f>IF(AD323=0,J323,0)</f>
        <v>0</v>
      </c>
      <c r="AA323">
        <f>IF(AD323=15,J323,0)</f>
        <v>0</v>
      </c>
      <c r="AB323">
        <f>IF(AD323=21,J323,0)</f>
        <v>0</v>
      </c>
      <c r="AD323">
        <v>12</v>
      </c>
      <c r="AE323">
        <f>G323*AG323</f>
        <v>0</v>
      </c>
      <c r="AF323">
        <f>G323*(1-AG323)</f>
        <v>0</v>
      </c>
      <c r="AG323">
        <v>0</v>
      </c>
      <c r="AM323">
        <f>F323*AE323</f>
        <v>0</v>
      </c>
      <c r="AN323">
        <f>F323*AF323</f>
        <v>0</v>
      </c>
      <c r="AO323" t="s">
        <v>525</v>
      </c>
      <c r="AP323" t="s">
        <v>479</v>
      </c>
      <c r="AQ323" s="13" t="s">
        <v>54</v>
      </c>
    </row>
    <row r="324" spans="1:43">
      <c r="A324" s="2" t="s">
        <v>575</v>
      </c>
      <c r="C324" s="1" t="s">
        <v>576</v>
      </c>
      <c r="D324" t="s">
        <v>577</v>
      </c>
      <c r="E324" t="s">
        <v>102</v>
      </c>
      <c r="F324">
        <v>1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0</v>
      </c>
      <c r="L324">
        <f>F324*K324</f>
        <v>0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0.47969299648225128</v>
      </c>
      <c r="AM324">
        <f>F324*AE324</f>
        <v>0</v>
      </c>
      <c r="AN324">
        <f>F324*AF324</f>
        <v>0</v>
      </c>
      <c r="AO324" t="s">
        <v>525</v>
      </c>
      <c r="AP324" t="s">
        <v>479</v>
      </c>
      <c r="AQ324" s="13" t="s">
        <v>54</v>
      </c>
    </row>
    <row r="325" spans="1:43">
      <c r="A325" s="18"/>
      <c r="B325" s="19"/>
      <c r="C325" s="19" t="s">
        <v>578</v>
      </c>
      <c r="D325" s="13" t="s">
        <v>579</v>
      </c>
      <c r="E325" s="13"/>
      <c r="F325" s="13"/>
      <c r="G325" s="13"/>
      <c r="H325" s="13">
        <f>SUM(H326:H340)</f>
        <v>0</v>
      </c>
      <c r="I325" s="13">
        <f>SUM(I326:I340)</f>
        <v>0</v>
      </c>
      <c r="J325" s="13">
        <f>H325+I325</f>
        <v>0</v>
      </c>
      <c r="K325" s="13"/>
      <c r="L325" s="13">
        <f>SUM(L326:L340)</f>
        <v>0</v>
      </c>
      <c r="M325" s="13"/>
      <c r="P325" s="13">
        <f>IF(Q325="PR",J325,SUM(O326:O340))</f>
        <v>0</v>
      </c>
      <c r="Q325" s="13"/>
      <c r="R325" s="13">
        <f>IF(Q325="HS",H325,0)</f>
        <v>0</v>
      </c>
      <c r="S325" s="13">
        <f>IF(Q325="HS",I325-P325,0)</f>
        <v>0</v>
      </c>
      <c r="T325" s="13">
        <f>IF(Q325="PS",H325,0)</f>
        <v>0</v>
      </c>
      <c r="U325" s="13">
        <f>IF(Q325="PS",I325-P325,0)</f>
        <v>0</v>
      </c>
      <c r="V325" s="13">
        <f>IF(Q325="MP",H325,0)</f>
        <v>0</v>
      </c>
      <c r="W325" s="13">
        <f>IF(Q325="MP",I325-P325,0)</f>
        <v>0</v>
      </c>
      <c r="X325" s="13">
        <f>IF(Q325="OM",H325,0)</f>
        <v>0</v>
      </c>
      <c r="Y325" s="13" t="s">
        <v>578</v>
      </c>
      <c r="AI325">
        <f>SUM(Z326:Z340)</f>
        <v>0</v>
      </c>
      <c r="AJ325">
        <f>SUM(AA326:AA340)</f>
        <v>0</v>
      </c>
      <c r="AK325">
        <f>SUM(AB326:AB340)</f>
        <v>0</v>
      </c>
    </row>
    <row r="326" spans="1:43">
      <c r="A326" s="2" t="s">
        <v>580</v>
      </c>
      <c r="C326" s="1" t="s">
        <v>581</v>
      </c>
      <c r="D326" t="s">
        <v>582</v>
      </c>
      <c r="E326" t="s">
        <v>83</v>
      </c>
      <c r="F326">
        <v>1.6392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0</v>
      </c>
      <c r="L326">
        <f>F326*K326</f>
        <v>0</v>
      </c>
      <c r="M326" t="s">
        <v>51</v>
      </c>
      <c r="N326">
        <v>5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0</v>
      </c>
      <c r="AM326">
        <f>F326*AE326</f>
        <v>0</v>
      </c>
      <c r="AN326">
        <f>F326*AF326</f>
        <v>0</v>
      </c>
      <c r="AO326" t="s">
        <v>583</v>
      </c>
      <c r="AP326" t="s">
        <v>479</v>
      </c>
      <c r="AQ326" s="13" t="s">
        <v>54</v>
      </c>
    </row>
    <row r="327" spans="1:43">
      <c r="D327" s="14" t="s">
        <v>584</v>
      </c>
      <c r="E327" s="14"/>
      <c r="F327" s="14">
        <v>0.95140000000000002</v>
      </c>
    </row>
    <row r="328" spans="1:43">
      <c r="D328" s="14" t="s">
        <v>585</v>
      </c>
      <c r="E328" s="14"/>
      <c r="F328" s="14">
        <v>0.43690000000000001</v>
      </c>
    </row>
    <row r="329" spans="1:43">
      <c r="D329" s="14" t="s">
        <v>586</v>
      </c>
      <c r="E329" s="14"/>
      <c r="F329" s="14">
        <v>5.1200000000000002E-2</v>
      </c>
    </row>
    <row r="330" spans="1:43">
      <c r="D330" s="14" t="s">
        <v>587</v>
      </c>
      <c r="E330" s="14"/>
      <c r="F330" s="14">
        <v>9.3299999999999994E-2</v>
      </c>
    </row>
    <row r="331" spans="1:43">
      <c r="D331" s="14" t="s">
        <v>588</v>
      </c>
      <c r="E331" s="14"/>
      <c r="F331" s="14">
        <v>1.3262</v>
      </c>
    </row>
    <row r="332" spans="1:43">
      <c r="D332" s="14" t="s">
        <v>585</v>
      </c>
      <c r="E332" s="14"/>
      <c r="F332" s="14">
        <v>0.43690000000000001</v>
      </c>
    </row>
    <row r="333" spans="1:43">
      <c r="D333" s="14" t="s">
        <v>589</v>
      </c>
      <c r="E333" s="14"/>
      <c r="F333" s="14">
        <v>1.1657999999999999</v>
      </c>
    </row>
    <row r="334" spans="1:43">
      <c r="D334" s="14" t="s">
        <v>585</v>
      </c>
      <c r="E334" s="14"/>
      <c r="F334" s="14">
        <v>0.43690000000000001</v>
      </c>
    </row>
    <row r="335" spans="1:43">
      <c r="D335" s="14" t="s">
        <v>590</v>
      </c>
      <c r="E335" s="14"/>
      <c r="F335" s="14">
        <v>1.2022999999999999</v>
      </c>
    </row>
    <row r="336" spans="1:43">
      <c r="D336" s="14" t="s">
        <v>585</v>
      </c>
      <c r="E336" s="14"/>
      <c r="F336" s="14">
        <v>0.43690000000000001</v>
      </c>
    </row>
    <row r="337" spans="1:43" ht="12.75" customHeight="1">
      <c r="C337" s="17" t="s">
        <v>62</v>
      </c>
      <c r="D337" s="53" t="s">
        <v>591</v>
      </c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1:43">
      <c r="A338" s="2" t="s">
        <v>592</v>
      </c>
      <c r="C338" s="1" t="s">
        <v>593</v>
      </c>
      <c r="D338" t="s">
        <v>594</v>
      </c>
      <c r="E338" t="s">
        <v>83</v>
      </c>
      <c r="F338">
        <v>1.6392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0</v>
      </c>
      <c r="L338">
        <f>F338*K338</f>
        <v>0</v>
      </c>
      <c r="M338" t="s">
        <v>51</v>
      </c>
      <c r="N338">
        <v>5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0</v>
      </c>
      <c r="AM338">
        <f>F338*AE338</f>
        <v>0</v>
      </c>
      <c r="AN338">
        <f>F338*AF338</f>
        <v>0</v>
      </c>
      <c r="AO338" t="s">
        <v>583</v>
      </c>
      <c r="AP338" t="s">
        <v>479</v>
      </c>
      <c r="AQ338" s="13" t="s">
        <v>54</v>
      </c>
    </row>
    <row r="339" spans="1:43" ht="12.75" customHeight="1">
      <c r="C339" s="17" t="s">
        <v>62</v>
      </c>
      <c r="D339" s="53" t="s">
        <v>595</v>
      </c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1:43">
      <c r="A340" s="2" t="s">
        <v>596</v>
      </c>
      <c r="C340" s="1" t="s">
        <v>597</v>
      </c>
      <c r="D340" t="s">
        <v>598</v>
      </c>
      <c r="E340" t="s">
        <v>83</v>
      </c>
      <c r="F340">
        <v>1.6392</v>
      </c>
      <c r="G340">
        <v>0</v>
      </c>
      <c r="H340">
        <f>F340*AE340</f>
        <v>0</v>
      </c>
      <c r="I340">
        <f>J340-H340</f>
        <v>0</v>
      </c>
      <c r="J340">
        <f>F340*G340</f>
        <v>0</v>
      </c>
      <c r="K340">
        <v>0</v>
      </c>
      <c r="L340">
        <f>F340*K340</f>
        <v>0</v>
      </c>
      <c r="M340" t="s">
        <v>51</v>
      </c>
      <c r="N340">
        <v>5</v>
      </c>
      <c r="O340">
        <f>IF(N340=5,I340,0)</f>
        <v>0</v>
      </c>
      <c r="Z340">
        <f>IF(AD340=0,J340,0)</f>
        <v>0</v>
      </c>
      <c r="AA340">
        <f>IF(AD340=15,J340,0)</f>
        <v>0</v>
      </c>
      <c r="AB340">
        <f>IF(AD340=21,J340,0)</f>
        <v>0</v>
      </c>
      <c r="AD340">
        <v>12</v>
      </c>
      <c r="AE340">
        <f>G340*AG340</f>
        <v>0</v>
      </c>
      <c r="AF340">
        <f>G340*(1-AG340)</f>
        <v>0</v>
      </c>
      <c r="AG340">
        <v>0</v>
      </c>
      <c r="AM340">
        <f>F340*AE340</f>
        <v>0</v>
      </c>
      <c r="AN340">
        <f>F340*AF340</f>
        <v>0</v>
      </c>
      <c r="AO340" t="s">
        <v>583</v>
      </c>
      <c r="AP340" t="s">
        <v>479</v>
      </c>
      <c r="AQ340" s="13" t="s">
        <v>54</v>
      </c>
    </row>
    <row r="341" spans="1:43">
      <c r="A341" s="20"/>
      <c r="B341" s="21"/>
      <c r="C341" s="21"/>
      <c r="D341" s="22"/>
      <c r="E341" s="22"/>
      <c r="F341" s="22"/>
      <c r="G341" s="22"/>
      <c r="H341" s="54" t="s">
        <v>599</v>
      </c>
      <c r="I341" s="54"/>
      <c r="J341" s="22">
        <f>J8+J44+J46+J55+J67+J94+J101+J163+J239+J271+J291+J299+J325</f>
        <v>0</v>
      </c>
      <c r="K341" s="22"/>
      <c r="L341" s="22"/>
      <c r="M341" s="22"/>
    </row>
    <row r="342" spans="1:43">
      <c r="A342" s="23" t="s">
        <v>600</v>
      </c>
    </row>
    <row r="343" spans="1:43" ht="0" hidden="1" customHeight="1">
      <c r="A343" s="55"/>
      <c r="B343" s="56"/>
      <c r="C343" s="56"/>
      <c r="D343" s="57"/>
      <c r="E343" s="57"/>
      <c r="F343" s="57"/>
      <c r="G343" s="57"/>
      <c r="H343" s="57"/>
      <c r="I343" s="57"/>
      <c r="J343" s="57"/>
      <c r="K343" s="57"/>
      <c r="L343" s="57"/>
      <c r="M343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7:M17"/>
    <mergeCell ref="D24:M24"/>
    <mergeCell ref="D28:M28"/>
    <mergeCell ref="D36:M36"/>
    <mergeCell ref="D39:M39"/>
    <mergeCell ref="D41:M41"/>
    <mergeCell ref="D43:M43"/>
    <mergeCell ref="D62:M62"/>
    <mergeCell ref="D70:M70"/>
    <mergeCell ref="D76:M76"/>
    <mergeCell ref="D78:M78"/>
    <mergeCell ref="D80:M80"/>
    <mergeCell ref="D82:M82"/>
    <mergeCell ref="D84:M84"/>
    <mergeCell ref="D93:M93"/>
    <mergeCell ref="D98:M98"/>
    <mergeCell ref="D100:M100"/>
    <mergeCell ref="D105:M105"/>
    <mergeCell ref="D111:M111"/>
    <mergeCell ref="D113:M113"/>
    <mergeCell ref="D121:M121"/>
    <mergeCell ref="D123:M123"/>
    <mergeCell ref="D131:M131"/>
    <mergeCell ref="D145:M145"/>
    <mergeCell ref="D147:M147"/>
    <mergeCell ref="D149:M149"/>
    <mergeCell ref="D151:M151"/>
    <mergeCell ref="D154:M154"/>
    <mergeCell ref="D162:M162"/>
    <mergeCell ref="D177:M177"/>
    <mergeCell ref="D179:M179"/>
    <mergeCell ref="D187:M187"/>
    <mergeCell ref="D189:M189"/>
    <mergeCell ref="D197:M197"/>
    <mergeCell ref="D199:M199"/>
    <mergeCell ref="D211:M211"/>
    <mergeCell ref="D238:M238"/>
    <mergeCell ref="D259:M259"/>
    <mergeCell ref="D261:M261"/>
    <mergeCell ref="D268:M268"/>
    <mergeCell ref="D270:M270"/>
    <mergeCell ref="D277:M277"/>
    <mergeCell ref="D279:M279"/>
    <mergeCell ref="D281:M281"/>
    <mergeCell ref="D283:M283"/>
    <mergeCell ref="D288:M288"/>
    <mergeCell ref="D290:M290"/>
    <mergeCell ref="D302:M302"/>
    <mergeCell ref="D304:M304"/>
    <mergeCell ref="D308:M308"/>
    <mergeCell ref="D339:M339"/>
    <mergeCell ref="H341:I341"/>
    <mergeCell ref="A343:M343"/>
    <mergeCell ref="D310:M310"/>
    <mergeCell ref="D312:M312"/>
    <mergeCell ref="D315:M315"/>
    <mergeCell ref="D320:M320"/>
    <mergeCell ref="D337:M33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15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601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SUM(H8:H36)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6.06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 ht="12.75" customHeight="1">
      <c r="B15" s="15" t="s">
        <v>62</v>
      </c>
      <c r="C15" s="53" t="s">
        <v>63</v>
      </c>
      <c r="D15" s="80"/>
      <c r="E15" s="80"/>
      <c r="F15" s="80"/>
      <c r="G15" s="80"/>
      <c r="H15" s="16"/>
    </row>
    <row r="16" spans="1:25">
      <c r="A16" s="2" t="s">
        <v>64</v>
      </c>
      <c r="B16" s="1" t="s">
        <v>65</v>
      </c>
      <c r="C16" s="25" t="s">
        <v>66</v>
      </c>
      <c r="D16" t="s">
        <v>67</v>
      </c>
      <c r="E16" t="s">
        <v>68</v>
      </c>
      <c r="F16">
        <v>11.4</v>
      </c>
      <c r="G16" s="47">
        <f>'Stavební rozpočet'!G18</f>
        <v>0</v>
      </c>
      <c r="H16">
        <f>W16*F16+X16*F16</f>
        <v>0</v>
      </c>
      <c r="W16">
        <f>G16*Y16</f>
        <v>0</v>
      </c>
      <c r="X16">
        <f>G16*(1-Y16)</f>
        <v>0</v>
      </c>
      <c r="Y16">
        <v>0.12809798270893369</v>
      </c>
    </row>
    <row r="17" spans="1:25">
      <c r="E17" t="s">
        <v>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 ht="12.75" customHeight="1">
      <c r="B21" s="15" t="s">
        <v>62</v>
      </c>
      <c r="C21" s="53" t="s">
        <v>73</v>
      </c>
      <c r="D21" s="80"/>
      <c r="E21" s="80"/>
      <c r="F21" s="80"/>
      <c r="G21" s="80"/>
      <c r="H21" s="16"/>
    </row>
    <row r="22" spans="1:25">
      <c r="A22" s="2" t="s">
        <v>74</v>
      </c>
      <c r="B22" s="1" t="s">
        <v>75</v>
      </c>
      <c r="C22" s="25" t="s">
        <v>76</v>
      </c>
      <c r="D22" t="s">
        <v>50</v>
      </c>
      <c r="E22" t="s">
        <v>77</v>
      </c>
      <c r="F22">
        <v>6.06</v>
      </c>
      <c r="G22" s="47">
        <f>'Stavební rozpočet'!G25</f>
        <v>0</v>
      </c>
      <c r="H22">
        <f>W22*F22+X22*F22</f>
        <v>0</v>
      </c>
      <c r="W22">
        <f>G22*Y22</f>
        <v>0</v>
      </c>
      <c r="X22">
        <f>G22*(1-Y22)</f>
        <v>0</v>
      </c>
      <c r="Y22">
        <v>0.11891428571428569</v>
      </c>
    </row>
    <row r="23" spans="1:25">
      <c r="E23" t="s">
        <v>78</v>
      </c>
    </row>
    <row r="24" spans="1:25" ht="12.75" customHeight="1">
      <c r="B24" s="15" t="s">
        <v>62</v>
      </c>
      <c r="C24" s="53" t="s">
        <v>79</v>
      </c>
      <c r="D24" s="80"/>
      <c r="E24" s="80"/>
      <c r="F24" s="80"/>
      <c r="G24" s="80"/>
      <c r="H24" s="16"/>
    </row>
    <row r="25" spans="1:25">
      <c r="A25" s="2" t="s">
        <v>80</v>
      </c>
      <c r="B25" s="1" t="s">
        <v>81</v>
      </c>
      <c r="C25" s="25" t="s">
        <v>82</v>
      </c>
      <c r="D25" t="s">
        <v>83</v>
      </c>
      <c r="E25" t="s">
        <v>84</v>
      </c>
      <c r="F25">
        <v>7.4999999999999997E-2</v>
      </c>
      <c r="G25" s="47">
        <f>'Stavební rozpočet'!G29</f>
        <v>0</v>
      </c>
      <c r="H25">
        <f>W25*F25+X25*F25</f>
        <v>0</v>
      </c>
      <c r="W25">
        <f>G25*Y25</f>
        <v>0</v>
      </c>
      <c r="X25">
        <f>G25*(1-Y25)</f>
        <v>0</v>
      </c>
      <c r="Y25">
        <v>1</v>
      </c>
    </row>
    <row r="26" spans="1:25">
      <c r="E26" t="s">
        <v>85</v>
      </c>
    </row>
    <row r="27" spans="1:25">
      <c r="E27" t="s">
        <v>84</v>
      </c>
    </row>
    <row r="28" spans="1:25">
      <c r="E28" t="s">
        <v>84</v>
      </c>
    </row>
    <row r="29" spans="1:25">
      <c r="E29" t="s">
        <v>84</v>
      </c>
    </row>
    <row r="30" spans="1:25">
      <c r="E30" t="s">
        <v>84</v>
      </c>
    </row>
    <row r="31" spans="1:25" ht="12.75" customHeight="1">
      <c r="B31" s="15" t="s">
        <v>62</v>
      </c>
      <c r="C31" s="53" t="s">
        <v>86</v>
      </c>
      <c r="D31" s="80"/>
      <c r="E31" s="80"/>
      <c r="F31" s="80"/>
      <c r="G31" s="80"/>
      <c r="H31" s="16"/>
    </row>
    <row r="32" spans="1:25">
      <c r="A32" s="2" t="s">
        <v>87</v>
      </c>
      <c r="B32" s="1" t="s">
        <v>88</v>
      </c>
      <c r="C32" s="25" t="s">
        <v>89</v>
      </c>
      <c r="D32" t="s">
        <v>50</v>
      </c>
      <c r="E32" t="s">
        <v>90</v>
      </c>
      <c r="F32">
        <v>5.68</v>
      </c>
      <c r="G32" s="47">
        <f>'Stavební rozpočet'!G37</f>
        <v>0</v>
      </c>
      <c r="H32">
        <f>W32*F32+X32*F32</f>
        <v>0</v>
      </c>
      <c r="W32">
        <f>G32*Y32</f>
        <v>0</v>
      </c>
      <c r="X32">
        <f>G32*(1-Y32)</f>
        <v>0</v>
      </c>
      <c r="Y32">
        <v>0.26393229166666671</v>
      </c>
    </row>
    <row r="33" spans="1:25" ht="12.75" customHeight="1">
      <c r="B33" s="15" t="s">
        <v>62</v>
      </c>
      <c r="C33" s="53" t="s">
        <v>91</v>
      </c>
      <c r="D33" s="80"/>
      <c r="E33" s="80"/>
      <c r="F33" s="80"/>
      <c r="G33" s="80"/>
      <c r="H33" s="16"/>
    </row>
    <row r="34" spans="1:25">
      <c r="A34" s="2" t="s">
        <v>92</v>
      </c>
      <c r="B34" s="1" t="s">
        <v>93</v>
      </c>
      <c r="C34" s="25" t="s">
        <v>94</v>
      </c>
      <c r="D34" t="s">
        <v>50</v>
      </c>
      <c r="F34">
        <v>5.68</v>
      </c>
      <c r="G34" s="47">
        <f>'Stavební rozpočet'!G40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0.1741541038525963</v>
      </c>
    </row>
    <row r="35" spans="1:25" ht="12.75" customHeight="1">
      <c r="B35" s="15" t="s">
        <v>62</v>
      </c>
      <c r="C35" s="53" t="s">
        <v>95</v>
      </c>
      <c r="D35" s="80"/>
      <c r="E35" s="80"/>
      <c r="F35" s="80"/>
      <c r="G35" s="80"/>
      <c r="H35" s="16"/>
    </row>
    <row r="36" spans="1:25">
      <c r="A36" s="2" t="s">
        <v>96</v>
      </c>
      <c r="B36" s="1" t="s">
        <v>81</v>
      </c>
      <c r="C36" s="25" t="s">
        <v>82</v>
      </c>
      <c r="D36" t="s">
        <v>83</v>
      </c>
      <c r="F36">
        <v>0.05</v>
      </c>
      <c r="G36" s="4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1</v>
      </c>
    </row>
    <row r="37" spans="1:25" ht="12.75" customHeight="1">
      <c r="B37" s="15" t="s">
        <v>62</v>
      </c>
      <c r="C37" s="53" t="s">
        <v>86</v>
      </c>
      <c r="D37" s="80"/>
      <c r="E37" s="80"/>
      <c r="F37" s="80"/>
      <c r="G37" s="80"/>
      <c r="H37" s="16"/>
    </row>
    <row r="38" spans="1:25">
      <c r="A38" s="18"/>
      <c r="B38" s="19" t="s">
        <v>97</v>
      </c>
      <c r="C38" s="13" t="s">
        <v>98</v>
      </c>
      <c r="D38" s="13"/>
      <c r="E38" s="13"/>
      <c r="F38" s="13"/>
      <c r="G38" s="13"/>
      <c r="H38" s="13">
        <f>SUM(H39:H39)</f>
        <v>0</v>
      </c>
    </row>
    <row r="39" spans="1:25">
      <c r="A39" s="2" t="s">
        <v>99</v>
      </c>
      <c r="B39" s="1" t="s">
        <v>100</v>
      </c>
      <c r="C39" s="25" t="s">
        <v>101</v>
      </c>
      <c r="D39" t="s">
        <v>102</v>
      </c>
      <c r="F39">
        <v>1</v>
      </c>
      <c r="G39" s="47">
        <f>'Stavební rozpočet'!G45</f>
        <v>0</v>
      </c>
      <c r="H39">
        <f>W39*F39+X39*F39</f>
        <v>0</v>
      </c>
      <c r="W39">
        <f>G39*Y39</f>
        <v>0</v>
      </c>
      <c r="X39">
        <f>G39*(1-Y39)</f>
        <v>0</v>
      </c>
      <c r="Y39">
        <v>0.64451468048359239</v>
      </c>
    </row>
    <row r="40" spans="1:25">
      <c r="A40" s="18"/>
      <c r="B40" s="19" t="s">
        <v>104</v>
      </c>
      <c r="C40" s="13" t="s">
        <v>105</v>
      </c>
      <c r="D40" s="13"/>
      <c r="E40" s="13"/>
      <c r="F40" s="13"/>
      <c r="G40" s="13"/>
      <c r="H40" s="13">
        <f>SUM(H41:H47)</f>
        <v>0</v>
      </c>
    </row>
    <row r="41" spans="1:25">
      <c r="A41" s="2" t="s">
        <v>107</v>
      </c>
      <c r="B41" s="1" t="s">
        <v>108</v>
      </c>
      <c r="C41" s="25" t="s">
        <v>109</v>
      </c>
      <c r="D41" t="s">
        <v>102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0.96824343015214376</v>
      </c>
    </row>
    <row r="42" spans="1:25">
      <c r="A42" s="2" t="s">
        <v>112</v>
      </c>
      <c r="B42" s="1" t="s">
        <v>113</v>
      </c>
      <c r="C42" s="25" t="s">
        <v>114</v>
      </c>
      <c r="D42" t="s">
        <v>67</v>
      </c>
      <c r="E42" t="s">
        <v>115</v>
      </c>
      <c r="F42">
        <v>2.6</v>
      </c>
      <c r="G42" s="47">
        <f>'Stavební rozpočet'!G48</f>
        <v>0</v>
      </c>
      <c r="H42">
        <f>W42*F42+X42*F42</f>
        <v>0</v>
      </c>
      <c r="W42">
        <f>G42*Y42</f>
        <v>0</v>
      </c>
      <c r="X42">
        <f>G42*(1-Y42)</f>
        <v>0</v>
      </c>
      <c r="Y42">
        <v>0.34058689878076098</v>
      </c>
    </row>
    <row r="43" spans="1:25">
      <c r="E43" t="s">
        <v>115</v>
      </c>
    </row>
    <row r="44" spans="1:25">
      <c r="A44" s="2" t="s">
        <v>116</v>
      </c>
      <c r="B44" s="1" t="s">
        <v>117</v>
      </c>
      <c r="C44" s="25" t="s">
        <v>118</v>
      </c>
      <c r="D44" t="s">
        <v>67</v>
      </c>
      <c r="F44">
        <v>0.75</v>
      </c>
      <c r="G44" s="47">
        <f>'Stavební rozpočet'!G51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0.31743667679837889</v>
      </c>
    </row>
    <row r="45" spans="1:25">
      <c r="A45" s="2" t="s">
        <v>119</v>
      </c>
      <c r="B45" s="1" t="s">
        <v>120</v>
      </c>
      <c r="C45" s="25" t="s">
        <v>121</v>
      </c>
      <c r="D45" t="s">
        <v>102</v>
      </c>
      <c r="F45">
        <v>2</v>
      </c>
      <c r="G45" s="47">
        <f>'Stavební rozpočet'!G52</f>
        <v>0</v>
      </c>
      <c r="H45">
        <f>W45*F45+X45*F45</f>
        <v>0</v>
      </c>
      <c r="W45">
        <f>G45*Y45</f>
        <v>0</v>
      </c>
      <c r="X45">
        <f>G45*(1-Y45)</f>
        <v>0</v>
      </c>
      <c r="Y45">
        <v>0</v>
      </c>
    </row>
    <row r="46" spans="1:25">
      <c r="A46" s="2" t="s">
        <v>122</v>
      </c>
      <c r="B46" s="1" t="s">
        <v>123</v>
      </c>
      <c r="C46" s="25" t="s">
        <v>124</v>
      </c>
      <c r="D46" t="s">
        <v>67</v>
      </c>
      <c r="F46">
        <v>3.6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2.9225352112676059E-2</v>
      </c>
    </row>
    <row r="47" spans="1:25">
      <c r="A47" s="2" t="s">
        <v>125</v>
      </c>
      <c r="B47" s="1" t="s">
        <v>126</v>
      </c>
      <c r="C47" s="25" t="s">
        <v>127</v>
      </c>
      <c r="D47" t="s">
        <v>83</v>
      </c>
      <c r="F47">
        <v>3.5999999999999999E-3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18"/>
      <c r="B48" s="19" t="s">
        <v>128</v>
      </c>
      <c r="C48" s="13" t="s">
        <v>129</v>
      </c>
      <c r="D48" s="13"/>
      <c r="E48" s="13"/>
      <c r="F48" s="13"/>
      <c r="G48" s="13"/>
      <c r="H48" s="13">
        <f>SUM(H49:H58)</f>
        <v>0</v>
      </c>
    </row>
    <row r="49" spans="1:25">
      <c r="A49" s="2" t="s">
        <v>130</v>
      </c>
      <c r="B49" s="1" t="s">
        <v>131</v>
      </c>
      <c r="C49" s="25" t="s">
        <v>132</v>
      </c>
      <c r="D49" t="s">
        <v>67</v>
      </c>
      <c r="E49" t="s">
        <v>134</v>
      </c>
      <c r="F49">
        <v>5.4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0.24177377892030841</v>
      </c>
    </row>
    <row r="50" spans="1:25">
      <c r="E50" t="s">
        <v>135</v>
      </c>
    </row>
    <row r="51" spans="1:25">
      <c r="E51" t="s">
        <v>136</v>
      </c>
    </row>
    <row r="52" spans="1:25">
      <c r="E52" t="s">
        <v>137</v>
      </c>
    </row>
    <row r="53" spans="1:25">
      <c r="A53" s="2" t="s">
        <v>138</v>
      </c>
      <c r="B53" s="1" t="s">
        <v>139</v>
      </c>
      <c r="C53" s="25" t="s">
        <v>140</v>
      </c>
      <c r="D53" t="s">
        <v>67</v>
      </c>
      <c r="F53">
        <v>5.4</v>
      </c>
      <c r="G53" s="47">
        <f>'Stavební rozpočet'!G61</f>
        <v>0</v>
      </c>
      <c r="H53">
        <f>W53*F53+X53*F53</f>
        <v>0</v>
      </c>
      <c r="W53">
        <f>G53*Y53</f>
        <v>0</v>
      </c>
      <c r="X53">
        <f>G53*(1-Y53)</f>
        <v>0</v>
      </c>
      <c r="Y53">
        <v>0.17068343229712421</v>
      </c>
    </row>
    <row r="54" spans="1:25" ht="12.75" customHeight="1">
      <c r="B54" s="15" t="s">
        <v>62</v>
      </c>
      <c r="C54" s="53" t="s">
        <v>141</v>
      </c>
      <c r="D54" s="80"/>
      <c r="E54" s="80"/>
      <c r="F54" s="80"/>
      <c r="G54" s="80"/>
      <c r="H54" s="16"/>
    </row>
    <row r="55" spans="1:25">
      <c r="A55" s="2" t="s">
        <v>142</v>
      </c>
      <c r="B55" s="1" t="s">
        <v>143</v>
      </c>
      <c r="C55" s="25" t="s">
        <v>144</v>
      </c>
      <c r="D55" t="s">
        <v>102</v>
      </c>
      <c r="F55">
        <v>5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0.37733720879788302</v>
      </c>
    </row>
    <row r="56" spans="1:25">
      <c r="A56" s="2" t="s">
        <v>145</v>
      </c>
      <c r="B56" s="1" t="s">
        <v>146</v>
      </c>
      <c r="C56" s="25" t="s">
        <v>147</v>
      </c>
      <c r="D56" t="s">
        <v>102</v>
      </c>
      <c r="F56">
        <v>2</v>
      </c>
      <c r="G56" s="4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0.71827496149467618</v>
      </c>
    </row>
    <row r="57" spans="1:25">
      <c r="A57" s="2" t="s">
        <v>148</v>
      </c>
      <c r="B57" s="1" t="s">
        <v>149</v>
      </c>
      <c r="C57" s="25" t="s">
        <v>150</v>
      </c>
      <c r="D57" t="s">
        <v>67</v>
      </c>
      <c r="F57">
        <v>5.4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1.5294117647058819E-2</v>
      </c>
    </row>
    <row r="58" spans="1:25">
      <c r="A58" s="2" t="s">
        <v>151</v>
      </c>
      <c r="B58" s="1" t="s">
        <v>152</v>
      </c>
      <c r="C58" s="25" t="s">
        <v>153</v>
      </c>
      <c r="D58" t="s">
        <v>83</v>
      </c>
      <c r="F58">
        <v>2.29E-2</v>
      </c>
      <c r="G58" s="4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</v>
      </c>
    </row>
    <row r="59" spans="1:25">
      <c r="A59" s="18"/>
      <c r="B59" s="19" t="s">
        <v>154</v>
      </c>
      <c r="C59" s="13" t="s">
        <v>155</v>
      </c>
      <c r="D59" s="13"/>
      <c r="E59" s="13"/>
      <c r="F59" s="13"/>
      <c r="G59" s="13"/>
      <c r="H59" s="13">
        <f>SUM(H60:H84)</f>
        <v>0</v>
      </c>
    </row>
    <row r="60" spans="1:25">
      <c r="A60" s="2" t="s">
        <v>156</v>
      </c>
      <c r="B60" s="1" t="s">
        <v>157</v>
      </c>
      <c r="C60" s="25" t="s">
        <v>158</v>
      </c>
      <c r="D60" t="s">
        <v>102</v>
      </c>
      <c r="F60">
        <v>1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0.86802803738317758</v>
      </c>
    </row>
    <row r="61" spans="1:25">
      <c r="A61" s="2" t="s">
        <v>160</v>
      </c>
      <c r="B61" s="1" t="s">
        <v>161</v>
      </c>
      <c r="C61" s="25" t="s">
        <v>162</v>
      </c>
      <c r="D61" t="s">
        <v>163</v>
      </c>
      <c r="F61">
        <v>1</v>
      </c>
      <c r="G61" s="4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0.78475862068965518</v>
      </c>
    </row>
    <row r="62" spans="1:25" ht="12.75" customHeight="1">
      <c r="B62" s="15" t="s">
        <v>62</v>
      </c>
      <c r="C62" s="53" t="s">
        <v>164</v>
      </c>
      <c r="D62" s="80"/>
      <c r="E62" s="80"/>
      <c r="F62" s="80"/>
      <c r="G62" s="80"/>
      <c r="H62" s="16"/>
    </row>
    <row r="63" spans="1:25">
      <c r="A63" s="2" t="s">
        <v>165</v>
      </c>
      <c r="B63" s="1" t="s">
        <v>166</v>
      </c>
      <c r="C63" s="25" t="s">
        <v>167</v>
      </c>
      <c r="D63" t="s">
        <v>102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</v>
      </c>
    </row>
    <row r="64" spans="1:25">
      <c r="A64" s="2" t="s">
        <v>168</v>
      </c>
      <c r="B64" s="1" t="s">
        <v>169</v>
      </c>
      <c r="C64" s="25" t="s">
        <v>170</v>
      </c>
      <c r="D64" t="s">
        <v>102</v>
      </c>
      <c r="F64">
        <v>1</v>
      </c>
      <c r="G64" s="4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</v>
      </c>
    </row>
    <row r="65" spans="1:25">
      <c r="A65" s="2" t="s">
        <v>171</v>
      </c>
      <c r="B65" s="1" t="s">
        <v>172</v>
      </c>
      <c r="C65" s="25" t="s">
        <v>173</v>
      </c>
      <c r="D65" t="s">
        <v>102</v>
      </c>
      <c r="F65">
        <v>1</v>
      </c>
      <c r="G65" s="4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1.9678749233249169E-2</v>
      </c>
    </row>
    <row r="66" spans="1:25">
      <c r="A66" s="2" t="s">
        <v>174</v>
      </c>
      <c r="B66" s="1" t="s">
        <v>175</v>
      </c>
      <c r="C66" s="25" t="s">
        <v>176</v>
      </c>
      <c r="D66" t="s">
        <v>102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0.1783447251742083</v>
      </c>
    </row>
    <row r="67" spans="1:25">
      <c r="A67" s="2" t="s">
        <v>177</v>
      </c>
      <c r="B67" s="1" t="s">
        <v>178</v>
      </c>
      <c r="C67" s="25" t="s">
        <v>179</v>
      </c>
      <c r="D67" t="s">
        <v>102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</v>
      </c>
    </row>
    <row r="68" spans="1:25" ht="12.75" customHeight="1">
      <c r="B68" s="15" t="s">
        <v>62</v>
      </c>
      <c r="C68" s="53" t="s">
        <v>180</v>
      </c>
      <c r="D68" s="80"/>
      <c r="E68" s="80"/>
      <c r="F68" s="80"/>
      <c r="G68" s="80"/>
      <c r="H68" s="16"/>
    </row>
    <row r="69" spans="1:25">
      <c r="A69" s="2" t="s">
        <v>181</v>
      </c>
      <c r="B69" s="1" t="s">
        <v>182</v>
      </c>
      <c r="C69" s="25" t="s">
        <v>183</v>
      </c>
      <c r="D69" t="s">
        <v>102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62</v>
      </c>
      <c r="C70" s="53" t="s">
        <v>184</v>
      </c>
      <c r="D70" s="80"/>
      <c r="E70" s="80"/>
      <c r="F70" s="80"/>
      <c r="G70" s="80"/>
      <c r="H70" s="16"/>
    </row>
    <row r="71" spans="1:25">
      <c r="A71" s="2" t="s">
        <v>185</v>
      </c>
      <c r="B71" s="1" t="s">
        <v>186</v>
      </c>
      <c r="C71" s="25" t="s">
        <v>187</v>
      </c>
      <c r="D71" t="s">
        <v>102</v>
      </c>
      <c r="F71">
        <v>2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62</v>
      </c>
      <c r="C72" s="53" t="s">
        <v>188</v>
      </c>
      <c r="D72" s="80"/>
      <c r="E72" s="80"/>
      <c r="F72" s="80"/>
      <c r="G72" s="80"/>
      <c r="H72" s="16"/>
    </row>
    <row r="73" spans="1:25">
      <c r="A73" s="2" t="s">
        <v>189</v>
      </c>
      <c r="B73" s="1" t="s">
        <v>190</v>
      </c>
      <c r="C73" s="25" t="s">
        <v>191</v>
      </c>
      <c r="D73" t="s">
        <v>102</v>
      </c>
      <c r="F73">
        <v>3</v>
      </c>
      <c r="G73" s="4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62</v>
      </c>
      <c r="C74" s="53" t="s">
        <v>192</v>
      </c>
      <c r="D74" s="80"/>
      <c r="E74" s="80"/>
      <c r="F74" s="80"/>
      <c r="G74" s="80"/>
      <c r="H74" s="16"/>
    </row>
    <row r="75" spans="1:25">
      <c r="A75" s="2" t="s">
        <v>193</v>
      </c>
      <c r="B75" s="1" t="s">
        <v>194</v>
      </c>
      <c r="C75" s="25" t="s">
        <v>195</v>
      </c>
      <c r="D75" t="s">
        <v>102</v>
      </c>
      <c r="F75">
        <v>1</v>
      </c>
      <c r="G75" s="47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62</v>
      </c>
      <c r="C76" s="53" t="s">
        <v>196</v>
      </c>
      <c r="D76" s="80"/>
      <c r="E76" s="80"/>
      <c r="F76" s="80"/>
      <c r="G76" s="80"/>
      <c r="H76" s="16"/>
    </row>
    <row r="77" spans="1:25">
      <c r="A77" s="2" t="s">
        <v>197</v>
      </c>
      <c r="B77" s="1" t="s">
        <v>198</v>
      </c>
      <c r="C77" s="25" t="s">
        <v>199</v>
      </c>
      <c r="D77" t="s">
        <v>102</v>
      </c>
      <c r="F77">
        <v>1</v>
      </c>
      <c r="G77" s="47">
        <f>'Stavební rozpočet'!G85</f>
        <v>0</v>
      </c>
      <c r="H77">
        <f t="shared" ref="H77:H84" si="0">W77*F77+X77*F77</f>
        <v>0</v>
      </c>
      <c r="W77">
        <f t="shared" ref="W77:W84" si="1">G77*Y77</f>
        <v>0</v>
      </c>
      <c r="X77">
        <f t="shared" ref="X77:X84" si="2">G77*(1-Y77)</f>
        <v>0</v>
      </c>
      <c r="Y77">
        <v>1</v>
      </c>
    </row>
    <row r="78" spans="1:25">
      <c r="A78" s="2" t="s">
        <v>200</v>
      </c>
      <c r="B78" s="1" t="s">
        <v>201</v>
      </c>
      <c r="C78" s="25" t="s">
        <v>202</v>
      </c>
      <c r="D78" t="s">
        <v>163</v>
      </c>
      <c r="F78">
        <v>1</v>
      </c>
      <c r="G78" s="47">
        <f>'Stavební rozpočet'!G86</f>
        <v>0</v>
      </c>
      <c r="H78">
        <f t="shared" si="0"/>
        <v>0</v>
      </c>
      <c r="W78">
        <f t="shared" si="1"/>
        <v>0</v>
      </c>
      <c r="X78">
        <f t="shared" si="2"/>
        <v>0</v>
      </c>
      <c r="Y78">
        <v>0.88471458773784362</v>
      </c>
    </row>
    <row r="79" spans="1:25">
      <c r="A79" s="2" t="s">
        <v>203</v>
      </c>
      <c r="B79" s="1" t="s">
        <v>204</v>
      </c>
      <c r="C79" s="25" t="s">
        <v>205</v>
      </c>
      <c r="D79" t="s">
        <v>163</v>
      </c>
      <c r="F79">
        <v>2</v>
      </c>
      <c r="G79" s="47">
        <f>'Stavební rozpočet'!G87</f>
        <v>0</v>
      </c>
      <c r="H79">
        <f t="shared" si="0"/>
        <v>0</v>
      </c>
      <c r="W79">
        <f t="shared" si="1"/>
        <v>0</v>
      </c>
      <c r="X79">
        <f t="shared" si="2"/>
        <v>0</v>
      </c>
      <c r="Y79">
        <v>0.89831235431235434</v>
      </c>
    </row>
    <row r="80" spans="1:25">
      <c r="A80" s="2" t="s">
        <v>206</v>
      </c>
      <c r="B80" s="1" t="s">
        <v>207</v>
      </c>
      <c r="C80" s="25" t="s">
        <v>208</v>
      </c>
      <c r="D80" t="s">
        <v>83</v>
      </c>
      <c r="F80">
        <v>0.48430000000000001</v>
      </c>
      <c r="G80" s="4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</v>
      </c>
    </row>
    <row r="81" spans="1:25">
      <c r="A81" s="2" t="s">
        <v>209</v>
      </c>
      <c r="B81" s="1" t="s">
        <v>210</v>
      </c>
      <c r="C81" s="25" t="s">
        <v>211</v>
      </c>
      <c r="D81" t="s">
        <v>163</v>
      </c>
      <c r="F81">
        <v>3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0.76627257799671589</v>
      </c>
    </row>
    <row r="82" spans="1:25">
      <c r="A82" s="2" t="s">
        <v>212</v>
      </c>
      <c r="B82" s="1" t="s">
        <v>213</v>
      </c>
      <c r="C82" s="25" t="s">
        <v>214</v>
      </c>
      <c r="D82" t="s">
        <v>102</v>
      </c>
      <c r="F82">
        <v>1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0.89444997706602103</v>
      </c>
    </row>
    <row r="83" spans="1:25">
      <c r="A83" s="2" t="s">
        <v>215</v>
      </c>
      <c r="B83" s="1" t="s">
        <v>216</v>
      </c>
      <c r="C83" s="25" t="s">
        <v>217</v>
      </c>
      <c r="D83" t="s">
        <v>163</v>
      </c>
      <c r="F83">
        <v>1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0.46077464788732392</v>
      </c>
    </row>
    <row r="84" spans="1:25">
      <c r="A84" s="2" t="s">
        <v>218</v>
      </c>
      <c r="B84" s="1" t="s">
        <v>219</v>
      </c>
      <c r="C84" s="25" t="s">
        <v>220</v>
      </c>
      <c r="D84" t="s">
        <v>102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</v>
      </c>
    </row>
    <row r="85" spans="1:25" ht="12.75" customHeight="1">
      <c r="B85" s="15" t="s">
        <v>62</v>
      </c>
      <c r="C85" s="53" t="s">
        <v>221</v>
      </c>
      <c r="D85" s="80"/>
      <c r="E85" s="80"/>
      <c r="F85" s="80"/>
      <c r="G85" s="80"/>
      <c r="H85" s="16"/>
    </row>
    <row r="86" spans="1:25">
      <c r="A86" s="18"/>
      <c r="B86" s="19" t="s">
        <v>222</v>
      </c>
      <c r="C86" s="13" t="s">
        <v>223</v>
      </c>
      <c r="D86" s="13"/>
      <c r="E86" s="13"/>
      <c r="F86" s="13"/>
      <c r="G86" s="13"/>
      <c r="H86" s="13">
        <f>SUM(H87:H91)</f>
        <v>0</v>
      </c>
    </row>
    <row r="87" spans="1:25">
      <c r="A87" s="2" t="s">
        <v>224</v>
      </c>
      <c r="B87" s="1" t="s">
        <v>225</v>
      </c>
      <c r="C87" s="25" t="s">
        <v>226</v>
      </c>
      <c r="D87" t="s">
        <v>102</v>
      </c>
      <c r="F87">
        <v>1</v>
      </c>
      <c r="G87" s="47">
        <f>'Stavební rozpočet'!G95</f>
        <v>0</v>
      </c>
      <c r="H87">
        <f>W87*F87+X87*F87</f>
        <v>0</v>
      </c>
      <c r="W87">
        <f>G87*Y87</f>
        <v>0</v>
      </c>
      <c r="X87">
        <f>G87*(1-Y87)</f>
        <v>0</v>
      </c>
      <c r="Y87">
        <v>0</v>
      </c>
    </row>
    <row r="88" spans="1:25">
      <c r="A88" s="2" t="s">
        <v>229</v>
      </c>
      <c r="B88" s="1" t="s">
        <v>230</v>
      </c>
      <c r="C88" s="25" t="s">
        <v>231</v>
      </c>
      <c r="D88" t="s">
        <v>83</v>
      </c>
      <c r="F88">
        <v>1.9800000000000002E-2</v>
      </c>
      <c r="G88" s="47">
        <f>'Stavební rozpočet'!G96</f>
        <v>0</v>
      </c>
      <c r="H88">
        <f>W88*F88+X88*F88</f>
        <v>0</v>
      </c>
      <c r="W88">
        <f>G88*Y88</f>
        <v>0</v>
      </c>
      <c r="X88">
        <f>G88*(1-Y88)</f>
        <v>0</v>
      </c>
      <c r="Y88">
        <v>0</v>
      </c>
    </row>
    <row r="89" spans="1:25">
      <c r="A89" s="2" t="s">
        <v>232</v>
      </c>
      <c r="B89" s="1" t="s">
        <v>233</v>
      </c>
      <c r="C89" s="25" t="s">
        <v>234</v>
      </c>
      <c r="D89" t="s">
        <v>102</v>
      </c>
      <c r="F89">
        <v>1</v>
      </c>
      <c r="G89" s="47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1</v>
      </c>
    </row>
    <row r="90" spans="1:25" ht="12.75" customHeight="1">
      <c r="B90" s="15" t="s">
        <v>62</v>
      </c>
      <c r="C90" s="53" t="s">
        <v>235</v>
      </c>
      <c r="D90" s="80"/>
      <c r="E90" s="80"/>
      <c r="F90" s="80"/>
      <c r="G90" s="80"/>
      <c r="H90" s="16"/>
    </row>
    <row r="91" spans="1:25">
      <c r="A91" s="2" t="s">
        <v>236</v>
      </c>
      <c r="B91" s="1" t="s">
        <v>237</v>
      </c>
      <c r="C91" s="25" t="s">
        <v>238</v>
      </c>
      <c r="D91" t="s">
        <v>102</v>
      </c>
      <c r="F91">
        <v>1</v>
      </c>
      <c r="G91" s="4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1</v>
      </c>
    </row>
    <row r="92" spans="1:25" ht="12.75" customHeight="1">
      <c r="B92" s="15" t="s">
        <v>62</v>
      </c>
      <c r="C92" s="53" t="s">
        <v>239</v>
      </c>
      <c r="D92" s="80"/>
      <c r="E92" s="80"/>
      <c r="F92" s="80"/>
      <c r="G92" s="80"/>
      <c r="H92" s="16"/>
    </row>
    <row r="93" spans="1:25">
      <c r="A93" s="18"/>
      <c r="B93" s="19" t="s">
        <v>240</v>
      </c>
      <c r="C93" s="13" t="s">
        <v>241</v>
      </c>
      <c r="D93" s="13"/>
      <c r="E93" s="13"/>
      <c r="F93" s="13"/>
      <c r="G93" s="13"/>
      <c r="H93" s="13">
        <f>SUM(H94:H142)</f>
        <v>0</v>
      </c>
    </row>
    <row r="94" spans="1:25">
      <c r="A94" s="2" t="s">
        <v>242</v>
      </c>
      <c r="B94" s="1" t="s">
        <v>243</v>
      </c>
      <c r="C94" s="25" t="s">
        <v>244</v>
      </c>
      <c r="D94" t="s">
        <v>50</v>
      </c>
      <c r="E94" t="s">
        <v>90</v>
      </c>
      <c r="F94">
        <v>5.68</v>
      </c>
      <c r="G94" s="47">
        <f>'Stavební rozpočet'!G102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0</v>
      </c>
    </row>
    <row r="95" spans="1:25">
      <c r="A95" s="2" t="s">
        <v>247</v>
      </c>
      <c r="B95" s="1" t="s">
        <v>248</v>
      </c>
      <c r="C95" s="25" t="s">
        <v>249</v>
      </c>
      <c r="D95" t="s">
        <v>50</v>
      </c>
      <c r="F95">
        <v>5.68</v>
      </c>
      <c r="G95" s="47">
        <f>'Stavební rozpočet'!G104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0</v>
      </c>
    </row>
    <row r="96" spans="1:25" ht="12.75" customHeight="1">
      <c r="B96" s="15" t="s">
        <v>62</v>
      </c>
      <c r="C96" s="53" t="s">
        <v>250</v>
      </c>
      <c r="D96" s="80"/>
      <c r="E96" s="80"/>
      <c r="F96" s="80"/>
      <c r="G96" s="80"/>
      <c r="H96" s="16"/>
    </row>
    <row r="97" spans="1:25">
      <c r="A97" s="2" t="s">
        <v>251</v>
      </c>
      <c r="B97" s="1" t="s">
        <v>252</v>
      </c>
      <c r="C97" s="25" t="s">
        <v>253</v>
      </c>
      <c r="D97" t="s">
        <v>254</v>
      </c>
      <c r="E97" t="s">
        <v>255</v>
      </c>
      <c r="F97">
        <v>255.6</v>
      </c>
      <c r="G97" s="47">
        <f>'Stavební rozpočet'!G106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1</v>
      </c>
    </row>
    <row r="98" spans="1:25">
      <c r="E98" t="s">
        <v>256</v>
      </c>
    </row>
    <row r="99" spans="1:25">
      <c r="E99" t="s">
        <v>257</v>
      </c>
    </row>
    <row r="100" spans="1:25">
      <c r="E100" t="s">
        <v>258</v>
      </c>
    </row>
    <row r="101" spans="1:25" ht="12.75" customHeight="1">
      <c r="B101" s="15" t="s">
        <v>62</v>
      </c>
      <c r="C101" s="53" t="s">
        <v>259</v>
      </c>
      <c r="D101" s="80"/>
      <c r="E101" s="80"/>
      <c r="F101" s="80"/>
      <c r="G101" s="80"/>
      <c r="H101" s="16"/>
    </row>
    <row r="102" spans="1:25">
      <c r="A102" s="2" t="s">
        <v>260</v>
      </c>
      <c r="B102" s="1" t="s">
        <v>261</v>
      </c>
      <c r="C102" s="25" t="s">
        <v>262</v>
      </c>
      <c r="D102" t="s">
        <v>50</v>
      </c>
      <c r="F102">
        <v>5.68</v>
      </c>
      <c r="G102" s="47">
        <f>'Stavební rozpočet'!G112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0</v>
      </c>
    </row>
    <row r="103" spans="1:25" ht="12.75" customHeight="1">
      <c r="B103" s="15" t="s">
        <v>62</v>
      </c>
      <c r="C103" s="53" t="s">
        <v>263</v>
      </c>
      <c r="D103" s="80"/>
      <c r="E103" s="80"/>
      <c r="F103" s="80"/>
      <c r="G103" s="80"/>
      <c r="H103" s="16"/>
    </row>
    <row r="104" spans="1:25">
      <c r="A104" s="2" t="s">
        <v>264</v>
      </c>
      <c r="B104" s="1" t="s">
        <v>265</v>
      </c>
      <c r="C104" s="25" t="s">
        <v>266</v>
      </c>
      <c r="D104" t="s">
        <v>267</v>
      </c>
      <c r="E104" t="s">
        <v>268</v>
      </c>
      <c r="F104">
        <v>1.42</v>
      </c>
      <c r="G104" s="47">
        <f>'Stavební rozpočet'!G114</f>
        <v>0</v>
      </c>
      <c r="H104">
        <f>W104*F104+X104*F104</f>
        <v>0</v>
      </c>
      <c r="W104">
        <f>G104*Y104</f>
        <v>0</v>
      </c>
      <c r="X104">
        <f>G104*(1-Y104)</f>
        <v>0</v>
      </c>
      <c r="Y104">
        <v>1</v>
      </c>
    </row>
    <row r="105" spans="1:25">
      <c r="E105" t="s">
        <v>269</v>
      </c>
    </row>
    <row r="106" spans="1:25">
      <c r="E106" t="s">
        <v>270</v>
      </c>
    </row>
    <row r="107" spans="1:25">
      <c r="E107" t="s">
        <v>271</v>
      </c>
    </row>
    <row r="108" spans="1:25">
      <c r="E108" t="s">
        <v>272</v>
      </c>
    </row>
    <row r="109" spans="1:25">
      <c r="E109" t="s">
        <v>273</v>
      </c>
    </row>
    <row r="110" spans="1:25" ht="12.75" customHeight="1">
      <c r="B110" s="15" t="s">
        <v>62</v>
      </c>
      <c r="C110" s="53" t="s">
        <v>274</v>
      </c>
      <c r="D110" s="80"/>
      <c r="E110" s="80"/>
      <c r="F110" s="80"/>
      <c r="G110" s="80"/>
      <c r="H110" s="16"/>
    </row>
    <row r="111" spans="1:25">
      <c r="A111" s="2" t="s">
        <v>275</v>
      </c>
      <c r="B111" s="1" t="s">
        <v>276</v>
      </c>
      <c r="C111" s="25" t="s">
        <v>277</v>
      </c>
      <c r="D111" t="s">
        <v>50</v>
      </c>
      <c r="F111">
        <v>5.68</v>
      </c>
      <c r="G111" s="47">
        <f>'Stavební rozpočet'!G122</f>
        <v>0</v>
      </c>
      <c r="H111">
        <f>W111*F111+X111*F111</f>
        <v>0</v>
      </c>
      <c r="W111">
        <f>G111*Y111</f>
        <v>0</v>
      </c>
      <c r="X111">
        <f>G111*(1-Y111)</f>
        <v>0</v>
      </c>
      <c r="Y111">
        <v>0</v>
      </c>
    </row>
    <row r="112" spans="1:25" ht="12.75" customHeight="1">
      <c r="B112" s="15" t="s">
        <v>62</v>
      </c>
      <c r="C112" s="53" t="s">
        <v>263</v>
      </c>
      <c r="D112" s="80"/>
      <c r="E112" s="80"/>
      <c r="F112" s="80"/>
      <c r="G112" s="80"/>
      <c r="H112" s="16"/>
    </row>
    <row r="113" spans="1:25">
      <c r="A113" s="2" t="s">
        <v>278</v>
      </c>
      <c r="B113" s="1" t="s">
        <v>279</v>
      </c>
      <c r="C113" s="25" t="s">
        <v>280</v>
      </c>
      <c r="D113" t="s">
        <v>254</v>
      </c>
      <c r="E113" t="s">
        <v>281</v>
      </c>
      <c r="F113">
        <v>9.0879999999999992</v>
      </c>
      <c r="G113" s="47">
        <f>'Stavební rozpočet'!G124</f>
        <v>0</v>
      </c>
      <c r="H113">
        <f>W113*F113+X113*F113</f>
        <v>0</v>
      </c>
      <c r="W113">
        <f>G113*Y113</f>
        <v>0</v>
      </c>
      <c r="X113">
        <f>G113*(1-Y113)</f>
        <v>0</v>
      </c>
      <c r="Y113">
        <v>1</v>
      </c>
    </row>
    <row r="114" spans="1:25">
      <c r="E114" t="s">
        <v>282</v>
      </c>
    </row>
    <row r="115" spans="1:25">
      <c r="E115" t="s">
        <v>283</v>
      </c>
    </row>
    <row r="116" spans="1:25">
      <c r="E116" t="s">
        <v>284</v>
      </c>
    </row>
    <row r="117" spans="1:25">
      <c r="E117" t="s">
        <v>285</v>
      </c>
    </row>
    <row r="118" spans="1:25">
      <c r="E118" t="s">
        <v>286</v>
      </c>
    </row>
    <row r="119" spans="1:25" ht="12.75" customHeight="1">
      <c r="B119" s="15" t="s">
        <v>62</v>
      </c>
      <c r="C119" s="53" t="s">
        <v>287</v>
      </c>
      <c r="D119" s="80"/>
      <c r="E119" s="80"/>
      <c r="F119" s="80"/>
      <c r="G119" s="80"/>
      <c r="H119" s="16"/>
    </row>
    <row r="120" spans="1:25">
      <c r="A120" s="2" t="s">
        <v>288</v>
      </c>
      <c r="B120" s="1" t="s">
        <v>289</v>
      </c>
      <c r="C120" s="25" t="s">
        <v>290</v>
      </c>
      <c r="D120" t="s">
        <v>67</v>
      </c>
      <c r="E120" t="s">
        <v>291</v>
      </c>
      <c r="F120">
        <v>21.2</v>
      </c>
      <c r="G120" s="47">
        <f>'Stavební rozpočet'!G132</f>
        <v>0</v>
      </c>
      <c r="H120">
        <f>W120*F120+X120*F120</f>
        <v>0</v>
      </c>
      <c r="W120">
        <f>G120*Y120</f>
        <v>0</v>
      </c>
      <c r="X120">
        <f>G120*(1-Y120)</f>
        <v>0</v>
      </c>
      <c r="Y120">
        <v>0</v>
      </c>
    </row>
    <row r="121" spans="1:25">
      <c r="E121" t="s">
        <v>292</v>
      </c>
    </row>
    <row r="122" spans="1:25">
      <c r="E122" t="s">
        <v>293</v>
      </c>
    </row>
    <row r="123" spans="1:25">
      <c r="E123" t="s">
        <v>294</v>
      </c>
    </row>
    <row r="124" spans="1:25">
      <c r="E124" t="s">
        <v>295</v>
      </c>
    </row>
    <row r="125" spans="1:25">
      <c r="E125" t="s">
        <v>296</v>
      </c>
    </row>
    <row r="126" spans="1:25">
      <c r="E126" t="s">
        <v>297</v>
      </c>
    </row>
    <row r="127" spans="1:25">
      <c r="E127" t="s">
        <v>298</v>
      </c>
    </row>
    <row r="128" spans="1:25">
      <c r="E128" t="s">
        <v>299</v>
      </c>
    </row>
    <row r="129" spans="1:25">
      <c r="E129" t="s">
        <v>298</v>
      </c>
    </row>
    <row r="130" spans="1:25">
      <c r="E130" t="s">
        <v>300</v>
      </c>
    </row>
    <row r="131" spans="1:25">
      <c r="E131" t="s">
        <v>301</v>
      </c>
    </row>
    <row r="132" spans="1:25" ht="12.75" customHeight="1">
      <c r="B132" s="15" t="s">
        <v>62</v>
      </c>
      <c r="C132" s="53" t="s">
        <v>263</v>
      </c>
      <c r="D132" s="80"/>
      <c r="E132" s="80"/>
      <c r="F132" s="80"/>
      <c r="G132" s="80"/>
      <c r="H132" s="16"/>
    </row>
    <row r="133" spans="1:25">
      <c r="A133" s="2" t="s">
        <v>302</v>
      </c>
      <c r="B133" s="1" t="s">
        <v>303</v>
      </c>
      <c r="C133" s="25" t="s">
        <v>304</v>
      </c>
      <c r="D133" t="s">
        <v>67</v>
      </c>
      <c r="F133">
        <v>22</v>
      </c>
      <c r="G133" s="47">
        <f>'Stavební rozpočet'!G146</f>
        <v>0</v>
      </c>
      <c r="H133">
        <f>W133*F133+X133*F133</f>
        <v>0</v>
      </c>
      <c r="W133">
        <f>G133*Y133</f>
        <v>0</v>
      </c>
      <c r="X133">
        <f>G133*(1-Y133)</f>
        <v>0</v>
      </c>
      <c r="Y133">
        <v>1</v>
      </c>
    </row>
    <row r="134" spans="1:25" ht="12.75" customHeight="1">
      <c r="B134" s="15" t="s">
        <v>62</v>
      </c>
      <c r="C134" s="53" t="s">
        <v>305</v>
      </c>
      <c r="D134" s="80"/>
      <c r="E134" s="80"/>
      <c r="F134" s="80"/>
      <c r="G134" s="80"/>
      <c r="H134" s="16"/>
    </row>
    <row r="135" spans="1:25">
      <c r="A135" s="2" t="s">
        <v>306</v>
      </c>
      <c r="B135" s="1" t="s">
        <v>307</v>
      </c>
      <c r="C135" s="25" t="s">
        <v>308</v>
      </c>
      <c r="D135" t="s">
        <v>50</v>
      </c>
      <c r="F135">
        <v>5.68</v>
      </c>
      <c r="G135" s="47">
        <f>'Stavební rozpočet'!G148</f>
        <v>0</v>
      </c>
      <c r="H135">
        <f>W135*F135+X135*F135</f>
        <v>0</v>
      </c>
      <c r="W135">
        <f>G135*Y135</f>
        <v>0</v>
      </c>
      <c r="X135">
        <f>G135*(1-Y135)</f>
        <v>0</v>
      </c>
      <c r="Y135">
        <v>0.47242647058823528</v>
      </c>
    </row>
    <row r="136" spans="1:25" ht="12.75" customHeight="1">
      <c r="B136" s="15" t="s">
        <v>62</v>
      </c>
      <c r="C136" s="53" t="s">
        <v>309</v>
      </c>
      <c r="D136" s="80"/>
      <c r="E136" s="80"/>
      <c r="F136" s="80"/>
      <c r="G136" s="80"/>
      <c r="H136" s="16"/>
    </row>
    <row r="137" spans="1:25">
      <c r="A137" s="2" t="s">
        <v>310</v>
      </c>
      <c r="B137" s="1" t="s">
        <v>311</v>
      </c>
      <c r="C137" s="25" t="s">
        <v>312</v>
      </c>
      <c r="D137" t="s">
        <v>50</v>
      </c>
      <c r="F137">
        <v>5.68</v>
      </c>
      <c r="G137" s="47">
        <f>'Stavební rozpočet'!G150</f>
        <v>0</v>
      </c>
      <c r="H137">
        <f>W137*F137+X137*F137</f>
        <v>0</v>
      </c>
      <c r="W137">
        <f>G137*Y137</f>
        <v>0</v>
      </c>
      <c r="X137">
        <f>G137*(1-Y137)</f>
        <v>0</v>
      </c>
      <c r="Y137">
        <v>0.56842105263157894</v>
      </c>
    </row>
    <row r="138" spans="1:25" ht="12.75" customHeight="1">
      <c r="B138" s="15" t="s">
        <v>62</v>
      </c>
      <c r="C138" s="53" t="s">
        <v>313</v>
      </c>
      <c r="D138" s="80"/>
      <c r="E138" s="80"/>
      <c r="F138" s="80"/>
      <c r="G138" s="80"/>
      <c r="H138" s="16"/>
    </row>
    <row r="139" spans="1:25">
      <c r="A139" s="2" t="s">
        <v>314</v>
      </c>
      <c r="B139" s="1" t="s">
        <v>315</v>
      </c>
      <c r="C139" s="25" t="s">
        <v>316</v>
      </c>
      <c r="D139" t="s">
        <v>83</v>
      </c>
      <c r="F139">
        <v>0.43269999999999997</v>
      </c>
      <c r="G139" s="47">
        <f>'Stavební rozpočet'!G152</f>
        <v>0</v>
      </c>
      <c r="H139">
        <f>W139*F139+X139*F139</f>
        <v>0</v>
      </c>
      <c r="W139">
        <f>G139*Y139</f>
        <v>0</v>
      </c>
      <c r="X139">
        <f>G139*(1-Y139)</f>
        <v>0</v>
      </c>
      <c r="Y139">
        <v>0</v>
      </c>
    </row>
    <row r="140" spans="1:25">
      <c r="A140" s="2" t="s">
        <v>317</v>
      </c>
      <c r="B140" s="1" t="s">
        <v>318</v>
      </c>
      <c r="C140" s="25" t="s">
        <v>319</v>
      </c>
      <c r="D140" t="s">
        <v>50</v>
      </c>
      <c r="F140">
        <v>5.68</v>
      </c>
      <c r="G140" s="47">
        <f>'Stavební rozpočet'!G153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0</v>
      </c>
    </row>
    <row r="141" spans="1:25" ht="12.75" customHeight="1">
      <c r="B141" s="15" t="s">
        <v>62</v>
      </c>
      <c r="C141" s="53" t="s">
        <v>320</v>
      </c>
      <c r="D141" s="80"/>
      <c r="E141" s="80"/>
      <c r="F141" s="80"/>
      <c r="G141" s="80"/>
      <c r="H141" s="16"/>
    </row>
    <row r="142" spans="1:25">
      <c r="A142" s="2" t="s">
        <v>321</v>
      </c>
      <c r="B142" s="1" t="s">
        <v>322</v>
      </c>
      <c r="C142" s="25" t="s">
        <v>323</v>
      </c>
      <c r="D142" t="s">
        <v>50</v>
      </c>
      <c r="E142" t="s">
        <v>324</v>
      </c>
      <c r="F142">
        <v>6.8159999999999998</v>
      </c>
      <c r="G142" s="47">
        <f>'Stavební rozpočet'!G155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1</v>
      </c>
    </row>
    <row r="143" spans="1:25">
      <c r="E143" t="s">
        <v>325</v>
      </c>
    </row>
    <row r="144" spans="1:25">
      <c r="E144" t="s">
        <v>326</v>
      </c>
    </row>
    <row r="145" spans="1:25">
      <c r="E145" t="s">
        <v>327</v>
      </c>
    </row>
    <row r="146" spans="1:25">
      <c r="E146" t="s">
        <v>328</v>
      </c>
    </row>
    <row r="147" spans="1:25">
      <c r="E147" t="s">
        <v>329</v>
      </c>
    </row>
    <row r="148" spans="1:25" ht="12.75" customHeight="1">
      <c r="B148" s="15" t="s">
        <v>62</v>
      </c>
      <c r="C148" s="53" t="s">
        <v>330</v>
      </c>
      <c r="D148" s="80"/>
      <c r="E148" s="80"/>
      <c r="F148" s="80"/>
      <c r="G148" s="80"/>
      <c r="H148" s="16"/>
    </row>
    <row r="149" spans="1:25">
      <c r="A149" s="18"/>
      <c r="B149" s="19" t="s">
        <v>331</v>
      </c>
      <c r="C149" s="13" t="s">
        <v>332</v>
      </c>
      <c r="D149" s="13"/>
      <c r="E149" s="13"/>
      <c r="F149" s="13"/>
      <c r="G149" s="13"/>
      <c r="H149" s="13">
        <f>SUM(H150:H211)</f>
        <v>0</v>
      </c>
    </row>
    <row r="150" spans="1:25">
      <c r="A150" s="2" t="s">
        <v>333</v>
      </c>
      <c r="B150" s="1" t="s">
        <v>334</v>
      </c>
      <c r="C150" s="25" t="s">
        <v>335</v>
      </c>
      <c r="D150" t="s">
        <v>50</v>
      </c>
      <c r="E150" t="s">
        <v>338</v>
      </c>
      <c r="F150">
        <v>18.399999999999999</v>
      </c>
      <c r="G150" s="47">
        <f>'Stavební rozpočet'!G164</f>
        <v>0</v>
      </c>
      <c r="H150">
        <f>W150*F150+X150*F150</f>
        <v>0</v>
      </c>
      <c r="W150">
        <f>G150*Y150</f>
        <v>0</v>
      </c>
      <c r="X150">
        <f>G150*(1-Y150)</f>
        <v>0</v>
      </c>
      <c r="Y150">
        <v>0</v>
      </c>
    </row>
    <row r="151" spans="1:25">
      <c r="E151" t="s">
        <v>339</v>
      </c>
    </row>
    <row r="152" spans="1:25">
      <c r="E152" t="s">
        <v>340</v>
      </c>
    </row>
    <row r="153" spans="1:25">
      <c r="E153" t="s">
        <v>341</v>
      </c>
    </row>
    <row r="154" spans="1:25">
      <c r="E154" t="s">
        <v>342</v>
      </c>
    </row>
    <row r="155" spans="1:25">
      <c r="E155" t="s">
        <v>341</v>
      </c>
    </row>
    <row r="156" spans="1:25">
      <c r="E156" t="s">
        <v>343</v>
      </c>
    </row>
    <row r="157" spans="1:25">
      <c r="E157" t="s">
        <v>344</v>
      </c>
    </row>
    <row r="158" spans="1:25">
      <c r="E158" t="s">
        <v>345</v>
      </c>
    </row>
    <row r="159" spans="1:25">
      <c r="E159" t="s">
        <v>346</v>
      </c>
    </row>
    <row r="160" spans="1:25">
      <c r="E160" t="s">
        <v>347</v>
      </c>
    </row>
    <row r="161" spans="1:25">
      <c r="E161" t="s">
        <v>348</v>
      </c>
    </row>
    <row r="162" spans="1:25" ht="12.75" customHeight="1">
      <c r="B162" s="15" t="s">
        <v>62</v>
      </c>
      <c r="C162" s="53" t="s">
        <v>349</v>
      </c>
      <c r="D162" s="80"/>
      <c r="E162" s="80"/>
      <c r="F162" s="80"/>
      <c r="G162" s="80"/>
      <c r="H162" s="16"/>
    </row>
    <row r="163" spans="1:25">
      <c r="A163" s="2" t="s">
        <v>350</v>
      </c>
      <c r="B163" s="1" t="s">
        <v>351</v>
      </c>
      <c r="C163" s="25" t="s">
        <v>352</v>
      </c>
      <c r="D163" t="s">
        <v>50</v>
      </c>
      <c r="F163">
        <v>18.399999999999999</v>
      </c>
      <c r="G163" s="47">
        <f>'Stavební rozpočet'!G178</f>
        <v>0</v>
      </c>
      <c r="H163">
        <f>W163*F163+X163*F163</f>
        <v>0</v>
      </c>
      <c r="W163">
        <f>G163*Y163</f>
        <v>0</v>
      </c>
      <c r="X163">
        <f>G163*(1-Y163)</f>
        <v>0</v>
      </c>
      <c r="Y163">
        <v>0</v>
      </c>
    </row>
    <row r="164" spans="1:25" ht="12.75" customHeight="1">
      <c r="B164" s="15" t="s">
        <v>62</v>
      </c>
      <c r="C164" s="53" t="s">
        <v>353</v>
      </c>
      <c r="D164" s="80"/>
      <c r="E164" s="80"/>
      <c r="F164" s="80"/>
      <c r="G164" s="80"/>
      <c r="H164" s="16"/>
    </row>
    <row r="165" spans="1:25">
      <c r="A165" s="2" t="s">
        <v>354</v>
      </c>
      <c r="B165" s="1" t="s">
        <v>265</v>
      </c>
      <c r="C165" s="25" t="s">
        <v>266</v>
      </c>
      <c r="D165" t="s">
        <v>267</v>
      </c>
      <c r="E165" t="s">
        <v>355</v>
      </c>
      <c r="F165">
        <v>4.5999999999999996</v>
      </c>
      <c r="G165" s="47">
        <f>'Stavební rozpočet'!G180</f>
        <v>0</v>
      </c>
      <c r="H165">
        <f>W165*F165+X165*F165</f>
        <v>0</v>
      </c>
      <c r="W165">
        <f>G165*Y165</f>
        <v>0</v>
      </c>
      <c r="X165">
        <f>G165*(1-Y165)</f>
        <v>0</v>
      </c>
      <c r="Y165">
        <v>1</v>
      </c>
    </row>
    <row r="166" spans="1:25">
      <c r="E166" t="s">
        <v>356</v>
      </c>
    </row>
    <row r="167" spans="1:25">
      <c r="E167" t="s">
        <v>357</v>
      </c>
    </row>
    <row r="168" spans="1:25">
      <c r="E168" t="s">
        <v>358</v>
      </c>
    </row>
    <row r="169" spans="1:25">
      <c r="E169" t="s">
        <v>359</v>
      </c>
    </row>
    <row r="170" spans="1:25">
      <c r="E170" t="s">
        <v>360</v>
      </c>
    </row>
    <row r="171" spans="1:25" ht="12.75" customHeight="1">
      <c r="B171" s="15" t="s">
        <v>62</v>
      </c>
      <c r="C171" s="53" t="s">
        <v>274</v>
      </c>
      <c r="D171" s="80"/>
      <c r="E171" s="80"/>
      <c r="F171" s="80"/>
      <c r="G171" s="80"/>
      <c r="H171" s="16"/>
    </row>
    <row r="172" spans="1:25">
      <c r="A172" s="2" t="s">
        <v>44</v>
      </c>
      <c r="B172" s="1" t="s">
        <v>361</v>
      </c>
      <c r="C172" s="25" t="s">
        <v>362</v>
      </c>
      <c r="D172" t="s">
        <v>50</v>
      </c>
      <c r="F172">
        <v>18.399999999999999</v>
      </c>
      <c r="G172" s="47">
        <f>'Stavební rozpočet'!G188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0</v>
      </c>
    </row>
    <row r="173" spans="1:25" ht="12.75" customHeight="1">
      <c r="B173" s="15" t="s">
        <v>62</v>
      </c>
      <c r="C173" s="53" t="s">
        <v>353</v>
      </c>
      <c r="D173" s="80"/>
      <c r="E173" s="80"/>
      <c r="F173" s="80"/>
      <c r="G173" s="80"/>
      <c r="H173" s="16"/>
    </row>
    <row r="174" spans="1:25">
      <c r="A174" s="2" t="s">
        <v>363</v>
      </c>
      <c r="B174" s="1" t="s">
        <v>279</v>
      </c>
      <c r="C174" s="25" t="s">
        <v>280</v>
      </c>
      <c r="D174" t="s">
        <v>254</v>
      </c>
      <c r="E174" t="s">
        <v>364</v>
      </c>
      <c r="F174">
        <v>30.36</v>
      </c>
      <c r="G174" s="47">
        <f>'Stavební rozpočet'!G190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1</v>
      </c>
    </row>
    <row r="175" spans="1:25">
      <c r="E175" t="s">
        <v>365</v>
      </c>
    </row>
    <row r="176" spans="1:25">
      <c r="E176" t="s">
        <v>366</v>
      </c>
    </row>
    <row r="177" spans="1:25">
      <c r="E177" t="s">
        <v>367</v>
      </c>
    </row>
    <row r="178" spans="1:25">
      <c r="E178" t="s">
        <v>368</v>
      </c>
    </row>
    <row r="179" spans="1:25">
      <c r="E179" t="s">
        <v>369</v>
      </c>
    </row>
    <row r="180" spans="1:25" ht="12.75" customHeight="1">
      <c r="B180" s="15" t="s">
        <v>62</v>
      </c>
      <c r="C180" s="53" t="s">
        <v>287</v>
      </c>
      <c r="D180" s="80"/>
      <c r="E180" s="80"/>
      <c r="F180" s="80"/>
      <c r="G180" s="80"/>
      <c r="H180" s="16"/>
    </row>
    <row r="181" spans="1:25">
      <c r="A181" s="2" t="s">
        <v>370</v>
      </c>
      <c r="B181" s="1" t="s">
        <v>371</v>
      </c>
      <c r="C181" s="25" t="s">
        <v>372</v>
      </c>
      <c r="D181" t="s">
        <v>50</v>
      </c>
      <c r="F181">
        <v>18.399999999999999</v>
      </c>
      <c r="G181" s="47">
        <f>'Stavební rozpočet'!G198</f>
        <v>0</v>
      </c>
      <c r="H181">
        <f>W181*F181+X181*F181</f>
        <v>0</v>
      </c>
      <c r="W181">
        <f>G181*Y181</f>
        <v>0</v>
      </c>
      <c r="X181">
        <f>G181*(1-Y181)</f>
        <v>0</v>
      </c>
      <c r="Y181">
        <v>0.40208333333333329</v>
      </c>
    </row>
    <row r="182" spans="1:25" ht="12.75" customHeight="1">
      <c r="B182" s="15" t="s">
        <v>62</v>
      </c>
      <c r="C182" s="53" t="s">
        <v>373</v>
      </c>
      <c r="D182" s="80"/>
      <c r="E182" s="80"/>
      <c r="F182" s="80"/>
      <c r="G182" s="80"/>
      <c r="H182" s="16"/>
    </row>
    <row r="183" spans="1:25">
      <c r="A183" s="2" t="s">
        <v>97</v>
      </c>
      <c r="B183" s="1" t="s">
        <v>374</v>
      </c>
      <c r="C183" s="25" t="s">
        <v>375</v>
      </c>
      <c r="D183" t="s">
        <v>102</v>
      </c>
      <c r="F183">
        <v>30</v>
      </c>
      <c r="G183" s="47">
        <f>'Stavební rozpočet'!G200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2.7118644067796609E-2</v>
      </c>
    </row>
    <row r="184" spans="1:25">
      <c r="A184" s="2" t="s">
        <v>376</v>
      </c>
      <c r="B184" s="1" t="s">
        <v>377</v>
      </c>
      <c r="C184" s="25" t="s">
        <v>378</v>
      </c>
      <c r="D184" t="s">
        <v>102</v>
      </c>
      <c r="F184">
        <v>4</v>
      </c>
      <c r="G184" s="47">
        <f>'Stavební rozpočet'!G201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6.2462908011869427E-2</v>
      </c>
    </row>
    <row r="185" spans="1:25">
      <c r="A185" s="2" t="s">
        <v>379</v>
      </c>
      <c r="B185" s="1" t="s">
        <v>380</v>
      </c>
      <c r="C185" s="25" t="s">
        <v>381</v>
      </c>
      <c r="D185" t="s">
        <v>102</v>
      </c>
      <c r="F185">
        <v>1</v>
      </c>
      <c r="G185" s="47">
        <f>'Stavební rozpočet'!G202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0</v>
      </c>
    </row>
    <row r="186" spans="1:25">
      <c r="A186" s="2" t="s">
        <v>382</v>
      </c>
      <c r="B186" s="1" t="s">
        <v>383</v>
      </c>
      <c r="C186" s="25" t="s">
        <v>384</v>
      </c>
      <c r="D186" t="s">
        <v>83</v>
      </c>
      <c r="F186">
        <v>0.63139999999999996</v>
      </c>
      <c r="G186" s="47">
        <f>'Stavební rozpočet'!G203</f>
        <v>0</v>
      </c>
      <c r="H186">
        <f>W186*F186+X186*F186</f>
        <v>0</v>
      </c>
      <c r="W186">
        <f>G186*Y186</f>
        <v>0</v>
      </c>
      <c r="X186">
        <f>G186*(1-Y186)</f>
        <v>0</v>
      </c>
      <c r="Y186">
        <v>0</v>
      </c>
    </row>
    <row r="187" spans="1:25">
      <c r="A187" s="2" t="s">
        <v>385</v>
      </c>
      <c r="B187" s="1" t="s">
        <v>386</v>
      </c>
      <c r="C187" s="25" t="s">
        <v>387</v>
      </c>
      <c r="D187" t="s">
        <v>50</v>
      </c>
      <c r="E187" t="s">
        <v>388</v>
      </c>
      <c r="F187">
        <v>15.64</v>
      </c>
      <c r="G187" s="47">
        <f>'Stavební rozpočet'!G204</f>
        <v>0</v>
      </c>
      <c r="H187">
        <f>W187*F187+X187*F187</f>
        <v>0</v>
      </c>
      <c r="W187">
        <f>G187*Y187</f>
        <v>0</v>
      </c>
      <c r="X187">
        <f>G187*(1-Y187)</f>
        <v>0</v>
      </c>
      <c r="Y187">
        <v>0.21135593220338991</v>
      </c>
    </row>
    <row r="188" spans="1:25">
      <c r="E188" t="s">
        <v>389</v>
      </c>
    </row>
    <row r="189" spans="1:25">
      <c r="E189" t="s">
        <v>390</v>
      </c>
    </row>
    <row r="190" spans="1:25">
      <c r="E190" t="s">
        <v>391</v>
      </c>
    </row>
    <row r="191" spans="1:25">
      <c r="E191" t="s">
        <v>392</v>
      </c>
    </row>
    <row r="192" spans="1:25">
      <c r="E192" t="s">
        <v>393</v>
      </c>
    </row>
    <row r="193" spans="1:25" ht="12.75" customHeight="1">
      <c r="B193" s="15" t="s">
        <v>62</v>
      </c>
      <c r="C193" s="53" t="s">
        <v>394</v>
      </c>
      <c r="D193" s="80"/>
      <c r="E193" s="80"/>
      <c r="F193" s="80"/>
      <c r="G193" s="80"/>
      <c r="H193" s="16"/>
    </row>
    <row r="194" spans="1:25">
      <c r="A194" s="2" t="s">
        <v>395</v>
      </c>
      <c r="B194" s="1" t="s">
        <v>396</v>
      </c>
      <c r="C194" s="25" t="s">
        <v>397</v>
      </c>
      <c r="D194" t="s">
        <v>50</v>
      </c>
      <c r="E194" t="s">
        <v>398</v>
      </c>
      <c r="F194">
        <v>17.986000000000001</v>
      </c>
      <c r="G194" s="47">
        <f>'Stavební rozpočet'!G212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1</v>
      </c>
    </row>
    <row r="195" spans="1:25">
      <c r="E195" t="s">
        <v>399</v>
      </c>
    </row>
    <row r="196" spans="1:25">
      <c r="E196" t="s">
        <v>400</v>
      </c>
    </row>
    <row r="197" spans="1:25">
      <c r="E197" t="s">
        <v>401</v>
      </c>
    </row>
    <row r="198" spans="1:25">
      <c r="E198" t="s">
        <v>402</v>
      </c>
    </row>
    <row r="199" spans="1:25">
      <c r="E199" t="s">
        <v>403</v>
      </c>
    </row>
    <row r="200" spans="1:25">
      <c r="A200" s="2" t="s">
        <v>404</v>
      </c>
      <c r="B200" s="1" t="s">
        <v>405</v>
      </c>
      <c r="C200" s="25" t="s">
        <v>406</v>
      </c>
      <c r="D200" t="s">
        <v>50</v>
      </c>
      <c r="E200" t="s">
        <v>407</v>
      </c>
      <c r="F200">
        <v>2.76</v>
      </c>
      <c r="G200" s="47">
        <f>'Stavební rozpočet'!G219</f>
        <v>0</v>
      </c>
      <c r="H200">
        <f>W200*F200+X200*F200</f>
        <v>0</v>
      </c>
      <c r="W200">
        <f>G200*Y200</f>
        <v>0</v>
      </c>
      <c r="X200">
        <f>G200*(1-Y200)</f>
        <v>0</v>
      </c>
      <c r="Y200">
        <v>8.8052952575901219E-2</v>
      </c>
    </row>
    <row r="201" spans="1:25">
      <c r="E201" t="s">
        <v>408</v>
      </c>
    </row>
    <row r="202" spans="1:25">
      <c r="E202" t="s">
        <v>409</v>
      </c>
    </row>
    <row r="203" spans="1:25">
      <c r="E203" t="s">
        <v>410</v>
      </c>
    </row>
    <row r="204" spans="1:25">
      <c r="E204" t="s">
        <v>411</v>
      </c>
    </row>
    <row r="205" spans="1:25">
      <c r="E205" t="s">
        <v>412</v>
      </c>
    </row>
    <row r="206" spans="1:25">
      <c r="E206" t="s">
        <v>413</v>
      </c>
    </row>
    <row r="207" spans="1:25">
      <c r="E207" t="s">
        <v>414</v>
      </c>
    </row>
    <row r="208" spans="1:25">
      <c r="E208" t="s">
        <v>415</v>
      </c>
    </row>
    <row r="209" spans="1:25">
      <c r="E209" t="s">
        <v>416</v>
      </c>
    </row>
    <row r="210" spans="1:25">
      <c r="E210" t="s">
        <v>417</v>
      </c>
    </row>
    <row r="211" spans="1:25">
      <c r="A211" s="2" t="s">
        <v>418</v>
      </c>
      <c r="B211" s="1" t="s">
        <v>419</v>
      </c>
      <c r="C211" s="25" t="s">
        <v>420</v>
      </c>
      <c r="D211" t="s">
        <v>50</v>
      </c>
      <c r="E211" t="s">
        <v>422</v>
      </c>
      <c r="F211">
        <v>3.3119999999999998</v>
      </c>
      <c r="G211" s="47">
        <f>'Stavební rozpočet'!G231</f>
        <v>0</v>
      </c>
      <c r="H211">
        <f>W211*F211+X211*F211</f>
        <v>0</v>
      </c>
      <c r="W211">
        <f>G211*Y211</f>
        <v>0</v>
      </c>
      <c r="X211">
        <f>G211*(1-Y211)</f>
        <v>0</v>
      </c>
      <c r="Y211">
        <v>1</v>
      </c>
    </row>
    <row r="212" spans="1:25">
      <c r="E212" t="s">
        <v>423</v>
      </c>
    </row>
    <row r="213" spans="1:25">
      <c r="E213" t="s">
        <v>424</v>
      </c>
    </row>
    <row r="214" spans="1:25">
      <c r="E214" t="s">
        <v>425</v>
      </c>
    </row>
    <row r="215" spans="1:25">
      <c r="E215" t="s">
        <v>426</v>
      </c>
    </row>
    <row r="216" spans="1:25">
      <c r="E216" t="s">
        <v>427</v>
      </c>
    </row>
    <row r="217" spans="1:25" ht="12.75" customHeight="1">
      <c r="B217" s="15" t="s">
        <v>62</v>
      </c>
      <c r="C217" s="53" t="s">
        <v>428</v>
      </c>
      <c r="D217" s="80"/>
      <c r="E217" s="80"/>
      <c r="F217" s="80"/>
      <c r="G217" s="80"/>
      <c r="H217" s="16"/>
    </row>
    <row r="218" spans="1:25">
      <c r="A218" s="18"/>
      <c r="B218" s="19" t="s">
        <v>429</v>
      </c>
      <c r="C218" s="13" t="s">
        <v>430</v>
      </c>
      <c r="D218" s="13"/>
      <c r="E218" s="13"/>
      <c r="F218" s="13"/>
      <c r="G218" s="13"/>
      <c r="H218" s="13">
        <f>SUM(H219:H246)</f>
        <v>0</v>
      </c>
    </row>
    <row r="219" spans="1:25">
      <c r="A219" s="2" t="s">
        <v>431</v>
      </c>
      <c r="B219" s="1" t="s">
        <v>432</v>
      </c>
      <c r="C219" s="25" t="s">
        <v>433</v>
      </c>
      <c r="D219" t="s">
        <v>50</v>
      </c>
      <c r="E219" t="s">
        <v>435</v>
      </c>
      <c r="F219">
        <v>29.14</v>
      </c>
      <c r="G219" s="47">
        <f>'Stavební rozpočet'!G240</f>
        <v>0</v>
      </c>
      <c r="H219">
        <f>W219*F219+X219*F219</f>
        <v>0</v>
      </c>
      <c r="W219">
        <f>G219*Y219</f>
        <v>0</v>
      </c>
      <c r="X219">
        <f>G219*(1-Y219)</f>
        <v>0</v>
      </c>
      <c r="Y219">
        <v>0</v>
      </c>
    </row>
    <row r="220" spans="1:25">
      <c r="E220" t="s">
        <v>436</v>
      </c>
    </row>
    <row r="221" spans="1:25">
      <c r="E221" t="s">
        <v>437</v>
      </c>
    </row>
    <row r="222" spans="1:25">
      <c r="E222" t="s">
        <v>438</v>
      </c>
    </row>
    <row r="223" spans="1:25">
      <c r="E223" t="s">
        <v>439</v>
      </c>
    </row>
    <row r="224" spans="1:25">
      <c r="E224" t="s">
        <v>440</v>
      </c>
    </row>
    <row r="225" spans="1:25">
      <c r="E225" t="s">
        <v>441</v>
      </c>
    </row>
    <row r="226" spans="1:25">
      <c r="E226" t="s">
        <v>442</v>
      </c>
    </row>
    <row r="227" spans="1:25">
      <c r="E227" t="s">
        <v>443</v>
      </c>
    </row>
    <row r="228" spans="1:25">
      <c r="E228" t="s">
        <v>444</v>
      </c>
    </row>
    <row r="229" spans="1:25">
      <c r="E229" t="s">
        <v>445</v>
      </c>
    </row>
    <row r="230" spans="1:25">
      <c r="E230" t="s">
        <v>446</v>
      </c>
    </row>
    <row r="231" spans="1:25">
      <c r="E231" t="s">
        <v>447</v>
      </c>
    </row>
    <row r="232" spans="1:25">
      <c r="E232" t="s">
        <v>448</v>
      </c>
    </row>
    <row r="233" spans="1:25">
      <c r="E233" t="s">
        <v>449</v>
      </c>
    </row>
    <row r="234" spans="1:25">
      <c r="E234" t="s">
        <v>450</v>
      </c>
    </row>
    <row r="235" spans="1:25">
      <c r="E235" t="s">
        <v>451</v>
      </c>
    </row>
    <row r="236" spans="1:25">
      <c r="E236" t="s">
        <v>452</v>
      </c>
    </row>
    <row r="237" spans="1:25" ht="12.75" customHeight="1">
      <c r="B237" s="15" t="s">
        <v>62</v>
      </c>
      <c r="C237" s="53" t="s">
        <v>453</v>
      </c>
      <c r="D237" s="80"/>
      <c r="E237" s="80"/>
      <c r="F237" s="80"/>
      <c r="G237" s="80"/>
      <c r="H237" s="16"/>
    </row>
    <row r="238" spans="1:25">
      <c r="A238" s="2" t="s">
        <v>454</v>
      </c>
      <c r="B238" s="1" t="s">
        <v>455</v>
      </c>
      <c r="C238" s="25" t="s">
        <v>456</v>
      </c>
      <c r="D238" t="s">
        <v>50</v>
      </c>
      <c r="F238">
        <v>29.14</v>
      </c>
      <c r="G238" s="47">
        <f>'Stavební rozpočet'!G260</f>
        <v>0</v>
      </c>
      <c r="H238">
        <f>W238*F238+X238*F238</f>
        <v>0</v>
      </c>
      <c r="W238">
        <f>G238*Y238</f>
        <v>0</v>
      </c>
      <c r="X238">
        <f>G238*(1-Y238)</f>
        <v>0</v>
      </c>
      <c r="Y238">
        <v>0</v>
      </c>
    </row>
    <row r="239" spans="1:25" ht="12.75" customHeight="1">
      <c r="B239" s="15" t="s">
        <v>62</v>
      </c>
      <c r="C239" s="53" t="s">
        <v>457</v>
      </c>
      <c r="D239" s="80"/>
      <c r="E239" s="80"/>
      <c r="F239" s="80"/>
      <c r="G239" s="80"/>
      <c r="H239" s="16"/>
    </row>
    <row r="240" spans="1:25">
      <c r="A240" s="2" t="s">
        <v>458</v>
      </c>
      <c r="B240" s="1" t="s">
        <v>459</v>
      </c>
      <c r="C240" s="25" t="s">
        <v>460</v>
      </c>
      <c r="D240" t="s">
        <v>50</v>
      </c>
      <c r="E240" t="s">
        <v>90</v>
      </c>
      <c r="F240">
        <v>11.12</v>
      </c>
      <c r="G240" s="47">
        <f>'Stavební rozpočet'!G262</f>
        <v>0</v>
      </c>
      <c r="H240">
        <f>W240*F240+X240*F240</f>
        <v>0</v>
      </c>
      <c r="W240">
        <f>G240*Y240</f>
        <v>0</v>
      </c>
      <c r="X240">
        <f>G240*(1-Y240)</f>
        <v>0</v>
      </c>
      <c r="Y240">
        <v>0.62400000000000011</v>
      </c>
    </row>
    <row r="241" spans="1:25">
      <c r="E241" t="s">
        <v>461</v>
      </c>
    </row>
    <row r="242" spans="1:25">
      <c r="E242" t="s">
        <v>462</v>
      </c>
    </row>
    <row r="243" spans="1:25">
      <c r="E243" t="s">
        <v>463</v>
      </c>
    </row>
    <row r="244" spans="1:25">
      <c r="A244" s="2" t="s">
        <v>464</v>
      </c>
      <c r="B244" s="1" t="s">
        <v>465</v>
      </c>
      <c r="C244" s="25" t="s">
        <v>466</v>
      </c>
      <c r="D244" t="s">
        <v>50</v>
      </c>
      <c r="F244">
        <v>29.14</v>
      </c>
      <c r="G244" s="47">
        <f>'Stavební rozpočet'!G267</f>
        <v>0</v>
      </c>
      <c r="H244">
        <f>W244*F244+X244*F244</f>
        <v>0</v>
      </c>
      <c r="W244">
        <f>G244*Y244</f>
        <v>0</v>
      </c>
      <c r="X244">
        <f>G244*(1-Y244)</f>
        <v>0</v>
      </c>
      <c r="Y244">
        <v>0.62193475815523047</v>
      </c>
    </row>
    <row r="245" spans="1:25" ht="12.75" customHeight="1">
      <c r="B245" s="15" t="s">
        <v>62</v>
      </c>
      <c r="C245" s="53" t="s">
        <v>467</v>
      </c>
      <c r="D245" s="80"/>
      <c r="E245" s="80"/>
      <c r="F245" s="80"/>
      <c r="G245" s="80"/>
      <c r="H245" s="16"/>
    </row>
    <row r="246" spans="1:25">
      <c r="A246" s="2" t="s">
        <v>468</v>
      </c>
      <c r="B246" s="1" t="s">
        <v>469</v>
      </c>
      <c r="C246" s="25" t="s">
        <v>470</v>
      </c>
      <c r="D246" t="s">
        <v>50</v>
      </c>
      <c r="F246">
        <v>29.14</v>
      </c>
      <c r="G246" s="47">
        <f>'Stavební rozpočet'!G269</f>
        <v>0</v>
      </c>
      <c r="H246">
        <f>W246*F246+X246*F246</f>
        <v>0</v>
      </c>
      <c r="W246">
        <f>G246*Y246</f>
        <v>0</v>
      </c>
      <c r="X246">
        <f>G246*(1-Y246)</f>
        <v>0</v>
      </c>
      <c r="Y246">
        <v>0.18165291567612921</v>
      </c>
    </row>
    <row r="247" spans="1:25" ht="12.75" customHeight="1">
      <c r="B247" s="15" t="s">
        <v>62</v>
      </c>
      <c r="C247" s="53" t="s">
        <v>471</v>
      </c>
      <c r="D247" s="80"/>
      <c r="E247" s="80"/>
      <c r="F247" s="80"/>
      <c r="G247" s="80"/>
      <c r="H247" s="16"/>
    </row>
    <row r="248" spans="1:25">
      <c r="A248" s="18"/>
      <c r="B248" s="19" t="s">
        <v>472</v>
      </c>
      <c r="C248" s="13" t="s">
        <v>473</v>
      </c>
      <c r="D248" s="13"/>
      <c r="E248" s="13"/>
      <c r="F248" s="13"/>
      <c r="G248" s="13"/>
      <c r="H248" s="13">
        <f>SUM(H249:H264)</f>
        <v>0</v>
      </c>
    </row>
    <row r="249" spans="1:25">
      <c r="A249" s="2" t="s">
        <v>474</v>
      </c>
      <c r="B249" s="1" t="s">
        <v>475</v>
      </c>
      <c r="C249" s="25" t="s">
        <v>476</v>
      </c>
      <c r="D249" t="s">
        <v>477</v>
      </c>
      <c r="E249" t="s">
        <v>480</v>
      </c>
      <c r="F249">
        <v>0.39760000000000001</v>
      </c>
      <c r="G249" s="47">
        <f>'Stavební rozpočet'!G272</f>
        <v>0</v>
      </c>
      <c r="H249">
        <f>W249*F249+X249*F249</f>
        <v>0</v>
      </c>
      <c r="W249">
        <f>G249*Y249</f>
        <v>0</v>
      </c>
      <c r="X249">
        <f>G249*(1-Y249)</f>
        <v>0</v>
      </c>
      <c r="Y249">
        <v>0</v>
      </c>
    </row>
    <row r="250" spans="1:25">
      <c r="E250" t="s">
        <v>481</v>
      </c>
    </row>
    <row r="251" spans="1:25">
      <c r="E251" t="s">
        <v>482</v>
      </c>
    </row>
    <row r="252" spans="1:25">
      <c r="E252" t="s">
        <v>483</v>
      </c>
    </row>
    <row r="253" spans="1:25" ht="12.75" customHeight="1">
      <c r="B253" s="15" t="s">
        <v>62</v>
      </c>
      <c r="C253" s="53" t="s">
        <v>484</v>
      </c>
      <c r="D253" s="80"/>
      <c r="E253" s="80"/>
      <c r="F253" s="80"/>
      <c r="G253" s="80"/>
      <c r="H253" s="16"/>
    </row>
    <row r="254" spans="1:25">
      <c r="A254" s="2" t="s">
        <v>485</v>
      </c>
      <c r="B254" s="1" t="s">
        <v>486</v>
      </c>
      <c r="C254" s="25" t="s">
        <v>487</v>
      </c>
      <c r="D254" t="s">
        <v>477</v>
      </c>
      <c r="F254">
        <v>0.39760000000000001</v>
      </c>
      <c r="G254" s="47">
        <f>'Stavební rozpočet'!G278</f>
        <v>0</v>
      </c>
      <c r="H254">
        <f>W254*F254+X254*F254</f>
        <v>0</v>
      </c>
      <c r="W254">
        <f>G254*Y254</f>
        <v>0</v>
      </c>
      <c r="X254">
        <f>G254*(1-Y254)</f>
        <v>0</v>
      </c>
      <c r="Y254">
        <v>0</v>
      </c>
    </row>
    <row r="255" spans="1:25" ht="12.75" customHeight="1">
      <c r="B255" s="15" t="s">
        <v>62</v>
      </c>
      <c r="C255" s="53" t="s">
        <v>488</v>
      </c>
      <c r="D255" s="80"/>
      <c r="E255" s="80"/>
      <c r="F255" s="80"/>
      <c r="G255" s="80"/>
      <c r="H255" s="16"/>
    </row>
    <row r="256" spans="1:25">
      <c r="A256" s="2" t="s">
        <v>489</v>
      </c>
      <c r="B256" s="1" t="s">
        <v>490</v>
      </c>
      <c r="C256" s="25" t="s">
        <v>491</v>
      </c>
      <c r="D256" t="s">
        <v>50</v>
      </c>
      <c r="F256">
        <v>5.68</v>
      </c>
      <c r="G256" s="47">
        <f>'Stavební rozpočet'!G280</f>
        <v>0</v>
      </c>
      <c r="H256">
        <f>W256*F256+X256*F256</f>
        <v>0</v>
      </c>
      <c r="W256">
        <f>G256*Y256</f>
        <v>0</v>
      </c>
      <c r="X256">
        <f>G256*(1-Y256)</f>
        <v>0</v>
      </c>
      <c r="Y256">
        <v>0</v>
      </c>
    </row>
    <row r="257" spans="1:25" ht="12.75" customHeight="1">
      <c r="B257" s="15" t="s">
        <v>62</v>
      </c>
      <c r="C257" s="53" t="s">
        <v>492</v>
      </c>
      <c r="D257" s="80"/>
      <c r="E257" s="80"/>
      <c r="F257" s="80"/>
      <c r="G257" s="80"/>
      <c r="H257" s="16"/>
    </row>
    <row r="258" spans="1:25">
      <c r="A258" s="2" t="s">
        <v>493</v>
      </c>
      <c r="B258" s="1" t="s">
        <v>494</v>
      </c>
      <c r="C258" s="25" t="s">
        <v>495</v>
      </c>
      <c r="D258" t="s">
        <v>50</v>
      </c>
      <c r="F258">
        <v>5.68</v>
      </c>
      <c r="G258" s="47">
        <f>'Stavební rozpočet'!G282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0</v>
      </c>
    </row>
    <row r="259" spans="1:25" ht="12.75" customHeight="1">
      <c r="B259" s="15" t="s">
        <v>62</v>
      </c>
      <c r="C259" s="53" t="s">
        <v>496</v>
      </c>
      <c r="D259" s="80"/>
      <c r="E259" s="80"/>
      <c r="F259" s="80"/>
      <c r="G259" s="80"/>
      <c r="H259" s="16"/>
    </row>
    <row r="260" spans="1:25">
      <c r="A260" s="2" t="s">
        <v>497</v>
      </c>
      <c r="B260" s="1" t="s">
        <v>498</v>
      </c>
      <c r="C260" s="25" t="s">
        <v>499</v>
      </c>
      <c r="D260" t="s">
        <v>50</v>
      </c>
      <c r="E260" t="s">
        <v>500</v>
      </c>
      <c r="F260">
        <v>1.845</v>
      </c>
      <c r="G260" s="47">
        <f>'Stavební rozpočet'!G284</f>
        <v>0</v>
      </c>
      <c r="H260">
        <f>W260*F260+X260*F260</f>
        <v>0</v>
      </c>
      <c r="W260">
        <f>G260*Y260</f>
        <v>0</v>
      </c>
      <c r="X260">
        <f>G260*(1-Y260)</f>
        <v>0</v>
      </c>
      <c r="Y260">
        <v>7.3406517862897161E-2</v>
      </c>
    </row>
    <row r="261" spans="1:25">
      <c r="E261" t="s">
        <v>500</v>
      </c>
    </row>
    <row r="262" spans="1:25">
      <c r="E262" t="s">
        <v>501</v>
      </c>
    </row>
    <row r="263" spans="1:25" ht="12.75" customHeight="1">
      <c r="B263" s="15" t="s">
        <v>62</v>
      </c>
      <c r="C263" s="53" t="s">
        <v>502</v>
      </c>
      <c r="D263" s="80"/>
      <c r="E263" s="80"/>
      <c r="F263" s="80"/>
      <c r="G263" s="80"/>
      <c r="H263" s="16"/>
    </row>
    <row r="264" spans="1:25">
      <c r="A264" s="2" t="s">
        <v>503</v>
      </c>
      <c r="B264" s="1" t="s">
        <v>504</v>
      </c>
      <c r="C264" s="25" t="s">
        <v>505</v>
      </c>
      <c r="D264" t="s">
        <v>102</v>
      </c>
      <c r="F264">
        <v>1</v>
      </c>
      <c r="G264" s="47">
        <f>'Stavební rozpočet'!G289</f>
        <v>0</v>
      </c>
      <c r="H264">
        <f>W264*F264+X264*F264</f>
        <v>0</v>
      </c>
      <c r="W264">
        <f>G264*Y264</f>
        <v>0</v>
      </c>
      <c r="X264">
        <f>G264*(1-Y264)</f>
        <v>0</v>
      </c>
      <c r="Y264">
        <v>0</v>
      </c>
    </row>
    <row r="265" spans="1:25" ht="12.75" customHeight="1">
      <c r="B265" s="15" t="s">
        <v>62</v>
      </c>
      <c r="C265" s="53" t="s">
        <v>506</v>
      </c>
      <c r="D265" s="80"/>
      <c r="E265" s="80"/>
      <c r="F265" s="80"/>
      <c r="G265" s="80"/>
      <c r="H265" s="16"/>
    </row>
    <row r="266" spans="1:25">
      <c r="A266" s="18"/>
      <c r="B266" s="19" t="s">
        <v>507</v>
      </c>
      <c r="C266" s="13" t="s">
        <v>508</v>
      </c>
      <c r="D266" s="13"/>
      <c r="E266" s="13"/>
      <c r="F266" s="13"/>
      <c r="G266" s="13"/>
      <c r="H266" s="13">
        <f>SUM(H267:H267)</f>
        <v>0</v>
      </c>
    </row>
    <row r="267" spans="1:25">
      <c r="A267" s="2" t="s">
        <v>509</v>
      </c>
      <c r="B267" s="1" t="s">
        <v>510</v>
      </c>
      <c r="C267" s="25" t="s">
        <v>511</v>
      </c>
      <c r="D267" t="s">
        <v>83</v>
      </c>
      <c r="E267" t="s">
        <v>513</v>
      </c>
      <c r="F267">
        <v>0.79779999999999995</v>
      </c>
      <c r="G267" s="47">
        <f>'Stavební rozpočet'!G292</f>
        <v>0</v>
      </c>
      <c r="H267">
        <f>W267*F267+X267*F267</f>
        <v>0</v>
      </c>
      <c r="W267">
        <f>G267*Y267</f>
        <v>0</v>
      </c>
      <c r="X267">
        <f>G267*(1-Y267)</f>
        <v>0</v>
      </c>
      <c r="Y267">
        <v>0</v>
      </c>
    </row>
    <row r="268" spans="1:25">
      <c r="E268" t="s">
        <v>514</v>
      </c>
    </row>
    <row r="269" spans="1:25">
      <c r="E269" t="s">
        <v>515</v>
      </c>
    </row>
    <row r="270" spans="1:25">
      <c r="E270" t="s">
        <v>516</v>
      </c>
    </row>
    <row r="271" spans="1:25">
      <c r="E271" t="s">
        <v>517</v>
      </c>
    </row>
    <row r="272" spans="1:25">
      <c r="E272" t="s">
        <v>518</v>
      </c>
    </row>
    <row r="273" spans="1:25">
      <c r="A273" s="18"/>
      <c r="B273" s="19" t="s">
        <v>519</v>
      </c>
      <c r="C273" s="13" t="s">
        <v>520</v>
      </c>
      <c r="D273" s="13"/>
      <c r="E273" s="13"/>
      <c r="F273" s="13"/>
      <c r="G273" s="13"/>
      <c r="H273" s="13">
        <f>SUM(H274:H297)</f>
        <v>0</v>
      </c>
    </row>
    <row r="274" spans="1:25">
      <c r="A274" s="2" t="s">
        <v>522</v>
      </c>
      <c r="B274" s="1" t="s">
        <v>523</v>
      </c>
      <c r="C274" s="25" t="s">
        <v>524</v>
      </c>
      <c r="D274" t="s">
        <v>102</v>
      </c>
      <c r="F274">
        <v>2</v>
      </c>
      <c r="G274" s="47">
        <f>'Stavební rozpočet'!G300</f>
        <v>0</v>
      </c>
      <c r="H274">
        <f>W274*F274+X274*F274</f>
        <v>0</v>
      </c>
      <c r="W274">
        <f>G274*Y274</f>
        <v>0</v>
      </c>
      <c r="X274">
        <f>G274*(1-Y274)</f>
        <v>0</v>
      </c>
      <c r="Y274">
        <v>0</v>
      </c>
    </row>
    <row r="275" spans="1:25">
      <c r="A275" s="2" t="s">
        <v>526</v>
      </c>
      <c r="B275" s="1" t="s">
        <v>527</v>
      </c>
      <c r="C275" s="25" t="s">
        <v>528</v>
      </c>
      <c r="D275" t="s">
        <v>102</v>
      </c>
      <c r="F275">
        <v>2</v>
      </c>
      <c r="G275" s="47">
        <f>'Stavební rozpočet'!G301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1</v>
      </c>
    </row>
    <row r="276" spans="1:25" ht="12.75" customHeight="1">
      <c r="B276" s="15" t="s">
        <v>62</v>
      </c>
      <c r="C276" s="53" t="s">
        <v>529</v>
      </c>
      <c r="D276" s="80"/>
      <c r="E276" s="80"/>
      <c r="F276" s="80"/>
      <c r="G276" s="80"/>
      <c r="H276" s="16"/>
    </row>
    <row r="277" spans="1:25">
      <c r="A277" s="2" t="s">
        <v>530</v>
      </c>
      <c r="B277" s="1" t="s">
        <v>531</v>
      </c>
      <c r="C277" s="25" t="s">
        <v>532</v>
      </c>
      <c r="D277" t="s">
        <v>102</v>
      </c>
      <c r="F277">
        <v>1</v>
      </c>
      <c r="G277" s="47">
        <f>'Stavební rozpočet'!G303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1</v>
      </c>
    </row>
    <row r="278" spans="1:25" ht="12.75" customHeight="1">
      <c r="B278" s="15" t="s">
        <v>62</v>
      </c>
      <c r="C278" s="53" t="s">
        <v>533</v>
      </c>
      <c r="D278" s="80"/>
      <c r="E278" s="80"/>
      <c r="F278" s="80"/>
      <c r="G278" s="80"/>
      <c r="H278" s="16"/>
    </row>
    <row r="279" spans="1:25">
      <c r="A279" s="2" t="s">
        <v>534</v>
      </c>
      <c r="B279" s="1" t="s">
        <v>535</v>
      </c>
      <c r="C279" s="25" t="s">
        <v>536</v>
      </c>
      <c r="D279" t="s">
        <v>102</v>
      </c>
      <c r="F279">
        <v>1</v>
      </c>
      <c r="G279" s="47">
        <f>'Stavební rozpočet'!G305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1</v>
      </c>
    </row>
    <row r="280" spans="1:25">
      <c r="A280" s="2" t="s">
        <v>537</v>
      </c>
      <c r="B280" s="1" t="s">
        <v>538</v>
      </c>
      <c r="C280" s="25" t="s">
        <v>539</v>
      </c>
      <c r="D280" t="s">
        <v>102</v>
      </c>
      <c r="F280">
        <v>2</v>
      </c>
      <c r="G280" s="47">
        <f>'Stavební rozpočet'!G306</f>
        <v>0</v>
      </c>
      <c r="H280">
        <f>W280*F280+X280*F280</f>
        <v>0</v>
      </c>
      <c r="W280">
        <f>G280*Y280</f>
        <v>0</v>
      </c>
      <c r="X280">
        <f>G280*(1-Y280)</f>
        <v>0</v>
      </c>
      <c r="Y280">
        <v>0</v>
      </c>
    </row>
    <row r="281" spans="1:25">
      <c r="A281" s="2" t="s">
        <v>540</v>
      </c>
      <c r="B281" s="1" t="s">
        <v>541</v>
      </c>
      <c r="C281" s="25" t="s">
        <v>542</v>
      </c>
      <c r="D281" t="s">
        <v>102</v>
      </c>
      <c r="F281">
        <v>2</v>
      </c>
      <c r="G281" s="47">
        <f>'Stavební rozpočet'!G307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1</v>
      </c>
    </row>
    <row r="282" spans="1:25" ht="12.75" customHeight="1">
      <c r="B282" s="15" t="s">
        <v>62</v>
      </c>
      <c r="C282" s="53" t="s">
        <v>543</v>
      </c>
      <c r="D282" s="80"/>
      <c r="E282" s="80"/>
      <c r="F282" s="80"/>
      <c r="G282" s="80"/>
      <c r="H282" s="16"/>
    </row>
    <row r="283" spans="1:25">
      <c r="A283" s="2" t="s">
        <v>544</v>
      </c>
      <c r="B283" s="1" t="s">
        <v>545</v>
      </c>
      <c r="C283" s="25" t="s">
        <v>546</v>
      </c>
      <c r="D283" t="s">
        <v>102</v>
      </c>
      <c r="F283">
        <v>1</v>
      </c>
      <c r="G283" s="47">
        <f>'Stavební rozpočet'!G309</f>
        <v>0</v>
      </c>
      <c r="H283">
        <f>W283*F283+X283*F283</f>
        <v>0</v>
      </c>
      <c r="W283">
        <f>G283*Y283</f>
        <v>0</v>
      </c>
      <c r="X283">
        <f>G283*(1-Y283)</f>
        <v>0</v>
      </c>
      <c r="Y283">
        <v>1</v>
      </c>
    </row>
    <row r="284" spans="1:25" ht="12.75" customHeight="1">
      <c r="B284" s="15" t="s">
        <v>62</v>
      </c>
      <c r="C284" s="53" t="s">
        <v>547</v>
      </c>
      <c r="D284" s="80"/>
      <c r="E284" s="80"/>
      <c r="F284" s="80"/>
      <c r="G284" s="80"/>
      <c r="H284" s="16"/>
    </row>
    <row r="285" spans="1:25">
      <c r="A285" s="2" t="s">
        <v>548</v>
      </c>
      <c r="B285" s="1" t="s">
        <v>549</v>
      </c>
      <c r="C285" s="25" t="s">
        <v>550</v>
      </c>
      <c r="D285" t="s">
        <v>102</v>
      </c>
      <c r="F285">
        <v>1</v>
      </c>
      <c r="G285" s="47">
        <f>'Stavební rozpočet'!G311</f>
        <v>0</v>
      </c>
      <c r="H285">
        <f>W285*F285+X285*F285</f>
        <v>0</v>
      </c>
      <c r="W285">
        <f>G285*Y285</f>
        <v>0</v>
      </c>
      <c r="X285">
        <f>G285*(1-Y285)</f>
        <v>0</v>
      </c>
      <c r="Y285">
        <v>1</v>
      </c>
    </row>
    <row r="286" spans="1:25" ht="12.75" customHeight="1">
      <c r="B286" s="15" t="s">
        <v>62</v>
      </c>
      <c r="C286" s="53" t="s">
        <v>551</v>
      </c>
      <c r="D286" s="80"/>
      <c r="E286" s="80"/>
      <c r="F286" s="80"/>
      <c r="G286" s="80"/>
      <c r="H286" s="16"/>
    </row>
    <row r="287" spans="1:25">
      <c r="A287" s="2" t="s">
        <v>552</v>
      </c>
      <c r="B287" s="1" t="s">
        <v>553</v>
      </c>
      <c r="C287" s="25" t="s">
        <v>554</v>
      </c>
      <c r="D287" t="s">
        <v>67</v>
      </c>
      <c r="F287">
        <v>8.3000000000000007</v>
      </c>
      <c r="G287" s="47">
        <f>'Stavební rozpočet'!G313</f>
        <v>0</v>
      </c>
      <c r="H287">
        <f>W287*F287+X287*F287</f>
        <v>0</v>
      </c>
      <c r="W287">
        <f>G287*Y287</f>
        <v>0</v>
      </c>
      <c r="X287">
        <f>G287*(1-Y287)</f>
        <v>0</v>
      </c>
      <c r="Y287">
        <v>0</v>
      </c>
    </row>
    <row r="288" spans="1:25">
      <c r="A288" s="2" t="s">
        <v>555</v>
      </c>
      <c r="B288" s="1" t="s">
        <v>556</v>
      </c>
      <c r="C288" s="25" t="s">
        <v>557</v>
      </c>
      <c r="D288" t="s">
        <v>67</v>
      </c>
      <c r="F288">
        <v>10</v>
      </c>
      <c r="G288" s="47">
        <f>'Stavební rozpočet'!G314</f>
        <v>0</v>
      </c>
      <c r="H288">
        <f>W288*F288+X288*F288</f>
        <v>0</v>
      </c>
      <c r="W288">
        <f>G288*Y288</f>
        <v>0</v>
      </c>
      <c r="X288">
        <f>G288*(1-Y288)</f>
        <v>0</v>
      </c>
      <c r="Y288">
        <v>1</v>
      </c>
    </row>
    <row r="289" spans="1:25" ht="12.75" customHeight="1">
      <c r="B289" s="15" t="s">
        <v>62</v>
      </c>
      <c r="C289" s="53" t="s">
        <v>558</v>
      </c>
      <c r="D289" s="80"/>
      <c r="E289" s="80"/>
      <c r="F289" s="80"/>
      <c r="G289" s="80"/>
      <c r="H289" s="16"/>
    </row>
    <row r="290" spans="1:25">
      <c r="A290" s="2" t="s">
        <v>559</v>
      </c>
      <c r="B290" s="1" t="s">
        <v>560</v>
      </c>
      <c r="C290" s="25" t="s">
        <v>561</v>
      </c>
      <c r="D290" t="s">
        <v>67</v>
      </c>
      <c r="E290" t="s">
        <v>562</v>
      </c>
      <c r="F290">
        <v>4.5</v>
      </c>
      <c r="G290" s="47">
        <f>'Stavební rozpočet'!G316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0</v>
      </c>
    </row>
    <row r="291" spans="1:25">
      <c r="E291" t="s">
        <v>563</v>
      </c>
    </row>
    <row r="292" spans="1:25">
      <c r="A292" s="2" t="s">
        <v>564</v>
      </c>
      <c r="B292" s="1" t="s">
        <v>565</v>
      </c>
      <c r="C292" s="25" t="s">
        <v>566</v>
      </c>
      <c r="D292" t="s">
        <v>67</v>
      </c>
      <c r="F292">
        <v>5</v>
      </c>
      <c r="G292" s="47">
        <f>'Stavební rozpočet'!G319</f>
        <v>0</v>
      </c>
      <c r="H292">
        <f>W292*F292+X292*F292</f>
        <v>0</v>
      </c>
      <c r="W292">
        <f>G292*Y292</f>
        <v>0</v>
      </c>
      <c r="X292">
        <f>G292*(1-Y292)</f>
        <v>0</v>
      </c>
      <c r="Y292">
        <v>1</v>
      </c>
    </row>
    <row r="293" spans="1:25" ht="12.75" customHeight="1">
      <c r="B293" s="15" t="s">
        <v>62</v>
      </c>
      <c r="C293" s="53" t="s">
        <v>558</v>
      </c>
      <c r="D293" s="80"/>
      <c r="E293" s="80"/>
      <c r="F293" s="80"/>
      <c r="G293" s="80"/>
      <c r="H293" s="16"/>
    </row>
    <row r="294" spans="1:25">
      <c r="A294" s="2" t="s">
        <v>472</v>
      </c>
      <c r="B294" s="1" t="s">
        <v>567</v>
      </c>
      <c r="C294" s="25" t="s">
        <v>568</v>
      </c>
      <c r="D294" t="s">
        <v>102</v>
      </c>
      <c r="F294">
        <v>1</v>
      </c>
      <c r="G294" s="47">
        <f>'Stavební rozpočet'!G321</f>
        <v>0</v>
      </c>
      <c r="H294">
        <f>W294*F294+X294*F294</f>
        <v>0</v>
      </c>
      <c r="W294">
        <f>G294*Y294</f>
        <v>0</v>
      </c>
      <c r="X294">
        <f>G294*(1-Y294)</f>
        <v>0</v>
      </c>
      <c r="Y294">
        <v>0</v>
      </c>
    </row>
    <row r="295" spans="1:25">
      <c r="A295" s="2" t="s">
        <v>569</v>
      </c>
      <c r="B295" s="1" t="s">
        <v>570</v>
      </c>
      <c r="C295" s="25" t="s">
        <v>571</v>
      </c>
      <c r="D295" t="s">
        <v>102</v>
      </c>
      <c r="F295">
        <v>1</v>
      </c>
      <c r="G295" s="47">
        <f>'Stavební rozpočet'!G322</f>
        <v>0</v>
      </c>
      <c r="H295">
        <f>W295*F295+X295*F295</f>
        <v>0</v>
      </c>
      <c r="W295">
        <f>G295*Y295</f>
        <v>0</v>
      </c>
      <c r="X295">
        <f>G295*(1-Y295)</f>
        <v>0</v>
      </c>
      <c r="Y295">
        <v>0.4791238877481177</v>
      </c>
    </row>
    <row r="296" spans="1:25">
      <c r="A296" s="2" t="s">
        <v>572</v>
      </c>
      <c r="B296" s="1" t="s">
        <v>573</v>
      </c>
      <c r="C296" s="25" t="s">
        <v>574</v>
      </c>
      <c r="D296" t="s">
        <v>102</v>
      </c>
      <c r="F296">
        <v>1</v>
      </c>
      <c r="G296" s="47">
        <f>'Stavební rozpočet'!G323</f>
        <v>0</v>
      </c>
      <c r="H296">
        <f>W296*F296+X296*F296</f>
        <v>0</v>
      </c>
      <c r="W296">
        <f>G296*Y296</f>
        <v>0</v>
      </c>
      <c r="X296">
        <f>G296*(1-Y296)</f>
        <v>0</v>
      </c>
      <c r="Y296">
        <v>0</v>
      </c>
    </row>
    <row r="297" spans="1:25">
      <c r="A297" s="2" t="s">
        <v>575</v>
      </c>
      <c r="B297" s="1" t="s">
        <v>576</v>
      </c>
      <c r="C297" s="25" t="s">
        <v>577</v>
      </c>
      <c r="D297" t="s">
        <v>102</v>
      </c>
      <c r="F297">
        <v>1</v>
      </c>
      <c r="G297" s="47">
        <f>'Stavební rozpočet'!G324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0.47969299648225128</v>
      </c>
    </row>
    <row r="298" spans="1:25">
      <c r="A298" s="18"/>
      <c r="B298" s="19" t="s">
        <v>578</v>
      </c>
      <c r="C298" s="13" t="s">
        <v>579</v>
      </c>
      <c r="D298" s="13"/>
      <c r="E298" s="13"/>
      <c r="F298" s="13"/>
      <c r="G298" s="13"/>
      <c r="H298" s="13">
        <f>SUM(H299:H312)</f>
        <v>0</v>
      </c>
    </row>
    <row r="299" spans="1:25">
      <c r="A299" s="2" t="s">
        <v>580</v>
      </c>
      <c r="B299" s="1" t="s">
        <v>581</v>
      </c>
      <c r="C299" s="25" t="s">
        <v>582</v>
      </c>
      <c r="D299" t="s">
        <v>83</v>
      </c>
      <c r="E299" t="s">
        <v>584</v>
      </c>
      <c r="F299">
        <v>1.6392</v>
      </c>
      <c r="G299" s="47">
        <f>'Stavební rozpočet'!G326</f>
        <v>0</v>
      </c>
      <c r="H299">
        <f>W299*F299+X299*F299</f>
        <v>0</v>
      </c>
      <c r="W299">
        <f>G299*Y299</f>
        <v>0</v>
      </c>
      <c r="X299">
        <f>G299*(1-Y299)</f>
        <v>0</v>
      </c>
      <c r="Y299">
        <v>0</v>
      </c>
    </row>
    <row r="300" spans="1:25">
      <c r="E300" t="s">
        <v>585</v>
      </c>
    </row>
    <row r="301" spans="1:25">
      <c r="E301" t="s">
        <v>586</v>
      </c>
    </row>
    <row r="302" spans="1:25">
      <c r="E302" t="s">
        <v>587</v>
      </c>
    </row>
    <row r="303" spans="1:25">
      <c r="E303" t="s">
        <v>588</v>
      </c>
    </row>
    <row r="304" spans="1:25">
      <c r="E304" t="s">
        <v>585</v>
      </c>
    </row>
    <row r="305" spans="1:25">
      <c r="E305" t="s">
        <v>589</v>
      </c>
    </row>
    <row r="306" spans="1:25">
      <c r="E306" t="s">
        <v>585</v>
      </c>
    </row>
    <row r="307" spans="1:25">
      <c r="E307" t="s">
        <v>590</v>
      </c>
    </row>
    <row r="308" spans="1:25">
      <c r="E308" t="s">
        <v>585</v>
      </c>
    </row>
    <row r="309" spans="1:25" ht="12.75" customHeight="1">
      <c r="B309" s="15" t="s">
        <v>62</v>
      </c>
      <c r="C309" s="53" t="s">
        <v>591</v>
      </c>
      <c r="D309" s="80"/>
      <c r="E309" s="80"/>
      <c r="F309" s="80"/>
      <c r="G309" s="80"/>
      <c r="H309" s="16"/>
    </row>
    <row r="310" spans="1:25">
      <c r="A310" s="2" t="s">
        <v>592</v>
      </c>
      <c r="B310" s="1" t="s">
        <v>593</v>
      </c>
      <c r="C310" s="25" t="s">
        <v>594</v>
      </c>
      <c r="D310" t="s">
        <v>83</v>
      </c>
      <c r="F310">
        <v>1.6392</v>
      </c>
      <c r="G310" s="47">
        <f>'Stavební rozpočet'!G338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 ht="12.75" customHeight="1">
      <c r="B311" s="15" t="s">
        <v>62</v>
      </c>
      <c r="C311" s="53" t="s">
        <v>595</v>
      </c>
      <c r="D311" s="80"/>
      <c r="E311" s="80"/>
      <c r="F311" s="80"/>
      <c r="G311" s="80"/>
      <c r="H311" s="16"/>
    </row>
    <row r="312" spans="1:25">
      <c r="A312" s="2" t="s">
        <v>596</v>
      </c>
      <c r="B312" s="1" t="s">
        <v>597</v>
      </c>
      <c r="C312" s="25" t="s">
        <v>598</v>
      </c>
      <c r="D312" t="s">
        <v>83</v>
      </c>
      <c r="F312">
        <v>1.6392</v>
      </c>
      <c r="G312" s="47">
        <f>'Stavební rozpočet'!G340</f>
        <v>0</v>
      </c>
      <c r="H312">
        <f>W312*F312+X312*F312</f>
        <v>0</v>
      </c>
      <c r="W312">
        <f>G312*Y312</f>
        <v>0</v>
      </c>
      <c r="X312">
        <f>G312*(1-Y312)</f>
        <v>0</v>
      </c>
      <c r="Y312">
        <v>0</v>
      </c>
    </row>
    <row r="313" spans="1:25">
      <c r="A313" s="26"/>
      <c r="B313" s="3"/>
      <c r="C313" s="27"/>
      <c r="D313" s="27"/>
      <c r="E313" s="27"/>
      <c r="F313" s="82" t="s">
        <v>599</v>
      </c>
      <c r="G313" s="82"/>
      <c r="H313" s="27">
        <f>H7+H38+H40+H48+H59+H86+H93+H149+H218+H248+H266+H273+H298</f>
        <v>0</v>
      </c>
      <c r="I313" s="27"/>
      <c r="J313" s="27"/>
      <c r="K313" s="27"/>
      <c r="L313" s="27"/>
      <c r="M313" s="27"/>
    </row>
    <row r="314" spans="1:25">
      <c r="A314" s="23" t="s">
        <v>600</v>
      </c>
    </row>
    <row r="315" spans="1:25" ht="0" hidden="1" customHeight="1">
      <c r="A315" s="55"/>
      <c r="B315" s="56"/>
      <c r="C315" s="57"/>
      <c r="D315" s="57"/>
      <c r="E315" s="57"/>
      <c r="F315" s="57"/>
      <c r="G315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13:G313"/>
    <mergeCell ref="A315:G315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5:G15"/>
    <mergeCell ref="C21:G21"/>
    <mergeCell ref="C24:G24"/>
    <mergeCell ref="C31:G31"/>
    <mergeCell ref="C33:G33"/>
    <mergeCell ref="C35:G35"/>
    <mergeCell ref="C37:G37"/>
    <mergeCell ref="C54:G54"/>
    <mergeCell ref="C62:G62"/>
    <mergeCell ref="C68:G68"/>
    <mergeCell ref="C70:G70"/>
    <mergeCell ref="C72:G72"/>
    <mergeCell ref="C74:G74"/>
    <mergeCell ref="C76:G76"/>
    <mergeCell ref="C85:G85"/>
    <mergeCell ref="C90:G90"/>
    <mergeCell ref="C92:G92"/>
    <mergeCell ref="C96:G96"/>
    <mergeCell ref="C101:G101"/>
    <mergeCell ref="C103:G103"/>
    <mergeCell ref="C110:G110"/>
    <mergeCell ref="C112:G112"/>
    <mergeCell ref="C119:G119"/>
    <mergeCell ref="C132:G132"/>
    <mergeCell ref="C134:G134"/>
    <mergeCell ref="C136:G136"/>
    <mergeCell ref="C138:G138"/>
    <mergeCell ref="C141:G141"/>
    <mergeCell ref="C148:G148"/>
    <mergeCell ref="C162:G162"/>
    <mergeCell ref="C164:G164"/>
    <mergeCell ref="C171:G171"/>
    <mergeCell ref="C173:G173"/>
    <mergeCell ref="C180:G180"/>
    <mergeCell ref="C182:G182"/>
    <mergeCell ref="C193:G193"/>
    <mergeCell ref="C217:G217"/>
    <mergeCell ref="C237:G237"/>
    <mergeCell ref="C239:G239"/>
    <mergeCell ref="C245:G245"/>
    <mergeCell ref="C247:G247"/>
    <mergeCell ref="C253:G253"/>
    <mergeCell ref="C255:G255"/>
    <mergeCell ref="C257:G257"/>
    <mergeCell ref="C259:G259"/>
    <mergeCell ref="C263:G263"/>
    <mergeCell ref="C265:G265"/>
    <mergeCell ref="C289:G289"/>
    <mergeCell ref="C293:G293"/>
    <mergeCell ref="C309:G309"/>
    <mergeCell ref="C311:G311"/>
    <mergeCell ref="C276:G276"/>
    <mergeCell ref="C278:G278"/>
    <mergeCell ref="C282:G282"/>
    <mergeCell ref="C284:G284"/>
    <mergeCell ref="C286:G28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602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603</v>
      </c>
      <c r="I2" s="33" t="s">
        <v>604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603</v>
      </c>
      <c r="I3" s="34" t="s">
        <v>605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48"/>
      <c r="G4" s="1"/>
      <c r="H4" s="1" t="s">
        <v>603</v>
      </c>
      <c r="I4" s="50"/>
    </row>
    <row r="5" spans="1:9" ht="25.5" customHeight="1">
      <c r="A5" s="118" t="s">
        <v>9</v>
      </c>
      <c r="B5" s="56"/>
      <c r="C5" s="48"/>
      <c r="D5" s="1"/>
      <c r="E5" s="1" t="s">
        <v>14</v>
      </c>
      <c r="F5" s="48"/>
      <c r="G5" s="1"/>
      <c r="H5" s="1" t="s">
        <v>606</v>
      </c>
      <c r="I5" s="35">
        <v>102</v>
      </c>
    </row>
    <row r="6" spans="1:9" ht="25.5" customHeight="1">
      <c r="A6" s="111" t="s">
        <v>16</v>
      </c>
      <c r="B6" s="112"/>
      <c r="C6" s="49"/>
      <c r="D6" s="32"/>
      <c r="E6" s="32" t="s">
        <v>19</v>
      </c>
      <c r="F6" s="49"/>
      <c r="G6" s="32"/>
      <c r="H6" s="32" t="s">
        <v>607</v>
      </c>
      <c r="I6" s="51"/>
    </row>
    <row r="7" spans="1:9" ht="25.5" customHeight="1">
      <c r="A7" s="113" t="s">
        <v>608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609</v>
      </c>
      <c r="B8" s="108" t="s">
        <v>610</v>
      </c>
      <c r="C8" s="109"/>
      <c r="D8" s="41" t="s">
        <v>611</v>
      </c>
      <c r="E8" s="108" t="s">
        <v>612</v>
      </c>
      <c r="F8" s="109"/>
      <c r="G8" s="41" t="s">
        <v>613</v>
      </c>
      <c r="H8" s="108" t="s">
        <v>614</v>
      </c>
      <c r="I8" s="109"/>
    </row>
    <row r="9" spans="1:9" ht="15">
      <c r="A9" s="110" t="s">
        <v>615</v>
      </c>
      <c r="B9" s="92">
        <f>'Rozpočet - vybrané sloupce'!H7+'Rozpočet - vybrané sloupce'!H38+'Rozpočet - vybrané sloupce'!H248</f>
        <v>0</v>
      </c>
      <c r="C9" s="93"/>
      <c r="D9" s="88" t="s">
        <v>616</v>
      </c>
      <c r="E9" s="89"/>
      <c r="F9" s="52"/>
      <c r="G9" s="88" t="s">
        <v>617</v>
      </c>
      <c r="H9" s="89"/>
      <c r="I9" s="52"/>
    </row>
    <row r="10" spans="1:9" ht="15">
      <c r="A10" s="110"/>
      <c r="B10" s="94"/>
      <c r="C10" s="95"/>
      <c r="D10" s="88" t="s">
        <v>618</v>
      </c>
      <c r="E10" s="89"/>
      <c r="F10" s="52"/>
      <c r="G10" s="88" t="s">
        <v>619</v>
      </c>
      <c r="H10" s="89"/>
      <c r="I10" s="52"/>
    </row>
    <row r="11" spans="1:9" ht="15">
      <c r="A11" s="110" t="s">
        <v>620</v>
      </c>
      <c r="B11" s="92">
        <f>'Rozpočet - vybrané sloupce'!H40+'Rozpočet - vybrané sloupce'!H48+'Rozpočet - vybrané sloupce'!H59+'Rozpočet - vybrané sloupce'!H86+'Rozpočet - vybrané sloupce'!H93+'Rozpočet - vybrané sloupce'!H149+'Rozpočet - vybrané sloupce'!H218</f>
        <v>0</v>
      </c>
      <c r="C11" s="93"/>
      <c r="D11" s="88" t="s">
        <v>621</v>
      </c>
      <c r="E11" s="89"/>
      <c r="F11" s="52"/>
      <c r="G11" s="88" t="s">
        <v>622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623</v>
      </c>
      <c r="H12" s="89"/>
      <c r="I12" s="52"/>
    </row>
    <row r="13" spans="1:9" ht="15">
      <c r="A13" s="110" t="s">
        <v>624</v>
      </c>
      <c r="B13" s="92">
        <f>'Rozpočet - vybrané sloupce'!H273</f>
        <v>0</v>
      </c>
      <c r="C13" s="93"/>
      <c r="D13" s="90"/>
      <c r="E13" s="91"/>
      <c r="F13" s="52"/>
      <c r="G13" s="88" t="s">
        <v>625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626</v>
      </c>
      <c r="H14" s="89"/>
      <c r="I14" s="52"/>
    </row>
    <row r="15" spans="1:9" ht="15">
      <c r="A15" s="106" t="s">
        <v>627</v>
      </c>
      <c r="B15" s="89"/>
      <c r="C15" s="38">
        <f>SUM('Stavební rozpočet'!X8:X340)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628</v>
      </c>
      <c r="B16" s="89"/>
      <c r="C16" s="38">
        <f>'Rozpočet - vybrané sloupce'!H266+'Rozpočet - vybrané sloupce'!H298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629</v>
      </c>
      <c r="B17" s="89"/>
      <c r="C17" s="38">
        <f>SUM(B9:C16)</f>
        <v>0</v>
      </c>
      <c r="D17" s="106" t="s">
        <v>630</v>
      </c>
      <c r="E17" s="107"/>
      <c r="F17" s="38">
        <f>SUM(F9:F16)</f>
        <v>0</v>
      </c>
      <c r="G17" s="106" t="s">
        <v>631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632</v>
      </c>
      <c r="E18" s="107"/>
      <c r="F18" s="38"/>
      <c r="G18" s="106" t="s">
        <v>633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634</v>
      </c>
      <c r="B22" s="97"/>
      <c r="C22" s="39">
        <f>SUM('Stavební rozpočet'!Z9:Z340)*(1-C18/100)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635</v>
      </c>
      <c r="B23" s="97"/>
      <c r="C23" s="39">
        <f>C17+F17+I17</f>
        <v>0</v>
      </c>
      <c r="D23" s="96" t="s">
        <v>636</v>
      </c>
      <c r="E23" s="97"/>
      <c r="F23" s="39">
        <f>ROUND(C23*(12/100),2)</f>
        <v>0</v>
      </c>
      <c r="G23" s="96" t="s">
        <v>637</v>
      </c>
      <c r="H23" s="97"/>
      <c r="I23" s="39">
        <f>SUM(C22:C24)</f>
        <v>0</v>
      </c>
    </row>
    <row r="24" spans="1:9" ht="15">
      <c r="A24" s="96" t="s">
        <v>638</v>
      </c>
      <c r="B24" s="97"/>
      <c r="C24" s="39">
        <f>SUM('Stavební rozpočet'!AB9:AB340)*(1-C18/100)</f>
        <v>0</v>
      </c>
      <c r="D24" s="96" t="s">
        <v>639</v>
      </c>
      <c r="E24" s="97"/>
      <c r="F24" s="39">
        <f>ROUND(C24*(21/100),2)</f>
        <v>0</v>
      </c>
      <c r="G24" s="96" t="s">
        <v>640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641</v>
      </c>
      <c r="B30" s="104"/>
      <c r="C30" s="105"/>
      <c r="D30" s="103" t="s">
        <v>641</v>
      </c>
      <c r="E30" s="104"/>
      <c r="F30" s="105"/>
      <c r="G30" s="103" t="s">
        <v>641</v>
      </c>
      <c r="H30" s="104"/>
      <c r="I30" s="105"/>
    </row>
    <row r="31" spans="1:9" ht="15">
      <c r="A31" s="42" t="s">
        <v>600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B_3/12</dc:title>
  <dc:subject/>
  <dc:creator>Verlag Dashőfer, s.r.o.</dc:creator>
  <cp:keywords/>
  <dc:description/>
  <cp:lastModifiedBy>Daniel Zygula</cp:lastModifiedBy>
  <dcterms:created xsi:type="dcterms:W3CDTF">2024-07-18T14:35:57Z</dcterms:created>
  <dcterms:modified xsi:type="dcterms:W3CDTF">2024-07-19T09:34:38Z</dcterms:modified>
  <cp:category/>
</cp:coreProperties>
</file>