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sloupce'!$G$1:$G$318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7" i="2" l="1"/>
  <c r="X17" i="2"/>
  <c r="H17" i="2"/>
  <c r="H7" i="2"/>
  <c r="B9" i="3"/>
  <c r="C17" i="3"/>
  <c r="C23" i="3"/>
  <c r="F23" i="3"/>
  <c r="C16" i="3"/>
  <c r="B13" i="3"/>
  <c r="B11" i="3"/>
  <c r="AA9" i="1"/>
  <c r="AA19" i="1"/>
  <c r="AA26" i="1"/>
  <c r="AA30" i="1"/>
  <c r="AA38" i="1"/>
  <c r="AA41" i="1"/>
  <c r="AA43" i="1"/>
  <c r="AA46" i="1"/>
  <c r="AA48" i="1"/>
  <c r="AA49" i="1"/>
  <c r="AA53" i="1"/>
  <c r="AA54" i="1"/>
  <c r="AA55" i="1"/>
  <c r="AA56" i="1"/>
  <c r="AA58" i="1"/>
  <c r="AA63" i="1"/>
  <c r="AA65" i="1"/>
  <c r="AA66" i="1"/>
  <c r="AA67" i="1"/>
  <c r="AA68" i="1"/>
  <c r="AA70" i="1"/>
  <c r="AA71" i="1"/>
  <c r="AA73" i="1"/>
  <c r="AA74" i="1"/>
  <c r="AA75" i="1"/>
  <c r="AA76" i="1"/>
  <c r="AA77" i="1"/>
  <c r="AA79" i="1"/>
  <c r="AA81" i="1"/>
  <c r="AA83" i="1"/>
  <c r="AA85" i="1"/>
  <c r="AA87" i="1"/>
  <c r="AA88" i="1"/>
  <c r="AA89" i="1"/>
  <c r="AA90" i="1"/>
  <c r="AA91" i="1"/>
  <c r="AA92" i="1"/>
  <c r="AA93" i="1"/>
  <c r="AA94" i="1"/>
  <c r="AA97" i="1"/>
  <c r="AA98" i="1"/>
  <c r="AA99" i="1"/>
  <c r="AA101" i="1"/>
  <c r="AA104" i="1"/>
  <c r="AA106" i="1"/>
  <c r="AA108" i="1"/>
  <c r="AA114" i="1"/>
  <c r="AA116" i="1"/>
  <c r="AA124" i="1"/>
  <c r="AA126" i="1"/>
  <c r="AA134" i="1"/>
  <c r="AA148" i="1"/>
  <c r="AA150" i="1"/>
  <c r="AA152" i="1"/>
  <c r="AA154" i="1"/>
  <c r="AA155" i="1"/>
  <c r="AA157" i="1"/>
  <c r="AA166" i="1"/>
  <c r="AA180" i="1"/>
  <c r="AA182" i="1"/>
  <c r="AA190" i="1"/>
  <c r="AA192" i="1"/>
  <c r="AA200" i="1"/>
  <c r="AA202" i="1"/>
  <c r="AA203" i="1"/>
  <c r="AA204" i="1"/>
  <c r="AA205" i="1"/>
  <c r="AA206" i="1"/>
  <c r="AA214" i="1"/>
  <c r="AA221" i="1"/>
  <c r="AA233" i="1"/>
  <c r="AA242" i="1"/>
  <c r="AA262" i="1"/>
  <c r="AA264" i="1"/>
  <c r="AA269" i="1"/>
  <c r="AA271" i="1"/>
  <c r="AA274" i="1"/>
  <c r="AA280" i="1"/>
  <c r="AA282" i="1"/>
  <c r="AA284" i="1"/>
  <c r="AA286" i="1"/>
  <c r="AA291" i="1"/>
  <c r="AA294" i="1"/>
  <c r="AA302" i="1"/>
  <c r="AA303" i="1"/>
  <c r="AA305" i="1"/>
  <c r="AA307" i="1"/>
  <c r="AA308" i="1"/>
  <c r="AA309" i="1"/>
  <c r="AA311" i="1"/>
  <c r="AA313" i="1"/>
  <c r="AA315" i="1"/>
  <c r="AA316" i="1"/>
  <c r="AA318" i="1"/>
  <c r="AA322" i="1"/>
  <c r="AA324" i="1"/>
  <c r="AA325" i="1"/>
  <c r="AA326" i="1"/>
  <c r="AA327" i="1"/>
  <c r="AA329" i="1"/>
  <c r="AA341" i="1"/>
  <c r="AA343" i="1"/>
  <c r="F17" i="3"/>
  <c r="I17" i="3"/>
  <c r="AB9" i="1"/>
  <c r="AB19" i="1"/>
  <c r="AB26" i="1"/>
  <c r="AB30" i="1"/>
  <c r="AB38" i="1"/>
  <c r="AB41" i="1"/>
  <c r="AB43" i="1"/>
  <c r="AB46" i="1"/>
  <c r="AB48" i="1"/>
  <c r="AB49" i="1"/>
  <c r="AB53" i="1"/>
  <c r="AB54" i="1"/>
  <c r="AB55" i="1"/>
  <c r="AB56" i="1"/>
  <c r="AB58" i="1"/>
  <c r="AB63" i="1"/>
  <c r="AB65" i="1"/>
  <c r="AB66" i="1"/>
  <c r="AB67" i="1"/>
  <c r="AB68" i="1"/>
  <c r="AB70" i="1"/>
  <c r="AB71" i="1"/>
  <c r="AB73" i="1"/>
  <c r="AB74" i="1"/>
  <c r="AB75" i="1"/>
  <c r="AB76" i="1"/>
  <c r="AB77" i="1"/>
  <c r="AB79" i="1"/>
  <c r="AB81" i="1"/>
  <c r="AB83" i="1"/>
  <c r="AB85" i="1"/>
  <c r="AB87" i="1"/>
  <c r="AB88" i="1"/>
  <c r="AB89" i="1"/>
  <c r="AB90" i="1"/>
  <c r="AB91" i="1"/>
  <c r="AB92" i="1"/>
  <c r="AB93" i="1"/>
  <c r="AB94" i="1"/>
  <c r="AB97" i="1"/>
  <c r="AB98" i="1"/>
  <c r="AB99" i="1"/>
  <c r="AB101" i="1"/>
  <c r="AB104" i="1"/>
  <c r="AB106" i="1"/>
  <c r="AB108" i="1"/>
  <c r="AB114" i="1"/>
  <c r="AB116" i="1"/>
  <c r="AB124" i="1"/>
  <c r="AB126" i="1"/>
  <c r="AB134" i="1"/>
  <c r="AB148" i="1"/>
  <c r="AB150" i="1"/>
  <c r="AB152" i="1"/>
  <c r="AB154" i="1"/>
  <c r="AB155" i="1"/>
  <c r="AB157" i="1"/>
  <c r="AB166" i="1"/>
  <c r="AB180" i="1"/>
  <c r="AB182" i="1"/>
  <c r="AB190" i="1"/>
  <c r="AB192" i="1"/>
  <c r="AB200" i="1"/>
  <c r="AB202" i="1"/>
  <c r="AB203" i="1"/>
  <c r="AB204" i="1"/>
  <c r="AB205" i="1"/>
  <c r="AB206" i="1"/>
  <c r="AB214" i="1"/>
  <c r="AB221" i="1"/>
  <c r="AB233" i="1"/>
  <c r="AB242" i="1"/>
  <c r="AB262" i="1"/>
  <c r="AB264" i="1"/>
  <c r="AB269" i="1"/>
  <c r="AB271" i="1"/>
  <c r="AB274" i="1"/>
  <c r="AB280" i="1"/>
  <c r="AB282" i="1"/>
  <c r="AB284" i="1"/>
  <c r="AB286" i="1"/>
  <c r="AB291" i="1"/>
  <c r="AB294" i="1"/>
  <c r="AB302" i="1"/>
  <c r="AB303" i="1"/>
  <c r="AB305" i="1"/>
  <c r="AB307" i="1"/>
  <c r="AB308" i="1"/>
  <c r="AB309" i="1"/>
  <c r="AB311" i="1"/>
  <c r="AB313" i="1"/>
  <c r="AB315" i="1"/>
  <c r="AB316" i="1"/>
  <c r="AB318" i="1"/>
  <c r="AB322" i="1"/>
  <c r="AB324" i="1"/>
  <c r="AB325" i="1"/>
  <c r="AB326" i="1"/>
  <c r="AB327" i="1"/>
  <c r="AB329" i="1"/>
  <c r="AB341" i="1"/>
  <c r="AB343" i="1"/>
  <c r="C24" i="3"/>
  <c r="F24" i="3"/>
  <c r="Z9" i="1"/>
  <c r="Z19" i="1"/>
  <c r="Z26" i="1"/>
  <c r="Z30" i="1"/>
  <c r="Z38" i="1"/>
  <c r="Z41" i="1"/>
  <c r="Z43" i="1"/>
  <c r="Z46" i="1"/>
  <c r="Z48" i="1"/>
  <c r="Z49" i="1"/>
  <c r="Z53" i="1"/>
  <c r="Z54" i="1"/>
  <c r="Z55" i="1"/>
  <c r="Z56" i="1"/>
  <c r="Z58" i="1"/>
  <c r="Z63" i="1"/>
  <c r="Z65" i="1"/>
  <c r="Z66" i="1"/>
  <c r="Z67" i="1"/>
  <c r="Z68" i="1"/>
  <c r="Z70" i="1"/>
  <c r="Z71" i="1"/>
  <c r="Z73" i="1"/>
  <c r="Z74" i="1"/>
  <c r="Z75" i="1"/>
  <c r="Z76" i="1"/>
  <c r="Z77" i="1"/>
  <c r="Z79" i="1"/>
  <c r="Z81" i="1"/>
  <c r="Z83" i="1"/>
  <c r="Z85" i="1"/>
  <c r="Z87" i="1"/>
  <c r="Z88" i="1"/>
  <c r="Z89" i="1"/>
  <c r="Z90" i="1"/>
  <c r="Z91" i="1"/>
  <c r="Z92" i="1"/>
  <c r="Z93" i="1"/>
  <c r="Z94" i="1"/>
  <c r="Z97" i="1"/>
  <c r="Z98" i="1"/>
  <c r="Z99" i="1"/>
  <c r="Z101" i="1"/>
  <c r="Z104" i="1"/>
  <c r="Z106" i="1"/>
  <c r="Z108" i="1"/>
  <c r="Z114" i="1"/>
  <c r="Z116" i="1"/>
  <c r="Z124" i="1"/>
  <c r="Z126" i="1"/>
  <c r="Z134" i="1"/>
  <c r="Z148" i="1"/>
  <c r="Z150" i="1"/>
  <c r="Z152" i="1"/>
  <c r="Z154" i="1"/>
  <c r="Z155" i="1"/>
  <c r="Z157" i="1"/>
  <c r="Z166" i="1"/>
  <c r="Z180" i="1"/>
  <c r="Z182" i="1"/>
  <c r="Z190" i="1"/>
  <c r="Z192" i="1"/>
  <c r="Z200" i="1"/>
  <c r="Z202" i="1"/>
  <c r="Z203" i="1"/>
  <c r="Z204" i="1"/>
  <c r="Z205" i="1"/>
  <c r="Z206" i="1"/>
  <c r="Z214" i="1"/>
  <c r="Z221" i="1"/>
  <c r="Z233" i="1"/>
  <c r="Z242" i="1"/>
  <c r="Z262" i="1"/>
  <c r="Z264" i="1"/>
  <c r="Z269" i="1"/>
  <c r="Z271" i="1"/>
  <c r="Z274" i="1"/>
  <c r="Z280" i="1"/>
  <c r="Z282" i="1"/>
  <c r="Z284" i="1"/>
  <c r="Z286" i="1"/>
  <c r="Z291" i="1"/>
  <c r="Z294" i="1"/>
  <c r="Z302" i="1"/>
  <c r="Z303" i="1"/>
  <c r="Z305" i="1"/>
  <c r="Z307" i="1"/>
  <c r="Z308" i="1"/>
  <c r="Z309" i="1"/>
  <c r="Z311" i="1"/>
  <c r="Z313" i="1"/>
  <c r="Z315" i="1"/>
  <c r="Z316" i="1"/>
  <c r="Z318" i="1"/>
  <c r="Z322" i="1"/>
  <c r="Z324" i="1"/>
  <c r="Z325" i="1"/>
  <c r="Z326" i="1"/>
  <c r="Z327" i="1"/>
  <c r="Z329" i="1"/>
  <c r="Z341" i="1"/>
  <c r="Z343" i="1"/>
  <c r="C22" i="3"/>
  <c r="I23" i="3"/>
  <c r="I24" i="3"/>
  <c r="AE9" i="1"/>
  <c r="H9" i="1"/>
  <c r="AE19" i="1"/>
  <c r="H19" i="1"/>
  <c r="AE26" i="1"/>
  <c r="H26" i="1"/>
  <c r="AE30" i="1"/>
  <c r="H30" i="1"/>
  <c r="AE38" i="1"/>
  <c r="H38" i="1"/>
  <c r="AE41" i="1"/>
  <c r="H41" i="1"/>
  <c r="AE43" i="1"/>
  <c r="H43" i="1"/>
  <c r="H8" i="1"/>
  <c r="R8" i="1"/>
  <c r="AE46" i="1"/>
  <c r="H46" i="1"/>
  <c r="H45" i="1"/>
  <c r="R45" i="1"/>
  <c r="R47" i="1"/>
  <c r="R57" i="1"/>
  <c r="R69" i="1"/>
  <c r="R96" i="1"/>
  <c r="R103" i="1"/>
  <c r="R165" i="1"/>
  <c r="R241" i="1"/>
  <c r="AE274" i="1"/>
  <c r="H274" i="1"/>
  <c r="AE280" i="1"/>
  <c r="H280" i="1"/>
  <c r="AE282" i="1"/>
  <c r="H282" i="1"/>
  <c r="AE284" i="1"/>
  <c r="H284" i="1"/>
  <c r="AE286" i="1"/>
  <c r="H286" i="1"/>
  <c r="AE291" i="1"/>
  <c r="H291" i="1"/>
  <c r="H273" i="1"/>
  <c r="R273" i="1"/>
  <c r="R293" i="1"/>
  <c r="R301" i="1"/>
  <c r="R328" i="1"/>
  <c r="J9" i="1"/>
  <c r="I9" i="1"/>
  <c r="J19" i="1"/>
  <c r="I19" i="1"/>
  <c r="J26" i="1"/>
  <c r="I26" i="1"/>
  <c r="J30" i="1"/>
  <c r="I30" i="1"/>
  <c r="J38" i="1"/>
  <c r="I38" i="1"/>
  <c r="J41" i="1"/>
  <c r="I41" i="1"/>
  <c r="J43" i="1"/>
  <c r="I43" i="1"/>
  <c r="I8" i="1"/>
  <c r="O9" i="1"/>
  <c r="O19" i="1"/>
  <c r="O26" i="1"/>
  <c r="O30" i="1"/>
  <c r="O38" i="1"/>
  <c r="O41" i="1"/>
  <c r="O43" i="1"/>
  <c r="P8" i="1"/>
  <c r="S8" i="1"/>
  <c r="J46" i="1"/>
  <c r="I46" i="1"/>
  <c r="I45" i="1"/>
  <c r="O46" i="1"/>
  <c r="P45" i="1"/>
  <c r="S45" i="1"/>
  <c r="S47" i="1"/>
  <c r="S57" i="1"/>
  <c r="S69" i="1"/>
  <c r="S96" i="1"/>
  <c r="S103" i="1"/>
  <c r="S165" i="1"/>
  <c r="S241" i="1"/>
  <c r="J274" i="1"/>
  <c r="I274" i="1"/>
  <c r="J280" i="1"/>
  <c r="I280" i="1"/>
  <c r="J282" i="1"/>
  <c r="I282" i="1"/>
  <c r="J284" i="1"/>
  <c r="I284" i="1"/>
  <c r="J286" i="1"/>
  <c r="I286" i="1"/>
  <c r="J291" i="1"/>
  <c r="I291" i="1"/>
  <c r="I273" i="1"/>
  <c r="O274" i="1"/>
  <c r="O280" i="1"/>
  <c r="O282" i="1"/>
  <c r="O284" i="1"/>
  <c r="O286" i="1"/>
  <c r="O291" i="1"/>
  <c r="P273" i="1"/>
  <c r="S273" i="1"/>
  <c r="S293" i="1"/>
  <c r="S301" i="1"/>
  <c r="S328" i="1"/>
  <c r="T8" i="1"/>
  <c r="T45" i="1"/>
  <c r="AE48" i="1"/>
  <c r="H48" i="1"/>
  <c r="AE49" i="1"/>
  <c r="H49" i="1"/>
  <c r="AE53" i="1"/>
  <c r="H53" i="1"/>
  <c r="AE54" i="1"/>
  <c r="H54" i="1"/>
  <c r="AE55" i="1"/>
  <c r="H55" i="1"/>
  <c r="AE56" i="1"/>
  <c r="H56" i="1"/>
  <c r="H47" i="1"/>
  <c r="T47" i="1"/>
  <c r="AE58" i="1"/>
  <c r="H58" i="1"/>
  <c r="AE63" i="1"/>
  <c r="H63" i="1"/>
  <c r="AE65" i="1"/>
  <c r="H65" i="1"/>
  <c r="AE66" i="1"/>
  <c r="H66" i="1"/>
  <c r="AE67" i="1"/>
  <c r="H67" i="1"/>
  <c r="AE68" i="1"/>
  <c r="H68" i="1"/>
  <c r="H57" i="1"/>
  <c r="T57" i="1"/>
  <c r="AE70" i="1"/>
  <c r="H70" i="1"/>
  <c r="AE71" i="1"/>
  <c r="H71" i="1"/>
  <c r="AE73" i="1"/>
  <c r="H73" i="1"/>
  <c r="AE74" i="1"/>
  <c r="H74" i="1"/>
  <c r="AE75" i="1"/>
  <c r="H75" i="1"/>
  <c r="AE76" i="1"/>
  <c r="H76" i="1"/>
  <c r="AE77" i="1"/>
  <c r="H77" i="1"/>
  <c r="AE79" i="1"/>
  <c r="H79" i="1"/>
  <c r="AE81" i="1"/>
  <c r="H81" i="1"/>
  <c r="AE83" i="1"/>
  <c r="H83" i="1"/>
  <c r="AE85" i="1"/>
  <c r="H85" i="1"/>
  <c r="AE87" i="1"/>
  <c r="H87" i="1"/>
  <c r="AE88" i="1"/>
  <c r="H88" i="1"/>
  <c r="AE89" i="1"/>
  <c r="H89" i="1"/>
  <c r="AE90" i="1"/>
  <c r="H90" i="1"/>
  <c r="AE91" i="1"/>
  <c r="H91" i="1"/>
  <c r="AE92" i="1"/>
  <c r="H92" i="1"/>
  <c r="AE93" i="1"/>
  <c r="H93" i="1"/>
  <c r="AE94" i="1"/>
  <c r="H94" i="1"/>
  <c r="H69" i="1"/>
  <c r="T69" i="1"/>
  <c r="AE97" i="1"/>
  <c r="H97" i="1"/>
  <c r="AE98" i="1"/>
  <c r="H98" i="1"/>
  <c r="AE99" i="1"/>
  <c r="H99" i="1"/>
  <c r="AE101" i="1"/>
  <c r="H101" i="1"/>
  <c r="H96" i="1"/>
  <c r="T96" i="1"/>
  <c r="AE104" i="1"/>
  <c r="H104" i="1"/>
  <c r="AE106" i="1"/>
  <c r="H106" i="1"/>
  <c r="AE108" i="1"/>
  <c r="H108" i="1"/>
  <c r="AE114" i="1"/>
  <c r="H114" i="1"/>
  <c r="AE116" i="1"/>
  <c r="H116" i="1"/>
  <c r="AE124" i="1"/>
  <c r="H124" i="1"/>
  <c r="AE126" i="1"/>
  <c r="H126" i="1"/>
  <c r="AE134" i="1"/>
  <c r="H134" i="1"/>
  <c r="AE148" i="1"/>
  <c r="H148" i="1"/>
  <c r="AE150" i="1"/>
  <c r="H150" i="1"/>
  <c r="AE152" i="1"/>
  <c r="H152" i="1"/>
  <c r="AE154" i="1"/>
  <c r="H154" i="1"/>
  <c r="AE155" i="1"/>
  <c r="H155" i="1"/>
  <c r="AE157" i="1"/>
  <c r="H157" i="1"/>
  <c r="H103" i="1"/>
  <c r="T103" i="1"/>
  <c r="AE166" i="1"/>
  <c r="H166" i="1"/>
  <c r="AE180" i="1"/>
  <c r="H180" i="1"/>
  <c r="AE182" i="1"/>
  <c r="H182" i="1"/>
  <c r="AE190" i="1"/>
  <c r="H190" i="1"/>
  <c r="AE192" i="1"/>
  <c r="H192" i="1"/>
  <c r="AE200" i="1"/>
  <c r="H200" i="1"/>
  <c r="AE202" i="1"/>
  <c r="H202" i="1"/>
  <c r="AE203" i="1"/>
  <c r="H203" i="1"/>
  <c r="AE204" i="1"/>
  <c r="H204" i="1"/>
  <c r="AE205" i="1"/>
  <c r="H205" i="1"/>
  <c r="AE206" i="1"/>
  <c r="H206" i="1"/>
  <c r="AE214" i="1"/>
  <c r="H214" i="1"/>
  <c r="AE221" i="1"/>
  <c r="H221" i="1"/>
  <c r="AE233" i="1"/>
  <c r="H233" i="1"/>
  <c r="H165" i="1"/>
  <c r="T165" i="1"/>
  <c r="AE242" i="1"/>
  <c r="H242" i="1"/>
  <c r="AE262" i="1"/>
  <c r="H262" i="1"/>
  <c r="AE264" i="1"/>
  <c r="H264" i="1"/>
  <c r="AE269" i="1"/>
  <c r="H269" i="1"/>
  <c r="AE271" i="1"/>
  <c r="H271" i="1"/>
  <c r="H241" i="1"/>
  <c r="T241" i="1"/>
  <c r="T273" i="1"/>
  <c r="T293" i="1"/>
  <c r="T301" i="1"/>
  <c r="T328" i="1"/>
  <c r="U8" i="1"/>
  <c r="U45" i="1"/>
  <c r="J48" i="1"/>
  <c r="I48" i="1"/>
  <c r="J49" i="1"/>
  <c r="I49" i="1"/>
  <c r="J53" i="1"/>
  <c r="I53" i="1"/>
  <c r="J54" i="1"/>
  <c r="I54" i="1"/>
  <c r="J55" i="1"/>
  <c r="I55" i="1"/>
  <c r="J56" i="1"/>
  <c r="I56" i="1"/>
  <c r="I47" i="1"/>
  <c r="O48" i="1"/>
  <c r="O49" i="1"/>
  <c r="O53" i="1"/>
  <c r="O54" i="1"/>
  <c r="O55" i="1"/>
  <c r="O56" i="1"/>
  <c r="P47" i="1"/>
  <c r="U47" i="1"/>
  <c r="J58" i="1"/>
  <c r="I58" i="1"/>
  <c r="J63" i="1"/>
  <c r="I63" i="1"/>
  <c r="J65" i="1"/>
  <c r="I65" i="1"/>
  <c r="J66" i="1"/>
  <c r="I66" i="1"/>
  <c r="J67" i="1"/>
  <c r="I67" i="1"/>
  <c r="J68" i="1"/>
  <c r="I68" i="1"/>
  <c r="I57" i="1"/>
  <c r="O58" i="1"/>
  <c r="O63" i="1"/>
  <c r="O65" i="1"/>
  <c r="O66" i="1"/>
  <c r="O67" i="1"/>
  <c r="O68" i="1"/>
  <c r="P57" i="1"/>
  <c r="U57" i="1"/>
  <c r="J70" i="1"/>
  <c r="I70" i="1"/>
  <c r="J71" i="1"/>
  <c r="I71" i="1"/>
  <c r="J73" i="1"/>
  <c r="I73" i="1"/>
  <c r="J74" i="1"/>
  <c r="I74" i="1"/>
  <c r="J75" i="1"/>
  <c r="I75" i="1"/>
  <c r="J76" i="1"/>
  <c r="I76" i="1"/>
  <c r="J77" i="1"/>
  <c r="I77" i="1"/>
  <c r="J79" i="1"/>
  <c r="I79" i="1"/>
  <c r="J81" i="1"/>
  <c r="I81" i="1"/>
  <c r="J83" i="1"/>
  <c r="I83" i="1"/>
  <c r="J85" i="1"/>
  <c r="I85" i="1"/>
  <c r="J87" i="1"/>
  <c r="I87" i="1"/>
  <c r="J88" i="1"/>
  <c r="I88" i="1"/>
  <c r="J89" i="1"/>
  <c r="I89" i="1"/>
  <c r="J90" i="1"/>
  <c r="I90" i="1"/>
  <c r="J91" i="1"/>
  <c r="I91" i="1"/>
  <c r="J92" i="1"/>
  <c r="I92" i="1"/>
  <c r="J93" i="1"/>
  <c r="I93" i="1"/>
  <c r="J94" i="1"/>
  <c r="I94" i="1"/>
  <c r="I69" i="1"/>
  <c r="O70" i="1"/>
  <c r="O71" i="1"/>
  <c r="O73" i="1"/>
  <c r="O74" i="1"/>
  <c r="O75" i="1"/>
  <c r="O76" i="1"/>
  <c r="O77" i="1"/>
  <c r="O79" i="1"/>
  <c r="O81" i="1"/>
  <c r="O83" i="1"/>
  <c r="O85" i="1"/>
  <c r="O87" i="1"/>
  <c r="O88" i="1"/>
  <c r="O89" i="1"/>
  <c r="O90" i="1"/>
  <c r="O91" i="1"/>
  <c r="O92" i="1"/>
  <c r="O93" i="1"/>
  <c r="O94" i="1"/>
  <c r="P69" i="1"/>
  <c r="U69" i="1"/>
  <c r="J97" i="1"/>
  <c r="I97" i="1"/>
  <c r="J98" i="1"/>
  <c r="I98" i="1"/>
  <c r="J99" i="1"/>
  <c r="I99" i="1"/>
  <c r="J101" i="1"/>
  <c r="I101" i="1"/>
  <c r="I96" i="1"/>
  <c r="O97" i="1"/>
  <c r="O98" i="1"/>
  <c r="O99" i="1"/>
  <c r="O101" i="1"/>
  <c r="P96" i="1"/>
  <c r="U96" i="1"/>
  <c r="J104" i="1"/>
  <c r="I104" i="1"/>
  <c r="J106" i="1"/>
  <c r="I106" i="1"/>
  <c r="J108" i="1"/>
  <c r="I108" i="1"/>
  <c r="J114" i="1"/>
  <c r="I114" i="1"/>
  <c r="J116" i="1"/>
  <c r="I116" i="1"/>
  <c r="J124" i="1"/>
  <c r="I124" i="1"/>
  <c r="J126" i="1"/>
  <c r="I126" i="1"/>
  <c r="J134" i="1"/>
  <c r="I134" i="1"/>
  <c r="J148" i="1"/>
  <c r="I148" i="1"/>
  <c r="J150" i="1"/>
  <c r="I150" i="1"/>
  <c r="J152" i="1"/>
  <c r="I152" i="1"/>
  <c r="J154" i="1"/>
  <c r="I154" i="1"/>
  <c r="J155" i="1"/>
  <c r="I155" i="1"/>
  <c r="J157" i="1"/>
  <c r="I157" i="1"/>
  <c r="I103" i="1"/>
  <c r="O104" i="1"/>
  <c r="O106" i="1"/>
  <c r="O108" i="1"/>
  <c r="O114" i="1"/>
  <c r="O116" i="1"/>
  <c r="O124" i="1"/>
  <c r="O126" i="1"/>
  <c r="O134" i="1"/>
  <c r="O148" i="1"/>
  <c r="O150" i="1"/>
  <c r="O152" i="1"/>
  <c r="O154" i="1"/>
  <c r="O155" i="1"/>
  <c r="O157" i="1"/>
  <c r="P103" i="1"/>
  <c r="U103" i="1"/>
  <c r="J166" i="1"/>
  <c r="I166" i="1"/>
  <c r="J180" i="1"/>
  <c r="I180" i="1"/>
  <c r="J182" i="1"/>
  <c r="I182" i="1"/>
  <c r="J190" i="1"/>
  <c r="I190" i="1"/>
  <c r="J192" i="1"/>
  <c r="I192" i="1"/>
  <c r="J200" i="1"/>
  <c r="I200" i="1"/>
  <c r="J202" i="1"/>
  <c r="I202" i="1"/>
  <c r="J203" i="1"/>
  <c r="I203" i="1"/>
  <c r="J204" i="1"/>
  <c r="I204" i="1"/>
  <c r="J205" i="1"/>
  <c r="I205" i="1"/>
  <c r="J206" i="1"/>
  <c r="I206" i="1"/>
  <c r="J214" i="1"/>
  <c r="I214" i="1"/>
  <c r="J221" i="1"/>
  <c r="I221" i="1"/>
  <c r="J233" i="1"/>
  <c r="I233" i="1"/>
  <c r="I165" i="1"/>
  <c r="O166" i="1"/>
  <c r="O180" i="1"/>
  <c r="O182" i="1"/>
  <c r="O190" i="1"/>
  <c r="O192" i="1"/>
  <c r="O200" i="1"/>
  <c r="O202" i="1"/>
  <c r="O203" i="1"/>
  <c r="O204" i="1"/>
  <c r="O205" i="1"/>
  <c r="O206" i="1"/>
  <c r="O214" i="1"/>
  <c r="O221" i="1"/>
  <c r="O233" i="1"/>
  <c r="P165" i="1"/>
  <c r="U165" i="1"/>
  <c r="J242" i="1"/>
  <c r="I242" i="1"/>
  <c r="J262" i="1"/>
  <c r="I262" i="1"/>
  <c r="J264" i="1"/>
  <c r="I264" i="1"/>
  <c r="J269" i="1"/>
  <c r="I269" i="1"/>
  <c r="J271" i="1"/>
  <c r="I271" i="1"/>
  <c r="I241" i="1"/>
  <c r="O242" i="1"/>
  <c r="O262" i="1"/>
  <c r="O264" i="1"/>
  <c r="O269" i="1"/>
  <c r="O271" i="1"/>
  <c r="P241" i="1"/>
  <c r="U241" i="1"/>
  <c r="U273" i="1"/>
  <c r="U293" i="1"/>
  <c r="U301" i="1"/>
  <c r="U328" i="1"/>
  <c r="V8" i="1"/>
  <c r="V45" i="1"/>
  <c r="V47" i="1"/>
  <c r="V57" i="1"/>
  <c r="V69" i="1"/>
  <c r="V96" i="1"/>
  <c r="V103" i="1"/>
  <c r="V165" i="1"/>
  <c r="V241" i="1"/>
  <c r="V273" i="1"/>
  <c r="V293" i="1"/>
  <c r="AE302" i="1"/>
  <c r="H302" i="1"/>
  <c r="AE303" i="1"/>
  <c r="H303" i="1"/>
  <c r="AE305" i="1"/>
  <c r="H305" i="1"/>
  <c r="AE307" i="1"/>
  <c r="H307" i="1"/>
  <c r="AE308" i="1"/>
  <c r="H308" i="1"/>
  <c r="AE309" i="1"/>
  <c r="H309" i="1"/>
  <c r="AE311" i="1"/>
  <c r="H311" i="1"/>
  <c r="AE313" i="1"/>
  <c r="H313" i="1"/>
  <c r="AE315" i="1"/>
  <c r="H315" i="1"/>
  <c r="AE316" i="1"/>
  <c r="H316" i="1"/>
  <c r="AE318" i="1"/>
  <c r="H318" i="1"/>
  <c r="AE322" i="1"/>
  <c r="H322" i="1"/>
  <c r="AE324" i="1"/>
  <c r="H324" i="1"/>
  <c r="AE325" i="1"/>
  <c r="H325" i="1"/>
  <c r="AE326" i="1"/>
  <c r="H326" i="1"/>
  <c r="AE327" i="1"/>
  <c r="H327" i="1"/>
  <c r="H301" i="1"/>
  <c r="V301" i="1"/>
  <c r="V328" i="1"/>
  <c r="W8" i="1"/>
  <c r="W45" i="1"/>
  <c r="W47" i="1"/>
  <c r="W57" i="1"/>
  <c r="W69" i="1"/>
  <c r="W96" i="1"/>
  <c r="W103" i="1"/>
  <c r="W165" i="1"/>
  <c r="W241" i="1"/>
  <c r="W273" i="1"/>
  <c r="W293" i="1"/>
  <c r="J302" i="1"/>
  <c r="I302" i="1"/>
  <c r="J303" i="1"/>
  <c r="I303" i="1"/>
  <c r="J305" i="1"/>
  <c r="I305" i="1"/>
  <c r="J307" i="1"/>
  <c r="I307" i="1"/>
  <c r="J308" i="1"/>
  <c r="I308" i="1"/>
  <c r="J309" i="1"/>
  <c r="I309" i="1"/>
  <c r="J311" i="1"/>
  <c r="I311" i="1"/>
  <c r="J313" i="1"/>
  <c r="I313" i="1"/>
  <c r="J315" i="1"/>
  <c r="I315" i="1"/>
  <c r="J316" i="1"/>
  <c r="I316" i="1"/>
  <c r="J318" i="1"/>
  <c r="I318" i="1"/>
  <c r="J322" i="1"/>
  <c r="I322" i="1"/>
  <c r="J324" i="1"/>
  <c r="I324" i="1"/>
  <c r="J325" i="1"/>
  <c r="I325" i="1"/>
  <c r="J326" i="1"/>
  <c r="I326" i="1"/>
  <c r="J327" i="1"/>
  <c r="I327" i="1"/>
  <c r="I301" i="1"/>
  <c r="O302" i="1"/>
  <c r="O303" i="1"/>
  <c r="O305" i="1"/>
  <c r="O307" i="1"/>
  <c r="O308" i="1"/>
  <c r="O309" i="1"/>
  <c r="O311" i="1"/>
  <c r="O313" i="1"/>
  <c r="O315" i="1"/>
  <c r="O316" i="1"/>
  <c r="O318" i="1"/>
  <c r="O322" i="1"/>
  <c r="O324" i="1"/>
  <c r="O325" i="1"/>
  <c r="O326" i="1"/>
  <c r="O327" i="1"/>
  <c r="P301" i="1"/>
  <c r="W301" i="1"/>
  <c r="W328" i="1"/>
  <c r="X8" i="1"/>
  <c r="X45" i="1"/>
  <c r="X47" i="1"/>
  <c r="X57" i="1"/>
  <c r="X69" i="1"/>
  <c r="X96" i="1"/>
  <c r="X103" i="1"/>
  <c r="X165" i="1"/>
  <c r="X241" i="1"/>
  <c r="X273" i="1"/>
  <c r="X293" i="1"/>
  <c r="X301" i="1"/>
  <c r="X328" i="1"/>
  <c r="C15" i="3"/>
  <c r="J294" i="1"/>
  <c r="AE294" i="1"/>
  <c r="H294" i="1"/>
  <c r="I294" i="1"/>
  <c r="O294" i="1"/>
  <c r="P293" i="1"/>
  <c r="J329" i="1"/>
  <c r="AE329" i="1"/>
  <c r="H329" i="1"/>
  <c r="I329" i="1"/>
  <c r="O329" i="1"/>
  <c r="J341" i="1"/>
  <c r="AE341" i="1"/>
  <c r="H341" i="1"/>
  <c r="I341" i="1"/>
  <c r="O341" i="1"/>
  <c r="J343" i="1"/>
  <c r="AE343" i="1"/>
  <c r="H343" i="1"/>
  <c r="I343" i="1"/>
  <c r="O343" i="1"/>
  <c r="P328" i="1"/>
  <c r="G8" i="2"/>
  <c r="W8" i="2"/>
  <c r="X8" i="2"/>
  <c r="H8" i="2"/>
  <c r="G23" i="2"/>
  <c r="W23" i="2"/>
  <c r="X23" i="2"/>
  <c r="H23" i="2"/>
  <c r="G26" i="2"/>
  <c r="W26" i="2"/>
  <c r="X26" i="2"/>
  <c r="H26" i="2"/>
  <c r="G33" i="2"/>
  <c r="W33" i="2"/>
  <c r="X33" i="2"/>
  <c r="H33" i="2"/>
  <c r="G35" i="2"/>
  <c r="W35" i="2"/>
  <c r="X35" i="2"/>
  <c r="H35" i="2"/>
  <c r="G37" i="2"/>
  <c r="W37" i="2"/>
  <c r="X37" i="2"/>
  <c r="H37" i="2"/>
  <c r="G40" i="2"/>
  <c r="W40" i="2"/>
  <c r="X40" i="2"/>
  <c r="H40" i="2"/>
  <c r="H39" i="2"/>
  <c r="G42" i="2"/>
  <c r="W42" i="2"/>
  <c r="X42" i="2"/>
  <c r="H42" i="2"/>
  <c r="G43" i="2"/>
  <c r="W43" i="2"/>
  <c r="X43" i="2"/>
  <c r="H43" i="2"/>
  <c r="G46" i="2"/>
  <c r="W46" i="2"/>
  <c r="X46" i="2"/>
  <c r="H46" i="2"/>
  <c r="G47" i="2"/>
  <c r="W47" i="2"/>
  <c r="X47" i="2"/>
  <c r="H47" i="2"/>
  <c r="G48" i="2"/>
  <c r="W48" i="2"/>
  <c r="X48" i="2"/>
  <c r="H48" i="2"/>
  <c r="G49" i="2"/>
  <c r="W49" i="2"/>
  <c r="X49" i="2"/>
  <c r="H49" i="2"/>
  <c r="H41" i="2"/>
  <c r="G51" i="2"/>
  <c r="W51" i="2"/>
  <c r="X51" i="2"/>
  <c r="H51" i="2"/>
  <c r="G55" i="2"/>
  <c r="W55" i="2"/>
  <c r="X55" i="2"/>
  <c r="H55" i="2"/>
  <c r="G57" i="2"/>
  <c r="W57" i="2"/>
  <c r="X57" i="2"/>
  <c r="H57" i="2"/>
  <c r="G58" i="2"/>
  <c r="W58" i="2"/>
  <c r="X58" i="2"/>
  <c r="H58" i="2"/>
  <c r="G59" i="2"/>
  <c r="W59" i="2"/>
  <c r="X59" i="2"/>
  <c r="H59" i="2"/>
  <c r="G60" i="2"/>
  <c r="W60" i="2"/>
  <c r="X60" i="2"/>
  <c r="H60" i="2"/>
  <c r="H50" i="2"/>
  <c r="G62" i="2"/>
  <c r="W62" i="2"/>
  <c r="X62" i="2"/>
  <c r="H62" i="2"/>
  <c r="G63" i="2"/>
  <c r="W63" i="2"/>
  <c r="X63" i="2"/>
  <c r="H63" i="2"/>
  <c r="G65" i="2"/>
  <c r="W65" i="2"/>
  <c r="X65" i="2"/>
  <c r="H65" i="2"/>
  <c r="G66" i="2"/>
  <c r="W66" i="2"/>
  <c r="X66" i="2"/>
  <c r="H66" i="2"/>
  <c r="G67" i="2"/>
  <c r="W67" i="2"/>
  <c r="X67" i="2"/>
  <c r="H67" i="2"/>
  <c r="G68" i="2"/>
  <c r="W68" i="2"/>
  <c r="X68" i="2"/>
  <c r="H68" i="2"/>
  <c r="G69" i="2"/>
  <c r="W69" i="2"/>
  <c r="X69" i="2"/>
  <c r="H69" i="2"/>
  <c r="G71" i="2"/>
  <c r="W71" i="2"/>
  <c r="X71" i="2"/>
  <c r="H71" i="2"/>
  <c r="G73" i="2"/>
  <c r="W73" i="2"/>
  <c r="X73" i="2"/>
  <c r="H73" i="2"/>
  <c r="G75" i="2"/>
  <c r="W75" i="2"/>
  <c r="X75" i="2"/>
  <c r="H75" i="2"/>
  <c r="G77" i="2"/>
  <c r="W77" i="2"/>
  <c r="X77" i="2"/>
  <c r="H77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H61" i="2"/>
  <c r="G89" i="2"/>
  <c r="W89" i="2"/>
  <c r="X89" i="2"/>
  <c r="H89" i="2"/>
  <c r="G90" i="2"/>
  <c r="W90" i="2"/>
  <c r="X90" i="2"/>
  <c r="H90" i="2"/>
  <c r="G91" i="2"/>
  <c r="W91" i="2"/>
  <c r="X91" i="2"/>
  <c r="H91" i="2"/>
  <c r="G93" i="2"/>
  <c r="W93" i="2"/>
  <c r="X93" i="2"/>
  <c r="H93" i="2"/>
  <c r="H88" i="2"/>
  <c r="G96" i="2"/>
  <c r="W96" i="2"/>
  <c r="X96" i="2"/>
  <c r="H96" i="2"/>
  <c r="G97" i="2"/>
  <c r="W97" i="2"/>
  <c r="X97" i="2"/>
  <c r="H97" i="2"/>
  <c r="G99" i="2"/>
  <c r="W99" i="2"/>
  <c r="X99" i="2"/>
  <c r="H99" i="2"/>
  <c r="G104" i="2"/>
  <c r="W104" i="2"/>
  <c r="X104" i="2"/>
  <c r="H104" i="2"/>
  <c r="G106" i="2"/>
  <c r="W106" i="2"/>
  <c r="X106" i="2"/>
  <c r="H106" i="2"/>
  <c r="G113" i="2"/>
  <c r="W113" i="2"/>
  <c r="X113" i="2"/>
  <c r="H113" i="2"/>
  <c r="G115" i="2"/>
  <c r="W115" i="2"/>
  <c r="X115" i="2"/>
  <c r="H115" i="2"/>
  <c r="G122" i="2"/>
  <c r="W122" i="2"/>
  <c r="X122" i="2"/>
  <c r="H122" i="2"/>
  <c r="G135" i="2"/>
  <c r="W135" i="2"/>
  <c r="X135" i="2"/>
  <c r="H135" i="2"/>
  <c r="G137" i="2"/>
  <c r="W137" i="2"/>
  <c r="X137" i="2"/>
  <c r="H137" i="2"/>
  <c r="G139" i="2"/>
  <c r="W139" i="2"/>
  <c r="X139" i="2"/>
  <c r="H139" i="2"/>
  <c r="G141" i="2"/>
  <c r="W141" i="2"/>
  <c r="X141" i="2"/>
  <c r="H141" i="2"/>
  <c r="G142" i="2"/>
  <c r="W142" i="2"/>
  <c r="X142" i="2"/>
  <c r="H142" i="2"/>
  <c r="G144" i="2"/>
  <c r="W144" i="2"/>
  <c r="X144" i="2"/>
  <c r="H144" i="2"/>
  <c r="H95" i="2"/>
  <c r="G152" i="2"/>
  <c r="W152" i="2"/>
  <c r="X152" i="2"/>
  <c r="H152" i="2"/>
  <c r="G165" i="2"/>
  <c r="W165" i="2"/>
  <c r="X165" i="2"/>
  <c r="H165" i="2"/>
  <c r="G167" i="2"/>
  <c r="W167" i="2"/>
  <c r="X167" i="2"/>
  <c r="H167" i="2"/>
  <c r="G174" i="2"/>
  <c r="W174" i="2"/>
  <c r="X174" i="2"/>
  <c r="H174" i="2"/>
  <c r="G176" i="2"/>
  <c r="W176" i="2"/>
  <c r="X176" i="2"/>
  <c r="H176" i="2"/>
  <c r="G183" i="2"/>
  <c r="W183" i="2"/>
  <c r="X183" i="2"/>
  <c r="H183" i="2"/>
  <c r="G185" i="2"/>
  <c r="W185" i="2"/>
  <c r="X185" i="2"/>
  <c r="H185" i="2"/>
  <c r="G186" i="2"/>
  <c r="W186" i="2"/>
  <c r="X186" i="2"/>
  <c r="H186" i="2"/>
  <c r="G187" i="2"/>
  <c r="W187" i="2"/>
  <c r="X187" i="2"/>
  <c r="H187" i="2"/>
  <c r="G188" i="2"/>
  <c r="W188" i="2"/>
  <c r="X188" i="2"/>
  <c r="H188" i="2"/>
  <c r="G189" i="2"/>
  <c r="W189" i="2"/>
  <c r="X189" i="2"/>
  <c r="H189" i="2"/>
  <c r="G196" i="2"/>
  <c r="W196" i="2"/>
  <c r="X196" i="2"/>
  <c r="H196" i="2"/>
  <c r="G202" i="2"/>
  <c r="W202" i="2"/>
  <c r="X202" i="2"/>
  <c r="H202" i="2"/>
  <c r="G213" i="2"/>
  <c r="W213" i="2"/>
  <c r="X213" i="2"/>
  <c r="H213" i="2"/>
  <c r="H151" i="2"/>
  <c r="G221" i="2"/>
  <c r="W221" i="2"/>
  <c r="X221" i="2"/>
  <c r="H221" i="2"/>
  <c r="G240" i="2"/>
  <c r="W240" i="2"/>
  <c r="X240" i="2"/>
  <c r="H240" i="2"/>
  <c r="G242" i="2"/>
  <c r="W242" i="2"/>
  <c r="X242" i="2"/>
  <c r="H242" i="2"/>
  <c r="G246" i="2"/>
  <c r="W246" i="2"/>
  <c r="X246" i="2"/>
  <c r="H246" i="2"/>
  <c r="G248" i="2"/>
  <c r="W248" i="2"/>
  <c r="X248" i="2"/>
  <c r="H248" i="2"/>
  <c r="H220" i="2"/>
  <c r="G251" i="2"/>
  <c r="W251" i="2"/>
  <c r="X251" i="2"/>
  <c r="H251" i="2"/>
  <c r="G256" i="2"/>
  <c r="W256" i="2"/>
  <c r="X256" i="2"/>
  <c r="H256" i="2"/>
  <c r="G258" i="2"/>
  <c r="W258" i="2"/>
  <c r="X258" i="2"/>
  <c r="H258" i="2"/>
  <c r="G260" i="2"/>
  <c r="W260" i="2"/>
  <c r="X260" i="2"/>
  <c r="H260" i="2"/>
  <c r="G262" i="2"/>
  <c r="W262" i="2"/>
  <c r="X262" i="2"/>
  <c r="H262" i="2"/>
  <c r="G266" i="2"/>
  <c r="W266" i="2"/>
  <c r="X266" i="2"/>
  <c r="H266" i="2"/>
  <c r="H250" i="2"/>
  <c r="G269" i="2"/>
  <c r="W269" i="2"/>
  <c r="X269" i="2"/>
  <c r="H269" i="2"/>
  <c r="H268" i="2"/>
  <c r="G276" i="2"/>
  <c r="W276" i="2"/>
  <c r="X276" i="2"/>
  <c r="H276" i="2"/>
  <c r="G277" i="2"/>
  <c r="W277" i="2"/>
  <c r="X277" i="2"/>
  <c r="H277" i="2"/>
  <c r="G279" i="2"/>
  <c r="W279" i="2"/>
  <c r="X279" i="2"/>
  <c r="H279" i="2"/>
  <c r="G281" i="2"/>
  <c r="W281" i="2"/>
  <c r="X281" i="2"/>
  <c r="H281" i="2"/>
  <c r="G282" i="2"/>
  <c r="W282" i="2"/>
  <c r="X282" i="2"/>
  <c r="H282" i="2"/>
  <c r="G283" i="2"/>
  <c r="W283" i="2"/>
  <c r="X283" i="2"/>
  <c r="H283" i="2"/>
  <c r="G285" i="2"/>
  <c r="W285" i="2"/>
  <c r="X285" i="2"/>
  <c r="H285" i="2"/>
  <c r="G287" i="2"/>
  <c r="W287" i="2"/>
  <c r="X287" i="2"/>
  <c r="H287" i="2"/>
  <c r="G289" i="2"/>
  <c r="W289" i="2"/>
  <c r="X289" i="2"/>
  <c r="H289" i="2"/>
  <c r="G290" i="2"/>
  <c r="W290" i="2"/>
  <c r="X290" i="2"/>
  <c r="H290" i="2"/>
  <c r="G292" i="2"/>
  <c r="W292" i="2"/>
  <c r="X292" i="2"/>
  <c r="H292" i="2"/>
  <c r="G295" i="2"/>
  <c r="W295" i="2"/>
  <c r="X295" i="2"/>
  <c r="H295" i="2"/>
  <c r="G297" i="2"/>
  <c r="W297" i="2"/>
  <c r="X297" i="2"/>
  <c r="H297" i="2"/>
  <c r="G298" i="2"/>
  <c r="W298" i="2"/>
  <c r="X298" i="2"/>
  <c r="H298" i="2"/>
  <c r="G299" i="2"/>
  <c r="W299" i="2"/>
  <c r="X299" i="2"/>
  <c r="H299" i="2"/>
  <c r="G300" i="2"/>
  <c r="W300" i="2"/>
  <c r="X300" i="2"/>
  <c r="H300" i="2"/>
  <c r="H275" i="2"/>
  <c r="G302" i="2"/>
  <c r="W302" i="2"/>
  <c r="X302" i="2"/>
  <c r="H302" i="2"/>
  <c r="G313" i="2"/>
  <c r="W313" i="2"/>
  <c r="X313" i="2"/>
  <c r="H313" i="2"/>
  <c r="G315" i="2"/>
  <c r="W315" i="2"/>
  <c r="X315" i="2"/>
  <c r="H315" i="2"/>
  <c r="H301" i="2"/>
  <c r="H316" i="2"/>
  <c r="J8" i="1"/>
  <c r="J45" i="1"/>
  <c r="J47" i="1"/>
  <c r="J57" i="1"/>
  <c r="J69" i="1"/>
  <c r="J96" i="1"/>
  <c r="J103" i="1"/>
  <c r="J165" i="1"/>
  <c r="J241" i="1"/>
  <c r="J273" i="1"/>
  <c r="H293" i="1"/>
  <c r="I293" i="1"/>
  <c r="J293" i="1"/>
  <c r="J301" i="1"/>
  <c r="H328" i="1"/>
  <c r="I328" i="1"/>
  <c r="J328" i="1"/>
  <c r="J344" i="1"/>
  <c r="AF343" i="1"/>
  <c r="AN343" i="1"/>
  <c r="AM343" i="1"/>
  <c r="L343" i="1"/>
  <c r="AF341" i="1"/>
  <c r="AN341" i="1"/>
  <c r="AM341" i="1"/>
  <c r="L341" i="1"/>
  <c r="AF329" i="1"/>
  <c r="AN329" i="1"/>
  <c r="AM329" i="1"/>
  <c r="L329" i="1"/>
  <c r="AK328" i="1"/>
  <c r="AJ328" i="1"/>
  <c r="AI328" i="1"/>
  <c r="L328" i="1"/>
  <c r="AF327" i="1"/>
  <c r="AN327" i="1"/>
  <c r="AM327" i="1"/>
  <c r="L327" i="1"/>
  <c r="AF326" i="1"/>
  <c r="AN326" i="1"/>
  <c r="AM326" i="1"/>
  <c r="L326" i="1"/>
  <c r="AF325" i="1"/>
  <c r="AN325" i="1"/>
  <c r="AM325" i="1"/>
  <c r="L325" i="1"/>
  <c r="AF324" i="1"/>
  <c r="AN324" i="1"/>
  <c r="AM324" i="1"/>
  <c r="L324" i="1"/>
  <c r="AF322" i="1"/>
  <c r="AN322" i="1"/>
  <c r="AM322" i="1"/>
  <c r="L322" i="1"/>
  <c r="AF318" i="1"/>
  <c r="AN318" i="1"/>
  <c r="AM318" i="1"/>
  <c r="L318" i="1"/>
  <c r="AF316" i="1"/>
  <c r="AN316" i="1"/>
  <c r="AM316" i="1"/>
  <c r="L316" i="1"/>
  <c r="AF315" i="1"/>
  <c r="AN315" i="1"/>
  <c r="AM315" i="1"/>
  <c r="L315" i="1"/>
  <c r="AF313" i="1"/>
  <c r="AN313" i="1"/>
  <c r="AM313" i="1"/>
  <c r="L313" i="1"/>
  <c r="AF311" i="1"/>
  <c r="AN311" i="1"/>
  <c r="AM311" i="1"/>
  <c r="L311" i="1"/>
  <c r="AF309" i="1"/>
  <c r="AN309" i="1"/>
  <c r="AM309" i="1"/>
  <c r="L309" i="1"/>
  <c r="AF308" i="1"/>
  <c r="AN308" i="1"/>
  <c r="AM308" i="1"/>
  <c r="L308" i="1"/>
  <c r="AF307" i="1"/>
  <c r="AN307" i="1"/>
  <c r="AM307" i="1"/>
  <c r="L307" i="1"/>
  <c r="AF305" i="1"/>
  <c r="AN305" i="1"/>
  <c r="AM305" i="1"/>
  <c r="L305" i="1"/>
  <c r="AF303" i="1"/>
  <c r="AN303" i="1"/>
  <c r="AM303" i="1"/>
  <c r="L303" i="1"/>
  <c r="AF302" i="1"/>
  <c r="AN302" i="1"/>
  <c r="AM302" i="1"/>
  <c r="L302" i="1"/>
  <c r="AK301" i="1"/>
  <c r="AJ301" i="1"/>
  <c r="AI301" i="1"/>
  <c r="L301" i="1"/>
  <c r="AF294" i="1"/>
  <c r="AN294" i="1"/>
  <c r="AM294" i="1"/>
  <c r="L294" i="1"/>
  <c r="AK293" i="1"/>
  <c r="AJ293" i="1"/>
  <c r="AI293" i="1"/>
  <c r="L293" i="1"/>
  <c r="AF291" i="1"/>
  <c r="AN291" i="1"/>
  <c r="AM291" i="1"/>
  <c r="L291" i="1"/>
  <c r="AF286" i="1"/>
  <c r="AN286" i="1"/>
  <c r="AM286" i="1"/>
  <c r="L286" i="1"/>
  <c r="AF284" i="1"/>
  <c r="AN284" i="1"/>
  <c r="AM284" i="1"/>
  <c r="L284" i="1"/>
  <c r="AF282" i="1"/>
  <c r="AN282" i="1"/>
  <c r="AM282" i="1"/>
  <c r="L282" i="1"/>
  <c r="AF280" i="1"/>
  <c r="AN280" i="1"/>
  <c r="AM280" i="1"/>
  <c r="L280" i="1"/>
  <c r="AF274" i="1"/>
  <c r="AN274" i="1"/>
  <c r="AM274" i="1"/>
  <c r="L274" i="1"/>
  <c r="AK273" i="1"/>
  <c r="AJ273" i="1"/>
  <c r="AI273" i="1"/>
  <c r="L273" i="1"/>
  <c r="AF271" i="1"/>
  <c r="AN271" i="1"/>
  <c r="AM271" i="1"/>
  <c r="L271" i="1"/>
  <c r="AF269" i="1"/>
  <c r="AN269" i="1"/>
  <c r="AM269" i="1"/>
  <c r="L269" i="1"/>
  <c r="AF264" i="1"/>
  <c r="AN264" i="1"/>
  <c r="AM264" i="1"/>
  <c r="L264" i="1"/>
  <c r="AF262" i="1"/>
  <c r="AN262" i="1"/>
  <c r="AM262" i="1"/>
  <c r="L262" i="1"/>
  <c r="AF242" i="1"/>
  <c r="AN242" i="1"/>
  <c r="AM242" i="1"/>
  <c r="L242" i="1"/>
  <c r="AK241" i="1"/>
  <c r="AJ241" i="1"/>
  <c r="AI241" i="1"/>
  <c r="L241" i="1"/>
  <c r="AF233" i="1"/>
  <c r="AN233" i="1"/>
  <c r="AM233" i="1"/>
  <c r="L233" i="1"/>
  <c r="AF221" i="1"/>
  <c r="AN221" i="1"/>
  <c r="AM221" i="1"/>
  <c r="L221" i="1"/>
  <c r="AF214" i="1"/>
  <c r="AN214" i="1"/>
  <c r="AM214" i="1"/>
  <c r="L214" i="1"/>
  <c r="AF206" i="1"/>
  <c r="AN206" i="1"/>
  <c r="AM206" i="1"/>
  <c r="L206" i="1"/>
  <c r="AF205" i="1"/>
  <c r="AN205" i="1"/>
  <c r="AM205" i="1"/>
  <c r="L205" i="1"/>
  <c r="AF204" i="1"/>
  <c r="AN204" i="1"/>
  <c r="AM204" i="1"/>
  <c r="L204" i="1"/>
  <c r="AF203" i="1"/>
  <c r="AN203" i="1"/>
  <c r="AM203" i="1"/>
  <c r="L203" i="1"/>
  <c r="AF202" i="1"/>
  <c r="AN202" i="1"/>
  <c r="AM202" i="1"/>
  <c r="L202" i="1"/>
  <c r="AF200" i="1"/>
  <c r="AN200" i="1"/>
  <c r="AM200" i="1"/>
  <c r="L200" i="1"/>
  <c r="AF192" i="1"/>
  <c r="AN192" i="1"/>
  <c r="AM192" i="1"/>
  <c r="L192" i="1"/>
  <c r="AF190" i="1"/>
  <c r="AN190" i="1"/>
  <c r="AM190" i="1"/>
  <c r="L190" i="1"/>
  <c r="AF182" i="1"/>
  <c r="AN182" i="1"/>
  <c r="AM182" i="1"/>
  <c r="L182" i="1"/>
  <c r="AF180" i="1"/>
  <c r="AN180" i="1"/>
  <c r="AM180" i="1"/>
  <c r="L180" i="1"/>
  <c r="AF166" i="1"/>
  <c r="AN166" i="1"/>
  <c r="AM166" i="1"/>
  <c r="L166" i="1"/>
  <c r="AK165" i="1"/>
  <c r="AJ165" i="1"/>
  <c r="AI165" i="1"/>
  <c r="L165" i="1"/>
  <c r="AF157" i="1"/>
  <c r="AN157" i="1"/>
  <c r="AM157" i="1"/>
  <c r="L157" i="1"/>
  <c r="AF155" i="1"/>
  <c r="AN155" i="1"/>
  <c r="AM155" i="1"/>
  <c r="L155" i="1"/>
  <c r="AF154" i="1"/>
  <c r="AN154" i="1"/>
  <c r="AM154" i="1"/>
  <c r="L154" i="1"/>
  <c r="AF152" i="1"/>
  <c r="AN152" i="1"/>
  <c r="AM152" i="1"/>
  <c r="L152" i="1"/>
  <c r="AF150" i="1"/>
  <c r="AN150" i="1"/>
  <c r="AM150" i="1"/>
  <c r="L150" i="1"/>
  <c r="AF148" i="1"/>
  <c r="AN148" i="1"/>
  <c r="AM148" i="1"/>
  <c r="L148" i="1"/>
  <c r="AF134" i="1"/>
  <c r="AN134" i="1"/>
  <c r="AM134" i="1"/>
  <c r="L134" i="1"/>
  <c r="AF126" i="1"/>
  <c r="AN126" i="1"/>
  <c r="AM126" i="1"/>
  <c r="L126" i="1"/>
  <c r="AF124" i="1"/>
  <c r="AN124" i="1"/>
  <c r="AM124" i="1"/>
  <c r="L124" i="1"/>
  <c r="AF116" i="1"/>
  <c r="AN116" i="1"/>
  <c r="AM116" i="1"/>
  <c r="L116" i="1"/>
  <c r="AF114" i="1"/>
  <c r="AN114" i="1"/>
  <c r="AM114" i="1"/>
  <c r="L114" i="1"/>
  <c r="AF108" i="1"/>
  <c r="AN108" i="1"/>
  <c r="AM108" i="1"/>
  <c r="L108" i="1"/>
  <c r="AF106" i="1"/>
  <c r="AN106" i="1"/>
  <c r="AM106" i="1"/>
  <c r="L106" i="1"/>
  <c r="AF104" i="1"/>
  <c r="AN104" i="1"/>
  <c r="AM104" i="1"/>
  <c r="L104" i="1"/>
  <c r="AK103" i="1"/>
  <c r="AJ103" i="1"/>
  <c r="AI103" i="1"/>
  <c r="L103" i="1"/>
  <c r="AF101" i="1"/>
  <c r="AN101" i="1"/>
  <c r="AM101" i="1"/>
  <c r="L101" i="1"/>
  <c r="AF99" i="1"/>
  <c r="AN99" i="1"/>
  <c r="AM99" i="1"/>
  <c r="L99" i="1"/>
  <c r="AF98" i="1"/>
  <c r="AN98" i="1"/>
  <c r="AM98" i="1"/>
  <c r="L98" i="1"/>
  <c r="AF97" i="1"/>
  <c r="AN97" i="1"/>
  <c r="AM97" i="1"/>
  <c r="L97" i="1"/>
  <c r="AK96" i="1"/>
  <c r="AJ96" i="1"/>
  <c r="AI96" i="1"/>
  <c r="L96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76" i="1"/>
  <c r="AN76" i="1"/>
  <c r="AM76" i="1"/>
  <c r="L76" i="1"/>
  <c r="AF75" i="1"/>
  <c r="AN75" i="1"/>
  <c r="AM75" i="1"/>
  <c r="L75" i="1"/>
  <c r="AF74" i="1"/>
  <c r="AN74" i="1"/>
  <c r="AM74" i="1"/>
  <c r="L74" i="1"/>
  <c r="AF73" i="1"/>
  <c r="AN73" i="1"/>
  <c r="AM73" i="1"/>
  <c r="L73" i="1"/>
  <c r="AF71" i="1"/>
  <c r="AN71" i="1"/>
  <c r="AM71" i="1"/>
  <c r="L71" i="1"/>
  <c r="AF70" i="1"/>
  <c r="AN70" i="1"/>
  <c r="AM70" i="1"/>
  <c r="L70" i="1"/>
  <c r="AK69" i="1"/>
  <c r="AJ69" i="1"/>
  <c r="AI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5" i="1"/>
  <c r="AN65" i="1"/>
  <c r="AM65" i="1"/>
  <c r="L65" i="1"/>
  <c r="AF63" i="1"/>
  <c r="AN63" i="1"/>
  <c r="AM63" i="1"/>
  <c r="L63" i="1"/>
  <c r="AF58" i="1"/>
  <c r="AN58" i="1"/>
  <c r="AM58" i="1"/>
  <c r="L58" i="1"/>
  <c r="AK57" i="1"/>
  <c r="AJ57" i="1"/>
  <c r="AI57" i="1"/>
  <c r="L57" i="1"/>
  <c r="AF56" i="1"/>
  <c r="AN56" i="1"/>
  <c r="AM56" i="1"/>
  <c r="L56" i="1"/>
  <c r="AF55" i="1"/>
  <c r="AN55" i="1"/>
  <c r="AM55" i="1"/>
  <c r="L55" i="1"/>
  <c r="AF54" i="1"/>
  <c r="AN54" i="1"/>
  <c r="AM54" i="1"/>
  <c r="L54" i="1"/>
  <c r="AF53" i="1"/>
  <c r="AN53" i="1"/>
  <c r="AM53" i="1"/>
  <c r="L53" i="1"/>
  <c r="AF49" i="1"/>
  <c r="AN49" i="1"/>
  <c r="AM49" i="1"/>
  <c r="L49" i="1"/>
  <c r="AF48" i="1"/>
  <c r="AN48" i="1"/>
  <c r="AM48" i="1"/>
  <c r="L48" i="1"/>
  <c r="AK47" i="1"/>
  <c r="AJ47" i="1"/>
  <c r="AI47" i="1"/>
  <c r="L47" i="1"/>
  <c r="AF46" i="1"/>
  <c r="AN46" i="1"/>
  <c r="AM46" i="1"/>
  <c r="L46" i="1"/>
  <c r="AK45" i="1"/>
  <c r="AJ45" i="1"/>
  <c r="AI45" i="1"/>
  <c r="L45" i="1"/>
  <c r="AF43" i="1"/>
  <c r="AN43" i="1"/>
  <c r="AM43" i="1"/>
  <c r="L43" i="1"/>
  <c r="AF41" i="1"/>
  <c r="AN41" i="1"/>
  <c r="AM41" i="1"/>
  <c r="L41" i="1"/>
  <c r="AF38" i="1"/>
  <c r="AN38" i="1"/>
  <c r="AM38" i="1"/>
  <c r="L38" i="1"/>
  <c r="AF30" i="1"/>
  <c r="AN30" i="1"/>
  <c r="AM30" i="1"/>
  <c r="L30" i="1"/>
  <c r="AF26" i="1"/>
  <c r="AN26" i="1"/>
  <c r="AM26" i="1"/>
  <c r="L26" i="1"/>
  <c r="AF19" i="1"/>
  <c r="AN19" i="1"/>
  <c r="AM19" i="1"/>
  <c r="L19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<sst xmlns="http://schemas.openxmlformats.org/spreadsheetml/2006/main" count="1977" uniqueCount="616">
  <si>
    <t>Stavební rozpočet</t>
  </si>
  <si>
    <t>Název stavby:</t>
  </si>
  <si>
    <t>Oprava koupelny B_2/02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</si>
  <si>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</si>
  <si>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</si>
  <si>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</si>
  <si>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</si>
  <si>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</si>
  <si>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</si>
  <si>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</si>
  <si>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</si>
  <si>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</si>
  <si>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</si>
  <si>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A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</si>
  <si>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</si>
  <si>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</si>
  <si>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</si>
  <si>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</si>
  <si>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</si>
  <si>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</si>
  <si>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</si>
  <si>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</si>
  <si>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</si>
  <si>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</si>
  <si>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</si>
  <si>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</si>
  <si>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</si>
  <si>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</si>
  <si>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</si>
  <si>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</si>
  <si>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</si>
  <si>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</si>
  <si>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</si>
  <si>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</si>
  <si>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</si>
  <si>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</si>
  <si>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</si>
  <si>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</si>
  <si>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</si>
  <si>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</si>
  <si>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</si>
  <si>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</si>
  <si>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</si>
  <si>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</si>
  <si>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</si>
  <si>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</si>
  <si>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</si>
  <si>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</si>
  <si>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</si>
  <si>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</si>
  <si>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</si>
  <si>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</si>
  <si>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</si>
  <si>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</si>
  <si>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</si>
  <si>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</si>
  <si>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</si>
  <si>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</si>
  <si>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</si>
  <si>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</si>
  <si>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</si>
  <si>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</si>
  <si>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</si>
  <si>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</si>
  <si>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</si>
  <si>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</si>
  <si>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</si>
  <si>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</si>
  <si>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</si>
  <si>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</si>
  <si>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</si>
  <si>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</si>
  <si>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</si>
  <si>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</si>
  <si>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</si>
  <si>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</si>
  <si>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</si>
  <si>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</si>
  <si>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</si>
  <si>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</si>
  <si>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</si>
  <si>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</si>
  <si>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</si>
  <si>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</si>
  <si>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</si>
  <si>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</si>
  <si>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</si>
  <si>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</si>
  <si>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</si>
  <si>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</si>
  <si>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</si>
  <si>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</si>
  <si>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</si>
  <si>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</si>
  <si>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</si>
  <si>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</si>
  <si>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</si>
  <si>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</si>
  <si>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</si>
  <si>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</si>
  <si>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</si>
  <si>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</si>
  <si>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</si>
  <si>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</si>
  <si>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</si>
  <si>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</si>
  <si>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</si>
  <si>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</si>
  <si>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</si>
  <si>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</si>
  <si>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</si>
  <si>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</si>
  <si>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</si>
  <si>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</si>
  <si>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</si>
  <si>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</si>
  <si>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</si>
  <si>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</si>
  <si>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</si>
  <si>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</si>
  <si>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</si>
  <si>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</si>
  <si>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</si>
  <si>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</si>
  <si>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</si>
  <si>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</si>
  <si>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</si>
  <si>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</si>
  <si>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</si>
  <si>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</si>
  <si>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</si>
  <si>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</si>
  <si>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</si>
  <si>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</si>
  <si>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</si>
  <si>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</si>
  <si>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</si>
  <si>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</si>
  <si>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</si>
  <si>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</si>
  <si>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</si>
  <si>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</si>
  <si>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</si>
  <si>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</si>
  <si>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</si>
  <si>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</si>
  <si>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</si>
  <si>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</si>
  <si>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</si>
  <si>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</si>
  <si>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</si>
  <si>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</si>
  <si>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</si>
  <si>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</si>
  <si>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</si>
  <si>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</si>
  <si>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</si>
  <si>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</si>
  <si>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</si>
  <si>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</si>
  <si>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</si>
  <si>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</si>
  <si>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</si>
  <si>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</si>
  <si>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</si>
  <si>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</si>
  <si>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</si>
  <si>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</si>
  <si>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</si>
  <si>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</si>
  <si>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</si>
  <si>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</si>
  <si>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</si>
  <si>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</si>
  <si>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</si>
  <si>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</si>
  <si>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</si>
  <si>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</si>
  <si>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</si>
  <si>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</si>
  <si>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</si>
  <si>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</si>
  <si>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</si>
  <si>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</si>
  <si>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</si>
  <si>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</si>
  <si>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</si>
  <si>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</si>
  <si>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</si>
  <si>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</si>
  <si>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</si>
  <si>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</si>
  <si>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</si>
  <si>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</si>
  <si>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</si>
  <si>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</si>
  <si>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</si>
  <si>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</si>
  <si>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</si>
  <si>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</si>
  <si>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</si>
  <si>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</si>
  <si>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</si>
  <si>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</si>
  <si>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</si>
  <si>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</si>
  <si>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</si>
  <si>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</si>
  <si>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</si>
  <si>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</si>
  <si>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</si>
  <si>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</si>
  <si>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</si>
  <si>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</si>
  <si>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</si>
  <si>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</si>
  <si>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</si>
  <si>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</si>
  <si>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</si>
  <si>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</si>
  <si>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</si>
  <si>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</si>
  <si>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</si>
  <si>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</si>
  <si>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</si>
  <si>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</si>
  <si>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</si>
  <si>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</si>
  <si>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</si>
  <si>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54914629</t>
  </si>
  <si>
    <t>Kování dveřní</t>
  </si>
  <si>
    <t>interiérové kování  klika - klika</t>
  </si>
  <si>
    <t>43</t>
  </si>
  <si>
    <t>61165005</t>
  </si>
  <si>
    <t>Dveře vnitřní hladké plné CPL STANDARD 1-křídlé 1100 x 1970 mm</t>
  </si>
  <si>
    <t xml:space="preserve"> rám z MDF  vnitřní výplň - ztužená papírová voština  povrchová úprava - laminát CPL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</si>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</sst>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0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0" fillId="0" borderId="32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46"/>
  <sheetViews>
    <sheetView workbookViewId="0">
      <selection activeCell="A346" sqref="A346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3" ht="25.5" customHeight="1">
      <c r="A2" s="45" t="s">
        <v>1</v>
      </c>
      <c r="B2" s="46"/>
      <c r="C2" s="46"/>
      <c r="D2" s="5" t="s">
        <v>2</v>
      </c>
      <c r="E2" s="46" t="s">
        <v>3</v>
      </c>
      <c r="F2" s="46"/>
      <c r="G2" s="46" t="s">
        <v>4</v>
      </c>
      <c r="H2" s="46"/>
      <c r="I2" s="4" t="s">
        <v>5</v>
      </c>
      <c r="J2" s="46" t="s">
        <v>6</v>
      </c>
      <c r="K2" s="46"/>
      <c r="L2" s="46"/>
      <c r="M2" s="51"/>
    </row>
    <row r="3" spans="1:43" ht="25.5" customHeight="1">
      <c r="A3" s="47" t="s">
        <v>7</v>
      </c>
      <c r="B3" s="48"/>
      <c r="C3" s="48"/>
      <c r="D3" s="6" t="s">
        <v>8</v>
      </c>
      <c r="E3" s="48" t="s">
        <v>9</v>
      </c>
      <c r="F3" s="48"/>
      <c r="G3" s="48"/>
      <c r="H3" s="48"/>
      <c r="I3" s="6" t="s">
        <v>10</v>
      </c>
      <c r="J3" s="48" t="s">
        <v>11</v>
      </c>
      <c r="K3" s="48"/>
      <c r="L3" s="48"/>
      <c r="M3" s="52"/>
    </row>
    <row r="4" spans="1:43" ht="25.5" customHeight="1">
      <c r="A4" s="47" t="s">
        <v>12</v>
      </c>
      <c r="B4" s="48"/>
      <c r="C4" s="48"/>
      <c r="D4" s="6" t="s">
        <v>13</v>
      </c>
      <c r="E4" s="48" t="s">
        <v>14</v>
      </c>
      <c r="F4" s="48"/>
      <c r="G4" s="48"/>
      <c r="H4" s="48"/>
      <c r="I4" s="6" t="s">
        <v>15</v>
      </c>
      <c r="J4" s="48"/>
      <c r="K4" s="48"/>
      <c r="L4" s="48"/>
      <c r="M4" s="52"/>
    </row>
    <row r="5" spans="1:43" ht="25.5" customHeight="1">
      <c r="A5" s="49" t="s">
        <v>16</v>
      </c>
      <c r="B5" s="50"/>
      <c r="C5" s="50"/>
      <c r="D5" s="7"/>
      <c r="E5" s="50" t="s">
        <v>17</v>
      </c>
      <c r="F5" s="50"/>
      <c r="G5" s="50" t="s">
        <v>18</v>
      </c>
      <c r="H5" s="50"/>
      <c r="I5" s="7" t="s">
        <v>19</v>
      </c>
      <c r="J5" s="50"/>
      <c r="K5" s="50"/>
      <c r="L5" s="50"/>
      <c r="M5" s="53"/>
    </row>
    <row r="6" spans="1:43">
      <c r="A6" s="54" t="s">
        <v>20</v>
      </c>
      <c r="B6" s="56" t="s">
        <v>21</v>
      </c>
      <c r="C6" s="56" t="s">
        <v>22</v>
      </c>
      <c r="D6" s="8" t="s">
        <v>23</v>
      </c>
      <c r="E6" s="58" t="s">
        <v>24</v>
      </c>
      <c r="F6" s="58" t="s">
        <v>25</v>
      </c>
      <c r="G6" s="60" t="s">
        <v>26</v>
      </c>
      <c r="H6" s="62" t="s">
        <v>27</v>
      </c>
      <c r="I6" s="60"/>
      <c r="J6" s="63"/>
      <c r="K6" s="62" t="s">
        <v>28</v>
      </c>
      <c r="L6" s="63"/>
      <c r="M6" s="64" t="s">
        <v>29</v>
      </c>
    </row>
    <row r="7" spans="1:43">
      <c r="A7" s="55"/>
      <c r="B7" s="57"/>
      <c r="C7" s="57"/>
      <c r="D7" s="9" t="s">
        <v>30</v>
      </c>
      <c r="E7" s="59"/>
      <c r="F7" s="59"/>
      <c r="G7" s="6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6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SUM(H9:H43)</f>
        <v>0</v>
      </c>
      <c r="I8" s="13">
        <f>SUM(I9:I43)</f>
        <v>0</v>
      </c>
      <c r="J8" s="13">
        <f>H8+I8</f>
        <v>0</v>
      </c>
      <c r="K8" s="13"/>
      <c r="L8" s="13">
        <f>SUM(L9:L43)</f>
        <v>0.71132024800000004</v>
      </c>
      <c r="M8" s="13"/>
      <c r="P8" s="13">
        <f>IF(Q8="PR",J8,SUM(O9:O43))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SUM(Z9:Z43)</f>
        <v>0</v>
      </c>
      <c r="AJ8">
        <f>SUM(AA9:AA43)</f>
        <v>0</v>
      </c>
      <c r="AK8">
        <f>SUM(AB9:AB43)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5.5056000000000003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2.0205552000000002E-2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58</v>
      </c>
      <c r="E15" s="14"/>
      <c r="F15" s="14">
        <v>6.0107999999999997</v>
      </c>
    </row>
    <row r="16" spans="1:43">
      <c r="D16" s="14" t="s">
        <v>59</v>
      </c>
      <c r="E16" s="14"/>
      <c r="F16" s="14">
        <v>6.09</v>
      </c>
    </row>
    <row r="17" spans="1:43">
      <c r="D17" s="14" t="s">
        <v>60</v>
      </c>
      <c r="E17" s="14"/>
      <c r="F17" s="14">
        <v>5.5056000000000003</v>
      </c>
    </row>
    <row r="18" spans="1:43" ht="12.75" customHeight="1">
      <c r="C18" s="17" t="s">
        <v>61</v>
      </c>
      <c r="D18" s="66" t="s">
        <v>62</v>
      </c>
      <c r="E18" s="66"/>
      <c r="F18" s="66"/>
      <c r="G18" s="66"/>
      <c r="H18" s="66"/>
      <c r="I18" s="66"/>
      <c r="J18" s="66"/>
      <c r="K18" s="66"/>
      <c r="L18" s="66"/>
      <c r="M18" s="66"/>
    </row>
    <row r="19" spans="1:43">
      <c r="A19" s="2" t="s">
        <v>63</v>
      </c>
      <c r="C19" s="1" t="s">
        <v>64</v>
      </c>
      <c r="D19" t="s">
        <v>65</v>
      </c>
      <c r="E19" t="s">
        <v>66</v>
      </c>
      <c r="F19">
        <v>9.16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1.56E-3</v>
      </c>
      <c r="L19">
        <f>F19*K19</f>
        <v>1.42896E-2</v>
      </c>
      <c r="M19" t="s">
        <v>51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12</v>
      </c>
      <c r="AE19">
        <f>G19*AG19</f>
        <v>0</v>
      </c>
      <c r="AF19">
        <f>G19*(1-AG19)</f>
        <v>0</v>
      </c>
      <c r="AG19">
        <v>0.12809798270893369</v>
      </c>
      <c r="AM19">
        <f>F19*AE19</f>
        <v>0</v>
      </c>
      <c r="AN19">
        <f>F19*AF19</f>
        <v>0</v>
      </c>
      <c r="AO19" t="s">
        <v>52</v>
      </c>
      <c r="AP19" t="s">
        <v>53</v>
      </c>
      <c r="AQ19" s="13" t="s">
        <v>54</v>
      </c>
    </row>
    <row r="20" spans="1:43">
      <c r="D20" s="14" t="s">
        <v>67</v>
      </c>
      <c r="E20" s="14"/>
      <c r="F20" s="14">
        <v>21.45</v>
      </c>
    </row>
    <row r="21" spans="1:43">
      <c r="D21" s="14" t="s">
        <v>68</v>
      </c>
      <c r="E21" s="14"/>
      <c r="F21" s="14">
        <v>3.6</v>
      </c>
    </row>
    <row r="22" spans="1:43">
      <c r="D22" s="14" t="s">
        <v>69</v>
      </c>
      <c r="E22" s="14"/>
      <c r="F22" s="14">
        <v>10.8</v>
      </c>
    </row>
    <row r="23" spans="1:43">
      <c r="D23" s="14" t="s">
        <v>70</v>
      </c>
      <c r="E23" s="14"/>
      <c r="F23" s="14">
        <v>9.3800000000000008</v>
      </c>
    </row>
    <row r="24" spans="1:43">
      <c r="D24" s="14" t="s">
        <v>70</v>
      </c>
      <c r="E24" s="14"/>
      <c r="F24" s="14">
        <v>9.3800000000000008</v>
      </c>
    </row>
    <row r="25" spans="1:43" ht="12.75" customHeight="1">
      <c r="C25" s="17" t="s">
        <v>61</v>
      </c>
      <c r="D25" s="66" t="s">
        <v>71</v>
      </c>
      <c r="E25" s="66"/>
      <c r="F25" s="66"/>
      <c r="G25" s="66"/>
      <c r="H25" s="66"/>
      <c r="I25" s="66"/>
      <c r="J25" s="66"/>
      <c r="K25" s="66"/>
      <c r="L25" s="66"/>
      <c r="M25" s="66"/>
    </row>
    <row r="26" spans="1:43">
      <c r="A26" s="2" t="s">
        <v>72</v>
      </c>
      <c r="C26" s="1" t="s">
        <v>73</v>
      </c>
      <c r="D26" t="s">
        <v>74</v>
      </c>
      <c r="E26" t="s">
        <v>50</v>
      </c>
      <c r="F26">
        <v>5.5056000000000003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4.7660000000000001E-2</v>
      </c>
      <c r="L26">
        <f>F26*K26</f>
        <v>0.26239689599999999</v>
      </c>
      <c r="M26" t="s">
        <v>51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12</v>
      </c>
      <c r="AE26">
        <f>G26*AG26</f>
        <v>0</v>
      </c>
      <c r="AF26">
        <f>G26*(1-AG26)</f>
        <v>0</v>
      </c>
      <c r="AG26">
        <v>0.11891428571428569</v>
      </c>
      <c r="AM26">
        <f>F26*AE26</f>
        <v>0</v>
      </c>
      <c r="AN26">
        <f>F26*AF26</f>
        <v>0</v>
      </c>
      <c r="AO26" t="s">
        <v>52</v>
      </c>
      <c r="AP26" t="s">
        <v>53</v>
      </c>
      <c r="AQ26" s="13" t="s">
        <v>54</v>
      </c>
    </row>
    <row r="27" spans="1:43">
      <c r="D27" s="14" t="s">
        <v>75</v>
      </c>
      <c r="E27" s="14"/>
      <c r="F27" s="14">
        <v>6.0107999999999997</v>
      </c>
    </row>
    <row r="28" spans="1:43">
      <c r="D28" s="14" t="s">
        <v>75</v>
      </c>
      <c r="E28" s="14"/>
      <c r="F28" s="14">
        <v>6.0107999999999997</v>
      </c>
    </row>
    <row r="29" spans="1:43" ht="12.75" customHeight="1">
      <c r="C29" s="17" t="s">
        <v>61</v>
      </c>
      <c r="D29" s="66" t="s">
        <v>76</v>
      </c>
      <c r="E29" s="66"/>
      <c r="F29" s="66"/>
      <c r="G29" s="66"/>
      <c r="H29" s="66"/>
      <c r="I29" s="66"/>
      <c r="J29" s="66"/>
      <c r="K29" s="66"/>
      <c r="L29" s="66"/>
      <c r="M29" s="66"/>
    </row>
    <row r="30" spans="1:43">
      <c r="A30" s="2" t="s">
        <v>77</v>
      </c>
      <c r="C30" s="1" t="s">
        <v>78</v>
      </c>
      <c r="D30" t="s">
        <v>79</v>
      </c>
      <c r="E30" t="s">
        <v>80</v>
      </c>
      <c r="F30">
        <v>7.4999999999999997E-2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</v>
      </c>
      <c r="L30">
        <f>F30*K30</f>
        <v>7.4999999999999997E-2</v>
      </c>
      <c r="M30" t="s">
        <v>51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12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52</v>
      </c>
      <c r="AP30" t="s">
        <v>53</v>
      </c>
      <c r="AQ30" s="13" t="s">
        <v>54</v>
      </c>
    </row>
    <row r="31" spans="1:43">
      <c r="D31" s="14" t="s">
        <v>81</v>
      </c>
      <c r="E31" s="14"/>
      <c r="F31" s="14">
        <v>7.4999999999999997E-2</v>
      </c>
    </row>
    <row r="32" spans="1:43">
      <c r="D32" s="14" t="s">
        <v>82</v>
      </c>
      <c r="E32" s="14"/>
      <c r="F32" s="14">
        <v>2.5000000000000001E-2</v>
      </c>
    </row>
    <row r="33" spans="1:43">
      <c r="D33" s="14" t="s">
        <v>81</v>
      </c>
      <c r="E33" s="14"/>
      <c r="F33" s="14">
        <v>7.4999999999999997E-2</v>
      </c>
    </row>
    <row r="34" spans="1:43">
      <c r="D34" s="14" t="s">
        <v>81</v>
      </c>
      <c r="E34" s="14"/>
      <c r="F34" s="14">
        <v>7.4999999999999997E-2</v>
      </c>
    </row>
    <row r="35" spans="1:43">
      <c r="D35" s="14" t="s">
        <v>81</v>
      </c>
      <c r="E35" s="14"/>
      <c r="F35" s="14">
        <v>7.4999999999999997E-2</v>
      </c>
    </row>
    <row r="36" spans="1:43">
      <c r="D36" s="14" t="s">
        <v>81</v>
      </c>
      <c r="E36" s="14"/>
      <c r="F36" s="14">
        <v>7.4999999999999997E-2</v>
      </c>
    </row>
    <row r="37" spans="1:43" ht="25.5" customHeight="1">
      <c r="C37" s="17" t="s">
        <v>61</v>
      </c>
      <c r="D37" s="66" t="s">
        <v>83</v>
      </c>
      <c r="E37" s="66"/>
      <c r="F37" s="66"/>
      <c r="G37" s="66"/>
      <c r="H37" s="66"/>
      <c r="I37" s="66"/>
      <c r="J37" s="66"/>
      <c r="K37" s="66"/>
      <c r="L37" s="66"/>
      <c r="M37" s="66"/>
    </row>
    <row r="38" spans="1:43">
      <c r="A38" s="2" t="s">
        <v>84</v>
      </c>
      <c r="C38" s="1" t="s">
        <v>85</v>
      </c>
      <c r="D38" t="s">
        <v>86</v>
      </c>
      <c r="E38" t="s">
        <v>50</v>
      </c>
      <c r="F38">
        <v>5.23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4.1099999999999999E-3</v>
      </c>
      <c r="L38">
        <f>F38*K38</f>
        <v>2.1495300000000002E-2</v>
      </c>
      <c r="M38" t="s">
        <v>51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12</v>
      </c>
      <c r="AE38">
        <f>G38*AG38</f>
        <v>0</v>
      </c>
      <c r="AF38">
        <f>G38*(1-AG38)</f>
        <v>0</v>
      </c>
      <c r="AG38">
        <v>0.26393229166666671</v>
      </c>
      <c r="AM38">
        <f>F38*AE38</f>
        <v>0</v>
      </c>
      <c r="AN38">
        <f>F38*AF38</f>
        <v>0</v>
      </c>
      <c r="AO38" t="s">
        <v>52</v>
      </c>
      <c r="AP38" t="s">
        <v>53</v>
      </c>
      <c r="AQ38" s="13" t="s">
        <v>54</v>
      </c>
    </row>
    <row r="39" spans="1:43">
      <c r="D39" s="14" t="s">
        <v>87</v>
      </c>
      <c r="E39" s="14"/>
      <c r="F39" s="14">
        <v>6.98</v>
      </c>
    </row>
    <row r="40" spans="1:43" ht="12.75" customHeight="1">
      <c r="C40" s="17" t="s">
        <v>61</v>
      </c>
      <c r="D40" s="66" t="s">
        <v>88</v>
      </c>
      <c r="E40" s="66"/>
      <c r="F40" s="66"/>
      <c r="G40" s="66"/>
      <c r="H40" s="66"/>
      <c r="I40" s="66"/>
      <c r="J40" s="66"/>
      <c r="K40" s="66"/>
      <c r="L40" s="66"/>
      <c r="M40" s="66"/>
    </row>
    <row r="41" spans="1:43">
      <c r="A41" s="2" t="s">
        <v>89</v>
      </c>
      <c r="C41" s="1" t="s">
        <v>90</v>
      </c>
      <c r="D41" t="s">
        <v>91</v>
      </c>
      <c r="E41" t="s">
        <v>50</v>
      </c>
      <c r="F41">
        <v>5.23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5.1229999999999998E-2</v>
      </c>
      <c r="L41">
        <f>F41*K41</f>
        <v>0.26793290000000003</v>
      </c>
      <c r="M41" t="s">
        <v>51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12</v>
      </c>
      <c r="AE41">
        <f>G41*AG41</f>
        <v>0</v>
      </c>
      <c r="AF41">
        <f>G41*(1-AG41)</f>
        <v>0</v>
      </c>
      <c r="AG41">
        <v>0.1741541038525963</v>
      </c>
      <c r="AM41">
        <f>F41*AE41</f>
        <v>0</v>
      </c>
      <c r="AN41">
        <f>F41*AF41</f>
        <v>0</v>
      </c>
      <c r="AO41" t="s">
        <v>52</v>
      </c>
      <c r="AP41" t="s">
        <v>53</v>
      </c>
      <c r="AQ41" s="13" t="s">
        <v>54</v>
      </c>
    </row>
    <row r="42" spans="1:43" ht="12.75" customHeight="1">
      <c r="C42" s="17" t="s">
        <v>61</v>
      </c>
      <c r="D42" s="66" t="s">
        <v>92</v>
      </c>
      <c r="E42" s="66"/>
      <c r="F42" s="66"/>
      <c r="G42" s="66"/>
      <c r="H42" s="66"/>
      <c r="I42" s="66"/>
      <c r="J42" s="66"/>
      <c r="K42" s="66"/>
      <c r="L42" s="66"/>
      <c r="M42" s="66"/>
    </row>
    <row r="43" spans="1:43">
      <c r="A43" s="2" t="s">
        <v>93</v>
      </c>
      <c r="C43" s="1" t="s">
        <v>78</v>
      </c>
      <c r="D43" t="s">
        <v>79</v>
      </c>
      <c r="E43" t="s">
        <v>80</v>
      </c>
      <c r="F43">
        <v>0.05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1</v>
      </c>
      <c r="L43">
        <f>F43*K43</f>
        <v>0.05</v>
      </c>
      <c r="M43" t="s">
        <v>51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12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52</v>
      </c>
      <c r="AP43" t="s">
        <v>53</v>
      </c>
      <c r="AQ43" s="13" t="s">
        <v>54</v>
      </c>
    </row>
    <row r="44" spans="1:43" ht="25.5" customHeight="1">
      <c r="C44" s="17" t="s">
        <v>61</v>
      </c>
      <c r="D44" s="66" t="s">
        <v>83</v>
      </c>
      <c r="E44" s="66"/>
      <c r="F44" s="66"/>
      <c r="G44" s="66"/>
      <c r="H44" s="66"/>
      <c r="I44" s="66"/>
      <c r="J44" s="66"/>
      <c r="K44" s="66"/>
      <c r="L44" s="66"/>
      <c r="M44" s="66"/>
    </row>
    <row r="45" spans="1:43">
      <c r="A45" s="18"/>
      <c r="B45" s="19"/>
      <c r="C45" s="19" t="s">
        <v>94</v>
      </c>
      <c r="D45" s="13" t="s">
        <v>95</v>
      </c>
      <c r="E45" s="13"/>
      <c r="F45" s="13"/>
      <c r="G45" s="13"/>
      <c r="H45" s="13">
        <f>SUM(H46:H46)</f>
        <v>0</v>
      </c>
      <c r="I45" s="13">
        <f>SUM(I46:I46)</f>
        <v>0</v>
      </c>
      <c r="J45" s="13">
        <f>H45+I45</f>
        <v>0</v>
      </c>
      <c r="K45" s="13"/>
      <c r="L45" s="13">
        <f>SUM(L46:L46)</f>
        <v>2.9569999999999999E-2</v>
      </c>
      <c r="M45" s="13"/>
      <c r="P45" s="13">
        <f>IF(Q45="PR",J45,SUM(O46:O46))</f>
        <v>0</v>
      </c>
      <c r="Q45" s="13" t="s">
        <v>46</v>
      </c>
      <c r="R45" s="13">
        <f>IF(Q45="HS",H45,0)</f>
        <v>0</v>
      </c>
      <c r="S45" s="13">
        <f>IF(Q45="HS",I45-P45,0)</f>
        <v>0</v>
      </c>
      <c r="T45" s="13">
        <f>IF(Q45="PS",H45,0)</f>
        <v>0</v>
      </c>
      <c r="U45" s="13">
        <f>IF(Q45="PS",I45-P45,0)</f>
        <v>0</v>
      </c>
      <c r="V45" s="13">
        <f>IF(Q45="MP",H45,0)</f>
        <v>0</v>
      </c>
      <c r="W45" s="13">
        <f>IF(Q45="MP",I45-P45,0)</f>
        <v>0</v>
      </c>
      <c r="X45" s="13">
        <f>IF(Q45="OM",H45,0)</f>
        <v>0</v>
      </c>
      <c r="Y45" s="13">
        <v>64</v>
      </c>
      <c r="AI45">
        <f>SUM(Z46:Z46)</f>
        <v>0</v>
      </c>
      <c r="AJ45">
        <f>SUM(AA46:AA46)</f>
        <v>0</v>
      </c>
      <c r="AK45">
        <f>SUM(AB46:AB46)</f>
        <v>0</v>
      </c>
    </row>
    <row r="46" spans="1:43">
      <c r="A46" s="2" t="s">
        <v>96</v>
      </c>
      <c r="C46" s="1" t="s">
        <v>97</v>
      </c>
      <c r="D46" t="s">
        <v>98</v>
      </c>
      <c r="E46" t="s">
        <v>99</v>
      </c>
      <c r="F46">
        <v>1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2.9569999999999999E-2</v>
      </c>
      <c r="L46">
        <f>F46*K46</f>
        <v>2.9569999999999999E-2</v>
      </c>
      <c r="M46" t="s">
        <v>51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12</v>
      </c>
      <c r="AE46">
        <f>G46*AG46</f>
        <v>0</v>
      </c>
      <c r="AF46">
        <f>G46*(1-AG46)</f>
        <v>0</v>
      </c>
      <c r="AG46">
        <v>0.64451468048359239</v>
      </c>
      <c r="AM46">
        <f>F46*AE46</f>
        <v>0</v>
      </c>
      <c r="AN46">
        <f>F46*AF46</f>
        <v>0</v>
      </c>
      <c r="AO46" t="s">
        <v>100</v>
      </c>
      <c r="AP46" t="s">
        <v>53</v>
      </c>
      <c r="AQ46" s="13" t="s">
        <v>54</v>
      </c>
    </row>
    <row r="47" spans="1:43">
      <c r="A47" s="18"/>
      <c r="B47" s="19"/>
      <c r="C47" s="19" t="s">
        <v>101</v>
      </c>
      <c r="D47" s="13" t="s">
        <v>102</v>
      </c>
      <c r="E47" s="13"/>
      <c r="F47" s="13"/>
      <c r="G47" s="13"/>
      <c r="H47" s="13">
        <f>SUM(H48:H56)</f>
        <v>0</v>
      </c>
      <c r="I47" s="13">
        <f>SUM(I48:I56)</f>
        <v>0</v>
      </c>
      <c r="J47" s="13">
        <f>H47+I47</f>
        <v>0</v>
      </c>
      <c r="K47" s="13"/>
      <c r="L47" s="13">
        <f>SUM(L48:L56)</f>
        <v>4.0509999999999999E-3</v>
      </c>
      <c r="M47" s="13"/>
      <c r="P47" s="13">
        <f>IF(Q47="PR",J47,SUM(O48:O56))</f>
        <v>0</v>
      </c>
      <c r="Q47" s="13" t="s">
        <v>103</v>
      </c>
      <c r="R47" s="13">
        <f>IF(Q47="HS",H47,0)</f>
        <v>0</v>
      </c>
      <c r="S47" s="13">
        <f>IF(Q47="HS",I47-P47,0)</f>
        <v>0</v>
      </c>
      <c r="T47" s="13">
        <f>IF(Q47="PS",H47,0)</f>
        <v>0</v>
      </c>
      <c r="U47" s="13">
        <f>IF(Q47="PS",I47-P47,0)</f>
        <v>0</v>
      </c>
      <c r="V47" s="13">
        <f>IF(Q47="MP",H47,0)</f>
        <v>0</v>
      </c>
      <c r="W47" s="13">
        <f>IF(Q47="MP",I47-P47,0)</f>
        <v>0</v>
      </c>
      <c r="X47" s="13">
        <f>IF(Q47="OM",H47,0)</f>
        <v>0</v>
      </c>
      <c r="Y47" s="13">
        <v>721</v>
      </c>
      <c r="AI47">
        <f>SUM(Z48:Z56)</f>
        <v>0</v>
      </c>
      <c r="AJ47">
        <f>SUM(AA48:AA56)</f>
        <v>0</v>
      </c>
      <c r="AK47">
        <f>SUM(AB48:AB56)</f>
        <v>0</v>
      </c>
    </row>
    <row r="48" spans="1:43">
      <c r="A48" s="2" t="s">
        <v>104</v>
      </c>
      <c r="C48" s="1" t="s">
        <v>105</v>
      </c>
      <c r="D48" t="s">
        <v>106</v>
      </c>
      <c r="E48" t="s">
        <v>99</v>
      </c>
      <c r="F48">
        <v>1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1.2700000000000001E-3</v>
      </c>
      <c r="L48">
        <f>F48*K48</f>
        <v>1.2700000000000001E-3</v>
      </c>
      <c r="M48" t="s">
        <v>51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12</v>
      </c>
      <c r="AE48">
        <f>G48*AG48</f>
        <v>0</v>
      </c>
      <c r="AF48">
        <f>G48*(1-AG48)</f>
        <v>0</v>
      </c>
      <c r="AG48">
        <v>0.96824343015214376</v>
      </c>
      <c r="AM48">
        <f>F48*AE48</f>
        <v>0</v>
      </c>
      <c r="AN48">
        <f>F48*AF48</f>
        <v>0</v>
      </c>
      <c r="AO48" t="s">
        <v>107</v>
      </c>
      <c r="AP48" t="s">
        <v>108</v>
      </c>
      <c r="AQ48" s="13" t="s">
        <v>54</v>
      </c>
    </row>
    <row r="49" spans="1:43">
      <c r="A49" s="2" t="s">
        <v>109</v>
      </c>
      <c r="C49" s="1" t="s">
        <v>110</v>
      </c>
      <c r="D49" t="s">
        <v>111</v>
      </c>
      <c r="E49" t="s">
        <v>66</v>
      </c>
      <c r="F49">
        <v>4.3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4.6999999999999999E-4</v>
      </c>
      <c r="L49">
        <f>F49*K49</f>
        <v>2.0209999999999998E-3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0.34058689878076098</v>
      </c>
      <c r="AM49">
        <f>F49*AE49</f>
        <v>0</v>
      </c>
      <c r="AN49">
        <f>F49*AF49</f>
        <v>0</v>
      </c>
      <c r="AO49" t="s">
        <v>107</v>
      </c>
      <c r="AP49" t="s">
        <v>108</v>
      </c>
      <c r="AQ49" s="13" t="s">
        <v>54</v>
      </c>
    </row>
    <row r="50" spans="1:43">
      <c r="D50" s="14" t="s">
        <v>112</v>
      </c>
      <c r="E50" s="14"/>
      <c r="F50" s="14">
        <v>4.3</v>
      </c>
    </row>
    <row r="51" spans="1:43">
      <c r="D51" s="14" t="s">
        <v>112</v>
      </c>
      <c r="E51" s="14"/>
      <c r="F51" s="14">
        <v>4.3</v>
      </c>
    </row>
    <row r="52" spans="1:43">
      <c r="D52" s="14" t="s">
        <v>112</v>
      </c>
      <c r="E52" s="14"/>
      <c r="F52" s="14">
        <v>4.3</v>
      </c>
    </row>
    <row r="53" spans="1:43">
      <c r="A53" s="2" t="s">
        <v>113</v>
      </c>
      <c r="C53" s="1" t="s">
        <v>114</v>
      </c>
      <c r="D53" t="s">
        <v>115</v>
      </c>
      <c r="E53" t="s">
        <v>66</v>
      </c>
      <c r="F53">
        <v>0.5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1.5200000000000001E-3</v>
      </c>
      <c r="L53">
        <f>F53*K53</f>
        <v>7.6000000000000004E-4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0.31743667679837889</v>
      </c>
      <c r="AM53">
        <f>F53*AE53</f>
        <v>0</v>
      </c>
      <c r="AN53">
        <f>F53*AF53</f>
        <v>0</v>
      </c>
      <c r="AO53" t="s">
        <v>107</v>
      </c>
      <c r="AP53" t="s">
        <v>108</v>
      </c>
      <c r="AQ53" s="13" t="s">
        <v>54</v>
      </c>
    </row>
    <row r="54" spans="1:43">
      <c r="A54" s="2" t="s">
        <v>116</v>
      </c>
      <c r="C54" s="1" t="s">
        <v>117</v>
      </c>
      <c r="D54" t="s">
        <v>118</v>
      </c>
      <c r="E54" t="s">
        <v>99</v>
      </c>
      <c r="F54">
        <v>2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107</v>
      </c>
      <c r="AP54" t="s">
        <v>108</v>
      </c>
      <c r="AQ54" s="13" t="s">
        <v>54</v>
      </c>
    </row>
    <row r="55" spans="1:43">
      <c r="A55" s="2" t="s">
        <v>119</v>
      </c>
      <c r="C55" s="1" t="s">
        <v>120</v>
      </c>
      <c r="D55" t="s">
        <v>121</v>
      </c>
      <c r="E55" t="s">
        <v>66</v>
      </c>
      <c r="F55">
        <v>4.9000000000000004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2.9225352112676059E-2</v>
      </c>
      <c r="AM55">
        <f>F55*AE55</f>
        <v>0</v>
      </c>
      <c r="AN55">
        <f>F55*AF55</f>
        <v>0</v>
      </c>
      <c r="AO55" t="s">
        <v>107</v>
      </c>
      <c r="AP55" t="s">
        <v>108</v>
      </c>
      <c r="AQ55" s="13" t="s">
        <v>54</v>
      </c>
    </row>
    <row r="56" spans="1:43">
      <c r="A56" s="2" t="s">
        <v>122</v>
      </c>
      <c r="C56" s="1" t="s">
        <v>123</v>
      </c>
      <c r="D56" t="s">
        <v>124</v>
      </c>
      <c r="E56" t="s">
        <v>80</v>
      </c>
      <c r="F56">
        <v>4.1000000000000003E-3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M56" t="s">
        <v>51</v>
      </c>
      <c r="N56">
        <v>5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</v>
      </c>
      <c r="AM56">
        <f>F56*AE56</f>
        <v>0</v>
      </c>
      <c r="AN56">
        <f>F56*AF56</f>
        <v>0</v>
      </c>
      <c r="AO56" t="s">
        <v>107</v>
      </c>
      <c r="AP56" t="s">
        <v>108</v>
      </c>
      <c r="AQ56" s="13" t="s">
        <v>54</v>
      </c>
    </row>
    <row r="57" spans="1:43">
      <c r="A57" s="18"/>
      <c r="B57" s="19"/>
      <c r="C57" s="19" t="s">
        <v>125</v>
      </c>
      <c r="D57" s="13" t="s">
        <v>126</v>
      </c>
      <c r="E57" s="13"/>
      <c r="F57" s="13"/>
      <c r="G57" s="13"/>
      <c r="H57" s="13">
        <f>SUM(H58:H68)</f>
        <v>0</v>
      </c>
      <c r="I57" s="13">
        <f>SUM(I58:I68)</f>
        <v>0</v>
      </c>
      <c r="J57" s="13">
        <f>H57+I57</f>
        <v>0</v>
      </c>
      <c r="K57" s="13"/>
      <c r="L57" s="13">
        <f>SUM(L58:L68)</f>
        <v>3.9307999999999996E-2</v>
      </c>
      <c r="M57" s="13"/>
      <c r="P57" s="13">
        <f>IF(Q57="PR",J57,SUM(O58:O68))</f>
        <v>0</v>
      </c>
      <c r="Q57" s="13" t="s">
        <v>103</v>
      </c>
      <c r="R57" s="13">
        <f>IF(Q57="HS",H57,0)</f>
        <v>0</v>
      </c>
      <c r="S57" s="13">
        <f>IF(Q57="HS",I57-P57,0)</f>
        <v>0</v>
      </c>
      <c r="T57" s="13">
        <f>IF(Q57="PS",H57,0)</f>
        <v>0</v>
      </c>
      <c r="U57" s="13">
        <f>IF(Q57="PS",I57-P57,0)</f>
        <v>0</v>
      </c>
      <c r="V57" s="13">
        <f>IF(Q57="MP",H57,0)</f>
        <v>0</v>
      </c>
      <c r="W57" s="13">
        <f>IF(Q57="MP",I57-P57,0)</f>
        <v>0</v>
      </c>
      <c r="X57" s="13">
        <f>IF(Q57="OM",H57,0)</f>
        <v>0</v>
      </c>
      <c r="Y57" s="13">
        <v>722</v>
      </c>
      <c r="AI57">
        <f>SUM(Z58:Z68)</f>
        <v>0</v>
      </c>
      <c r="AJ57">
        <f>SUM(AA58:AA68)</f>
        <v>0</v>
      </c>
      <c r="AK57">
        <f>SUM(AB58:AB68)</f>
        <v>0</v>
      </c>
    </row>
    <row r="58" spans="1:43">
      <c r="A58" s="2" t="s">
        <v>127</v>
      </c>
      <c r="C58" s="1" t="s">
        <v>128</v>
      </c>
      <c r="D58" t="s">
        <v>129</v>
      </c>
      <c r="E58" t="s">
        <v>66</v>
      </c>
      <c r="F58">
        <v>9.4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4.0099999999999997E-3</v>
      </c>
      <c r="L58">
        <f>F58*K58</f>
        <v>3.7693999999999998E-2</v>
      </c>
      <c r="M58" t="s">
        <v>51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12</v>
      </c>
      <c r="AE58">
        <f>G58*AG58</f>
        <v>0</v>
      </c>
      <c r="AF58">
        <f>G58*(1-AG58)</f>
        <v>0</v>
      </c>
      <c r="AG58">
        <v>0.24177377892030849</v>
      </c>
      <c r="AM58">
        <f>F58*AE58</f>
        <v>0</v>
      </c>
      <c r="AN58">
        <f>F58*AF58</f>
        <v>0</v>
      </c>
      <c r="AO58" t="s">
        <v>130</v>
      </c>
      <c r="AP58" t="s">
        <v>108</v>
      </c>
      <c r="AQ58" s="13" t="s">
        <v>54</v>
      </c>
    </row>
    <row r="59" spans="1:43">
      <c r="D59" s="14" t="s">
        <v>131</v>
      </c>
      <c r="E59" s="14"/>
      <c r="F59" s="14">
        <v>6.4</v>
      </c>
    </row>
    <row r="60" spans="1:43">
      <c r="D60" s="14" t="s">
        <v>132</v>
      </c>
      <c r="E60" s="14"/>
      <c r="F60" s="14">
        <v>5.9</v>
      </c>
    </row>
    <row r="61" spans="1:43">
      <c r="D61" s="14" t="s">
        <v>132</v>
      </c>
      <c r="E61" s="14"/>
      <c r="F61" s="14">
        <v>5.9</v>
      </c>
    </row>
    <row r="62" spans="1:43">
      <c r="D62" s="14" t="s">
        <v>133</v>
      </c>
      <c r="E62" s="14"/>
      <c r="F62" s="14">
        <v>9.4</v>
      </c>
    </row>
    <row r="63" spans="1:43">
      <c r="A63" s="2" t="s">
        <v>134</v>
      </c>
      <c r="C63" s="1" t="s">
        <v>135</v>
      </c>
      <c r="D63" t="s">
        <v>136</v>
      </c>
      <c r="E63" t="s">
        <v>66</v>
      </c>
      <c r="F63">
        <v>9.4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1.0000000000000001E-5</v>
      </c>
      <c r="L63">
        <f>F63*K63</f>
        <v>9.4000000000000008E-5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0.17068343229712421</v>
      </c>
      <c r="AM63">
        <f>F63*AE63</f>
        <v>0</v>
      </c>
      <c r="AN63">
        <f>F63*AF63</f>
        <v>0</v>
      </c>
      <c r="AO63" t="s">
        <v>130</v>
      </c>
      <c r="AP63" t="s">
        <v>108</v>
      </c>
      <c r="AQ63" s="13" t="s">
        <v>54</v>
      </c>
    </row>
    <row r="64" spans="1:43" ht="12.75" customHeight="1">
      <c r="C64" s="17" t="s">
        <v>61</v>
      </c>
      <c r="D64" s="66" t="s">
        <v>137</v>
      </c>
      <c r="E64" s="66"/>
      <c r="F64" s="66"/>
      <c r="G64" s="66"/>
      <c r="H64" s="66"/>
      <c r="I64" s="66"/>
      <c r="J64" s="66"/>
      <c r="K64" s="66"/>
      <c r="L64" s="66"/>
      <c r="M64" s="66"/>
    </row>
    <row r="65" spans="1:43">
      <c r="A65" s="2" t="s">
        <v>138</v>
      </c>
      <c r="C65" s="1" t="s">
        <v>139</v>
      </c>
      <c r="D65" t="s">
        <v>140</v>
      </c>
      <c r="E65" t="s">
        <v>99</v>
      </c>
      <c r="F65">
        <v>7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1.8000000000000001E-4</v>
      </c>
      <c r="L65">
        <f>F65*K65</f>
        <v>1.2600000000000001E-3</v>
      </c>
      <c r="M65" t="s">
        <v>51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0.37733720879788302</v>
      </c>
      <c r="AM65">
        <f>F65*AE65</f>
        <v>0</v>
      </c>
      <c r="AN65">
        <f>F65*AF65</f>
        <v>0</v>
      </c>
      <c r="AO65" t="s">
        <v>130</v>
      </c>
      <c r="AP65" t="s">
        <v>108</v>
      </c>
      <c r="AQ65" s="13" t="s">
        <v>54</v>
      </c>
    </row>
    <row r="66" spans="1:43">
      <c r="A66" s="2" t="s">
        <v>141</v>
      </c>
      <c r="C66" s="1" t="s">
        <v>142</v>
      </c>
      <c r="D66" t="s">
        <v>143</v>
      </c>
      <c r="E66" t="s">
        <v>99</v>
      </c>
      <c r="F66">
        <v>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1.2999999999999999E-4</v>
      </c>
      <c r="L66">
        <f>F66*K66</f>
        <v>2.5999999999999998E-4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0.71827496149467618</v>
      </c>
      <c r="AM66">
        <f>F66*AE66</f>
        <v>0</v>
      </c>
      <c r="AN66">
        <f>F66*AF66</f>
        <v>0</v>
      </c>
      <c r="AO66" t="s">
        <v>130</v>
      </c>
      <c r="AP66" t="s">
        <v>108</v>
      </c>
      <c r="AQ66" s="13" t="s">
        <v>54</v>
      </c>
    </row>
    <row r="67" spans="1:43">
      <c r="A67" s="2" t="s">
        <v>144</v>
      </c>
      <c r="C67" s="1" t="s">
        <v>145</v>
      </c>
      <c r="D67" t="s">
        <v>146</v>
      </c>
      <c r="E67" t="s">
        <v>66</v>
      </c>
      <c r="F67">
        <v>9.4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1.5294117647058819E-2</v>
      </c>
      <c r="AM67">
        <f>F67*AE67</f>
        <v>0</v>
      </c>
      <c r="AN67">
        <f>F67*AF67</f>
        <v>0</v>
      </c>
      <c r="AO67" t="s">
        <v>130</v>
      </c>
      <c r="AP67" t="s">
        <v>108</v>
      </c>
      <c r="AQ67" s="13" t="s">
        <v>54</v>
      </c>
    </row>
    <row r="68" spans="1:43">
      <c r="A68" s="2" t="s">
        <v>147</v>
      </c>
      <c r="C68" s="1" t="s">
        <v>148</v>
      </c>
      <c r="D68" t="s">
        <v>149</v>
      </c>
      <c r="E68" t="s">
        <v>80</v>
      </c>
      <c r="F68">
        <v>3.9300000000000002E-2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5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</v>
      </c>
      <c r="AM68">
        <f>F68*AE68</f>
        <v>0</v>
      </c>
      <c r="AN68">
        <f>F68*AF68</f>
        <v>0</v>
      </c>
      <c r="AO68" t="s">
        <v>130</v>
      </c>
      <c r="AP68" t="s">
        <v>108</v>
      </c>
      <c r="AQ68" s="13" t="s">
        <v>54</v>
      </c>
    </row>
    <row r="69" spans="1:43">
      <c r="A69" s="18"/>
      <c r="B69" s="19"/>
      <c r="C69" s="19" t="s">
        <v>150</v>
      </c>
      <c r="D69" s="13" t="s">
        <v>151</v>
      </c>
      <c r="E69" s="13"/>
      <c r="F69" s="13"/>
      <c r="G69" s="13"/>
      <c r="H69" s="13">
        <f>SUM(H70:H94)</f>
        <v>0</v>
      </c>
      <c r="I69" s="13">
        <f>SUM(I70:I94)</f>
        <v>0</v>
      </c>
      <c r="J69" s="13">
        <f>H69+I69</f>
        <v>0</v>
      </c>
      <c r="K69" s="13"/>
      <c r="L69" s="13">
        <f>SUM(L70:L94)</f>
        <v>0.50714000000000004</v>
      </c>
      <c r="M69" s="13"/>
      <c r="P69" s="13">
        <f>IF(Q69="PR",J69,SUM(O70:O94))</f>
        <v>0</v>
      </c>
      <c r="Q69" s="13" t="s">
        <v>103</v>
      </c>
      <c r="R69" s="13">
        <f>IF(Q69="HS",H69,0)</f>
        <v>0</v>
      </c>
      <c r="S69" s="13">
        <f>IF(Q69="HS",I69-P69,0)</f>
        <v>0</v>
      </c>
      <c r="T69" s="13">
        <f>IF(Q69="PS",H69,0)</f>
        <v>0</v>
      </c>
      <c r="U69" s="13">
        <f>IF(Q69="PS",I69-P69,0)</f>
        <v>0</v>
      </c>
      <c r="V69" s="13">
        <f>IF(Q69="MP",H69,0)</f>
        <v>0</v>
      </c>
      <c r="W69" s="13">
        <f>IF(Q69="MP",I69-P69,0)</f>
        <v>0</v>
      </c>
      <c r="X69" s="13">
        <f>IF(Q69="OM",H69,0)</f>
        <v>0</v>
      </c>
      <c r="Y69" s="13">
        <v>725</v>
      </c>
      <c r="AI69">
        <f>SUM(Z70:Z94)</f>
        <v>0</v>
      </c>
      <c r="AJ69">
        <f>SUM(AA70:AA94)</f>
        <v>0</v>
      </c>
      <c r="AK69">
        <f>SUM(AB70:AB94)</f>
        <v>0</v>
      </c>
    </row>
    <row r="70" spans="1:43">
      <c r="A70" s="2" t="s">
        <v>152</v>
      </c>
      <c r="C70" s="1" t="s">
        <v>153</v>
      </c>
      <c r="D70" t="s">
        <v>154</v>
      </c>
      <c r="E70" t="s">
        <v>99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0</v>
      </c>
      <c r="L70">
        <f>F70*K70</f>
        <v>0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0.86802803738317758</v>
      </c>
      <c r="AM70">
        <f>F70*AE70</f>
        <v>0</v>
      </c>
      <c r="AN70">
        <f>F70*AF70</f>
        <v>0</v>
      </c>
      <c r="AO70" t="s">
        <v>155</v>
      </c>
      <c r="AP70" t="s">
        <v>108</v>
      </c>
      <c r="AQ70" s="13" t="s">
        <v>54</v>
      </c>
    </row>
    <row r="71" spans="1:43">
      <c r="A71" s="2" t="s">
        <v>156</v>
      </c>
      <c r="C71" s="1" t="s">
        <v>157</v>
      </c>
      <c r="D71" t="s">
        <v>158</v>
      </c>
      <c r="E71" t="s">
        <v>159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1.7010000000000001E-2</v>
      </c>
      <c r="L71">
        <f>F71*K71</f>
        <v>1.7010000000000001E-2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0.78475862068965518</v>
      </c>
      <c r="AM71">
        <f>F71*AE71</f>
        <v>0</v>
      </c>
      <c r="AN71">
        <f>F71*AF71</f>
        <v>0</v>
      </c>
      <c r="AO71" t="s">
        <v>155</v>
      </c>
      <c r="AP71" t="s">
        <v>108</v>
      </c>
      <c r="AQ71" s="13" t="s">
        <v>54</v>
      </c>
    </row>
    <row r="72" spans="1:43" ht="12.75" customHeight="1">
      <c r="C72" s="17" t="s">
        <v>61</v>
      </c>
      <c r="D72" s="66" t="s">
        <v>160</v>
      </c>
      <c r="E72" s="66"/>
      <c r="F72" s="66"/>
      <c r="G72" s="66"/>
      <c r="H72" s="66"/>
      <c r="I72" s="66"/>
      <c r="J72" s="66"/>
      <c r="K72" s="66"/>
      <c r="L72" s="66"/>
      <c r="M72" s="66"/>
    </row>
    <row r="73" spans="1:43">
      <c r="A73" s="2" t="s">
        <v>161</v>
      </c>
      <c r="C73" s="1" t="s">
        <v>162</v>
      </c>
      <c r="D73" t="s">
        <v>163</v>
      </c>
      <c r="E73" t="s">
        <v>99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1.933E-2</v>
      </c>
      <c r="L73">
        <f>F73*K73</f>
        <v>1.933E-2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0</v>
      </c>
      <c r="AM73">
        <f>F73*AE73</f>
        <v>0</v>
      </c>
      <c r="AN73">
        <f>F73*AF73</f>
        <v>0</v>
      </c>
      <c r="AO73" t="s">
        <v>155</v>
      </c>
      <c r="AP73" t="s">
        <v>108</v>
      </c>
      <c r="AQ73" s="13" t="s">
        <v>54</v>
      </c>
    </row>
    <row r="74" spans="1:43">
      <c r="A74" s="2" t="s">
        <v>164</v>
      </c>
      <c r="C74" s="1" t="s">
        <v>165</v>
      </c>
      <c r="D74" t="s">
        <v>166</v>
      </c>
      <c r="E74" t="s">
        <v>99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3.1870000000000002E-2</v>
      </c>
      <c r="L74">
        <f>F74*K74</f>
        <v>3.1870000000000002E-2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</v>
      </c>
      <c r="AM74">
        <f>F74*AE74</f>
        <v>0</v>
      </c>
      <c r="AN74">
        <f>F74*AF74</f>
        <v>0</v>
      </c>
      <c r="AO74" t="s">
        <v>155</v>
      </c>
      <c r="AP74" t="s">
        <v>108</v>
      </c>
      <c r="AQ74" s="13" t="s">
        <v>54</v>
      </c>
    </row>
    <row r="75" spans="1:43">
      <c r="A75" s="2" t="s">
        <v>167</v>
      </c>
      <c r="C75" s="1" t="s">
        <v>168</v>
      </c>
      <c r="D75" t="s">
        <v>169</v>
      </c>
      <c r="E75" t="s">
        <v>99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0.38567000000000001</v>
      </c>
      <c r="L75">
        <f>F75*K75</f>
        <v>0.38567000000000001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1.9678749233249169E-2</v>
      </c>
      <c r="AM75">
        <f>F75*AE75</f>
        <v>0</v>
      </c>
      <c r="AN75">
        <f>F75*AF75</f>
        <v>0</v>
      </c>
      <c r="AO75" t="s">
        <v>155</v>
      </c>
      <c r="AP75" t="s">
        <v>108</v>
      </c>
      <c r="AQ75" s="13" t="s">
        <v>54</v>
      </c>
    </row>
    <row r="76" spans="1:43">
      <c r="A76" s="2" t="s">
        <v>170</v>
      </c>
      <c r="C76" s="1" t="s">
        <v>171</v>
      </c>
      <c r="D76" t="s">
        <v>172</v>
      </c>
      <c r="E76" t="s">
        <v>99</v>
      </c>
      <c r="F76">
        <v>1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1.57E-3</v>
      </c>
      <c r="L76">
        <f>F76*K76</f>
        <v>1.57E-3</v>
      </c>
      <c r="M76" t="s">
        <v>51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0.1783447251742083</v>
      </c>
      <c r="AM76">
        <f>F76*AE76</f>
        <v>0</v>
      </c>
      <c r="AN76">
        <f>F76*AF76</f>
        <v>0</v>
      </c>
      <c r="AO76" t="s">
        <v>155</v>
      </c>
      <c r="AP76" t="s">
        <v>108</v>
      </c>
      <c r="AQ76" s="13" t="s">
        <v>54</v>
      </c>
    </row>
    <row r="77" spans="1:43">
      <c r="A77" s="2" t="s">
        <v>173</v>
      </c>
      <c r="C77" s="1" t="s">
        <v>174</v>
      </c>
      <c r="D77" t="s">
        <v>175</v>
      </c>
      <c r="E77" t="s">
        <v>99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1.5E-3</v>
      </c>
      <c r="L77">
        <f>F77*K77</f>
        <v>1.5E-3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155</v>
      </c>
      <c r="AP77" t="s">
        <v>108</v>
      </c>
      <c r="AQ77" s="13" t="s">
        <v>54</v>
      </c>
    </row>
    <row r="78" spans="1:43" ht="12.75" customHeight="1">
      <c r="C78" s="17" t="s">
        <v>61</v>
      </c>
      <c r="D78" s="66" t="s">
        <v>176</v>
      </c>
      <c r="E78" s="66"/>
      <c r="F78" s="66"/>
      <c r="G78" s="66"/>
      <c r="H78" s="66"/>
      <c r="I78" s="66"/>
      <c r="J78" s="66"/>
      <c r="K78" s="66"/>
      <c r="L78" s="66"/>
      <c r="M78" s="66"/>
    </row>
    <row r="79" spans="1:43">
      <c r="A79" s="2" t="s">
        <v>177</v>
      </c>
      <c r="C79" s="1" t="s">
        <v>178</v>
      </c>
      <c r="D79" t="s">
        <v>179</v>
      </c>
      <c r="E79" t="s">
        <v>99</v>
      </c>
      <c r="F79">
        <v>1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8.0000000000000004E-4</v>
      </c>
      <c r="L79">
        <f>F79*K79</f>
        <v>8.0000000000000004E-4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155</v>
      </c>
      <c r="AP79" t="s">
        <v>108</v>
      </c>
      <c r="AQ79" s="13" t="s">
        <v>54</v>
      </c>
    </row>
    <row r="80" spans="1:43" ht="25.5" customHeight="1">
      <c r="C80" s="17" t="s">
        <v>61</v>
      </c>
      <c r="D80" s="66" t="s">
        <v>180</v>
      </c>
      <c r="E80" s="66"/>
      <c r="F80" s="66"/>
      <c r="G80" s="66"/>
      <c r="H80" s="66"/>
      <c r="I80" s="66"/>
      <c r="J80" s="66"/>
      <c r="K80" s="66"/>
      <c r="L80" s="66"/>
      <c r="M80" s="66"/>
    </row>
    <row r="81" spans="1:43">
      <c r="A81" s="2" t="s">
        <v>181</v>
      </c>
      <c r="C81" s="1" t="s">
        <v>182</v>
      </c>
      <c r="D81" t="s">
        <v>183</v>
      </c>
      <c r="E81" t="s">
        <v>99</v>
      </c>
      <c r="F81">
        <v>2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1.2999999999999999E-3</v>
      </c>
      <c r="L81">
        <f>F81*K81</f>
        <v>2.5999999999999999E-3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155</v>
      </c>
      <c r="AP81" t="s">
        <v>108</v>
      </c>
      <c r="AQ81" s="13" t="s">
        <v>54</v>
      </c>
    </row>
    <row r="82" spans="1:43" ht="12.75" customHeight="1">
      <c r="C82" s="17" t="s">
        <v>61</v>
      </c>
      <c r="D82" s="66" t="s">
        <v>184</v>
      </c>
      <c r="E82" s="66"/>
      <c r="F82" s="66"/>
      <c r="G82" s="66"/>
      <c r="H82" s="66"/>
      <c r="I82" s="66"/>
      <c r="J82" s="66"/>
      <c r="K82" s="66"/>
      <c r="L82" s="66"/>
      <c r="M82" s="66"/>
    </row>
    <row r="83" spans="1:43">
      <c r="A83" s="2" t="s">
        <v>185</v>
      </c>
      <c r="C83" s="1" t="s">
        <v>186</v>
      </c>
      <c r="D83" t="s">
        <v>187</v>
      </c>
      <c r="E83" t="s">
        <v>99</v>
      </c>
      <c r="F83">
        <v>3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1.1000000000000001E-3</v>
      </c>
      <c r="L83">
        <f>F83*K83</f>
        <v>3.3E-3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155</v>
      </c>
      <c r="AP83" t="s">
        <v>108</v>
      </c>
      <c r="AQ83" s="13" t="s">
        <v>54</v>
      </c>
    </row>
    <row r="84" spans="1:43" ht="12.75" customHeight="1">
      <c r="C84" s="17" t="s">
        <v>61</v>
      </c>
      <c r="D84" s="66" t="s">
        <v>188</v>
      </c>
      <c r="E84" s="66"/>
      <c r="F84" s="66"/>
      <c r="G84" s="66"/>
      <c r="H84" s="66"/>
      <c r="I84" s="66"/>
      <c r="J84" s="66"/>
      <c r="K84" s="66"/>
      <c r="L84" s="66"/>
      <c r="M84" s="66"/>
    </row>
    <row r="85" spans="1:43">
      <c r="A85" s="2" t="s">
        <v>189</v>
      </c>
      <c r="C85" s="1" t="s">
        <v>190</v>
      </c>
      <c r="D85" t="s">
        <v>191</v>
      </c>
      <c r="E85" t="s">
        <v>99</v>
      </c>
      <c r="F85">
        <v>1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2.0999999999999999E-3</v>
      </c>
      <c r="L85">
        <f>F85*K85</f>
        <v>2.0999999999999999E-3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155</v>
      </c>
      <c r="AP85" t="s">
        <v>108</v>
      </c>
      <c r="AQ85" s="13" t="s">
        <v>54</v>
      </c>
    </row>
    <row r="86" spans="1:43" ht="25.5" customHeight="1">
      <c r="C86" s="17" t="s">
        <v>61</v>
      </c>
      <c r="D86" s="66" t="s">
        <v>192</v>
      </c>
      <c r="E86" s="66"/>
      <c r="F86" s="66"/>
      <c r="G86" s="66"/>
      <c r="H86" s="66"/>
      <c r="I86" s="66"/>
      <c r="J86" s="66"/>
      <c r="K86" s="66"/>
      <c r="L86" s="66"/>
      <c r="M86" s="66"/>
    </row>
    <row r="87" spans="1:43">
      <c r="A87" s="2" t="s">
        <v>193</v>
      </c>
      <c r="C87" s="1" t="s">
        <v>194</v>
      </c>
      <c r="D87" t="s">
        <v>195</v>
      </c>
      <c r="E87" t="s">
        <v>99</v>
      </c>
      <c r="F87">
        <v>1</v>
      </c>
      <c r="G87">
        <v>0</v>
      </c>
      <c r="H87">
        <f t="shared" ref="H87:H94" si="0">F87*AE87</f>
        <v>0</v>
      </c>
      <c r="I87">
        <f t="shared" ref="I87:I94" si="1">J87-H87</f>
        <v>0</v>
      </c>
      <c r="J87">
        <f t="shared" ref="J87:J94" si="2">F87*G87</f>
        <v>0</v>
      </c>
      <c r="K87">
        <v>8.0000000000000002E-3</v>
      </c>
      <c r="L87">
        <f t="shared" ref="L87:L94" si="3">F87*K87</f>
        <v>8.0000000000000002E-3</v>
      </c>
      <c r="M87" t="s">
        <v>51</v>
      </c>
      <c r="N87">
        <v>1</v>
      </c>
      <c r="O87">
        <f t="shared" ref="O87:O94" si="4">IF(N87=5,I87,0)</f>
        <v>0</v>
      </c>
      <c r="Z87">
        <f t="shared" ref="Z87:Z94" si="5">IF(AD87=0,J87,0)</f>
        <v>0</v>
      </c>
      <c r="AA87">
        <f t="shared" ref="AA87:AA94" si="6">IF(AD87=15,J87,0)</f>
        <v>0</v>
      </c>
      <c r="AB87">
        <f t="shared" ref="AB87:AB94" si="7">IF(AD87=21,J87,0)</f>
        <v>0</v>
      </c>
      <c r="AD87">
        <v>12</v>
      </c>
      <c r="AE87">
        <f t="shared" ref="AE87:AE94" si="8">G87*AG87</f>
        <v>0</v>
      </c>
      <c r="AF87">
        <f t="shared" ref="AF87:AF94" si="9">G87*(1-AG87)</f>
        <v>0</v>
      </c>
      <c r="AG87">
        <v>1</v>
      </c>
      <c r="AM87">
        <f t="shared" ref="AM87:AM94" si="10">F87*AE87</f>
        <v>0</v>
      </c>
      <c r="AN87">
        <f t="shared" ref="AN87:AN94" si="11">F87*AF87</f>
        <v>0</v>
      </c>
      <c r="AO87" t="s">
        <v>155</v>
      </c>
      <c r="AP87" t="s">
        <v>108</v>
      </c>
      <c r="AQ87" s="13" t="s">
        <v>54</v>
      </c>
    </row>
    <row r="88" spans="1:43">
      <c r="A88" s="2" t="s">
        <v>196</v>
      </c>
      <c r="C88" s="1" t="s">
        <v>197</v>
      </c>
      <c r="D88" t="s">
        <v>198</v>
      </c>
      <c r="E88" t="s">
        <v>159</v>
      </c>
      <c r="F88">
        <v>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2.3E-3</v>
      </c>
      <c r="L88">
        <f t="shared" si="3"/>
        <v>2.3E-3</v>
      </c>
      <c r="M88" t="s">
        <v>51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0.88471458773784362</v>
      </c>
      <c r="AM88">
        <f t="shared" si="10"/>
        <v>0</v>
      </c>
      <c r="AN88">
        <f t="shared" si="11"/>
        <v>0</v>
      </c>
      <c r="AO88" t="s">
        <v>155</v>
      </c>
      <c r="AP88" t="s">
        <v>108</v>
      </c>
      <c r="AQ88" s="13" t="s">
        <v>54</v>
      </c>
    </row>
    <row r="89" spans="1:43">
      <c r="A89" s="2" t="s">
        <v>199</v>
      </c>
      <c r="C89" s="1" t="s">
        <v>200</v>
      </c>
      <c r="D89" t="s">
        <v>201</v>
      </c>
      <c r="E89" t="s">
        <v>159</v>
      </c>
      <c r="F89">
        <v>2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2.3E-3</v>
      </c>
      <c r="L89">
        <f t="shared" si="3"/>
        <v>4.5999999999999999E-3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0.89831235431235434</v>
      </c>
      <c r="AM89">
        <f t="shared" si="10"/>
        <v>0</v>
      </c>
      <c r="AN89">
        <f t="shared" si="11"/>
        <v>0</v>
      </c>
      <c r="AO89" t="s">
        <v>155</v>
      </c>
      <c r="AP89" t="s">
        <v>108</v>
      </c>
      <c r="AQ89" s="13" t="s">
        <v>54</v>
      </c>
    </row>
    <row r="90" spans="1:43">
      <c r="A90" s="2" t="s">
        <v>202</v>
      </c>
      <c r="C90" s="1" t="s">
        <v>203</v>
      </c>
      <c r="D90" t="s">
        <v>204</v>
      </c>
      <c r="E90" t="s">
        <v>80</v>
      </c>
      <c r="F90">
        <v>0.48430000000000001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0</v>
      </c>
      <c r="L90">
        <f t="shared" si="3"/>
        <v>0</v>
      </c>
      <c r="M90" t="s">
        <v>51</v>
      </c>
      <c r="N90">
        <v>5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</v>
      </c>
      <c r="AM90">
        <f t="shared" si="10"/>
        <v>0</v>
      </c>
      <c r="AN90">
        <f t="shared" si="11"/>
        <v>0</v>
      </c>
      <c r="AO90" t="s">
        <v>155</v>
      </c>
      <c r="AP90" t="s">
        <v>108</v>
      </c>
      <c r="AQ90" s="13" t="s">
        <v>54</v>
      </c>
    </row>
    <row r="91" spans="1:43">
      <c r="A91" s="2" t="s">
        <v>205</v>
      </c>
      <c r="C91" s="1" t="s">
        <v>206</v>
      </c>
      <c r="D91" t="s">
        <v>207</v>
      </c>
      <c r="E91" t="s">
        <v>159</v>
      </c>
      <c r="F91">
        <v>5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2.4000000000000001E-4</v>
      </c>
      <c r="L91">
        <f t="shared" si="3"/>
        <v>1.2000000000000001E-3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0.766272577996716</v>
      </c>
      <c r="AM91">
        <f t="shared" si="10"/>
        <v>0</v>
      </c>
      <c r="AN91">
        <f t="shared" si="11"/>
        <v>0</v>
      </c>
      <c r="AO91" t="s">
        <v>155</v>
      </c>
      <c r="AP91" t="s">
        <v>108</v>
      </c>
      <c r="AQ91" s="13" t="s">
        <v>54</v>
      </c>
    </row>
    <row r="92" spans="1:43">
      <c r="A92" s="2" t="s">
        <v>208</v>
      </c>
      <c r="C92" s="1" t="s">
        <v>209</v>
      </c>
      <c r="D92" t="s">
        <v>210</v>
      </c>
      <c r="E92" t="s">
        <v>99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8.4999999999999995E-4</v>
      </c>
      <c r="L92">
        <f t="shared" si="3"/>
        <v>8.4999999999999995E-4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0.89444997706602103</v>
      </c>
      <c r="AM92">
        <f t="shared" si="10"/>
        <v>0</v>
      </c>
      <c r="AN92">
        <f t="shared" si="11"/>
        <v>0</v>
      </c>
      <c r="AO92" t="s">
        <v>155</v>
      </c>
      <c r="AP92" t="s">
        <v>108</v>
      </c>
      <c r="AQ92" s="13" t="s">
        <v>54</v>
      </c>
    </row>
    <row r="93" spans="1:43">
      <c r="A93" s="2" t="s">
        <v>211</v>
      </c>
      <c r="C93" s="1" t="s">
        <v>212</v>
      </c>
      <c r="D93" t="s">
        <v>213</v>
      </c>
      <c r="E93" t="s">
        <v>159</v>
      </c>
      <c r="F93">
        <v>1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1.8400000000000001E-3</v>
      </c>
      <c r="L93">
        <f t="shared" si="3"/>
        <v>1.8400000000000001E-3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0.46077464788732392</v>
      </c>
      <c r="AM93">
        <f t="shared" si="10"/>
        <v>0</v>
      </c>
      <c r="AN93">
        <f t="shared" si="11"/>
        <v>0</v>
      </c>
      <c r="AO93" t="s">
        <v>155</v>
      </c>
      <c r="AP93" t="s">
        <v>108</v>
      </c>
      <c r="AQ93" s="13" t="s">
        <v>54</v>
      </c>
    </row>
    <row r="94" spans="1:43">
      <c r="A94" s="2" t="s">
        <v>214</v>
      </c>
      <c r="C94" s="1" t="s">
        <v>215</v>
      </c>
      <c r="D94" t="s">
        <v>216</v>
      </c>
      <c r="E94" t="s">
        <v>99</v>
      </c>
      <c r="F94">
        <v>1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2.2599999999999999E-2</v>
      </c>
      <c r="L94">
        <f t="shared" si="3"/>
        <v>2.2599999999999999E-2</v>
      </c>
      <c r="M94" t="s">
        <v>51</v>
      </c>
      <c r="N94">
        <v>1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1</v>
      </c>
      <c r="AM94">
        <f t="shared" si="10"/>
        <v>0</v>
      </c>
      <c r="AN94">
        <f t="shared" si="11"/>
        <v>0</v>
      </c>
      <c r="AO94" t="s">
        <v>155</v>
      </c>
      <c r="AP94" t="s">
        <v>108</v>
      </c>
      <c r="AQ94" s="13" t="s">
        <v>54</v>
      </c>
    </row>
    <row r="95" spans="1:43" ht="12.75" customHeight="1">
      <c r="C95" s="17" t="s">
        <v>61</v>
      </c>
      <c r="D95" s="66" t="s">
        <v>217</v>
      </c>
      <c r="E95" s="66"/>
      <c r="F95" s="66"/>
      <c r="G95" s="66"/>
      <c r="H95" s="66"/>
      <c r="I95" s="66"/>
      <c r="J95" s="66"/>
      <c r="K95" s="66"/>
      <c r="L95" s="66"/>
      <c r="M95" s="66"/>
    </row>
    <row r="96" spans="1:43">
      <c r="A96" s="18"/>
      <c r="B96" s="19"/>
      <c r="C96" s="19" t="s">
        <v>218</v>
      </c>
      <c r="D96" s="13" t="s">
        <v>219</v>
      </c>
      <c r="E96" s="13"/>
      <c r="F96" s="13"/>
      <c r="G96" s="13"/>
      <c r="H96" s="13">
        <f>SUM(H97:H101)</f>
        <v>0</v>
      </c>
      <c r="I96" s="13">
        <f>SUM(I97:I101)</f>
        <v>0</v>
      </c>
      <c r="J96" s="13">
        <f>H96+I96</f>
        <v>0</v>
      </c>
      <c r="K96" s="13"/>
      <c r="L96" s="13">
        <f>SUM(L97:L101)</f>
        <v>2.3799999999999998E-2</v>
      </c>
      <c r="M96" s="13"/>
      <c r="P96" s="13">
        <f>IF(Q96="PR",J96,SUM(O97:O101))</f>
        <v>0</v>
      </c>
      <c r="Q96" s="13" t="s">
        <v>103</v>
      </c>
      <c r="R96" s="13">
        <f>IF(Q96="HS",H96,0)</f>
        <v>0</v>
      </c>
      <c r="S96" s="13">
        <f>IF(Q96="HS",I96-P96,0)</f>
        <v>0</v>
      </c>
      <c r="T96" s="13">
        <f>IF(Q96="PS",H96,0)</f>
        <v>0</v>
      </c>
      <c r="U96" s="13">
        <f>IF(Q96="PS",I96-P96,0)</f>
        <v>0</v>
      </c>
      <c r="V96" s="13">
        <f>IF(Q96="MP",H96,0)</f>
        <v>0</v>
      </c>
      <c r="W96" s="13">
        <f>IF(Q96="MP",I96-P96,0)</f>
        <v>0</v>
      </c>
      <c r="X96" s="13">
        <f>IF(Q96="OM",H96,0)</f>
        <v>0</v>
      </c>
      <c r="Y96" s="13">
        <v>766</v>
      </c>
      <c r="AI96">
        <f>SUM(Z97:Z101)</f>
        <v>0</v>
      </c>
      <c r="AJ96">
        <f>SUM(AA97:AA101)</f>
        <v>0</v>
      </c>
      <c r="AK96">
        <f>SUM(AB97:AB101)</f>
        <v>0</v>
      </c>
    </row>
    <row r="97" spans="1:43">
      <c r="A97" s="2" t="s">
        <v>220</v>
      </c>
      <c r="C97" s="1" t="s">
        <v>221</v>
      </c>
      <c r="D97" t="s">
        <v>222</v>
      </c>
      <c r="E97" t="s">
        <v>99</v>
      </c>
      <c r="F97">
        <v>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0</v>
      </c>
      <c r="L97">
        <f>F97*K97</f>
        <v>0</v>
      </c>
      <c r="M97" t="s">
        <v>51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12</v>
      </c>
      <c r="AE97">
        <f>G97*AG97</f>
        <v>0</v>
      </c>
      <c r="AF97">
        <f>G97*(1-AG97)</f>
        <v>0</v>
      </c>
      <c r="AG97">
        <v>0</v>
      </c>
      <c r="AM97">
        <f>F97*AE97</f>
        <v>0</v>
      </c>
      <c r="AN97">
        <f>F97*AF97</f>
        <v>0</v>
      </c>
      <c r="AO97" t="s">
        <v>223</v>
      </c>
      <c r="AP97" t="s">
        <v>224</v>
      </c>
      <c r="AQ97" s="13" t="s">
        <v>54</v>
      </c>
    </row>
    <row r="98" spans="1:43">
      <c r="A98" s="2" t="s">
        <v>225</v>
      </c>
      <c r="C98" s="1" t="s">
        <v>226</v>
      </c>
      <c r="D98" t="s">
        <v>227</v>
      </c>
      <c r="E98" t="s">
        <v>80</v>
      </c>
      <c r="F98">
        <v>2.3800000000000002E-2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51</v>
      </c>
      <c r="N98">
        <v>5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223</v>
      </c>
      <c r="AP98" t="s">
        <v>224</v>
      </c>
      <c r="AQ98" s="13" t="s">
        <v>54</v>
      </c>
    </row>
    <row r="99" spans="1:43">
      <c r="A99" s="2" t="s">
        <v>228</v>
      </c>
      <c r="C99" s="1" t="s">
        <v>229</v>
      </c>
      <c r="D99" t="s">
        <v>230</v>
      </c>
      <c r="E99" t="s">
        <v>99</v>
      </c>
      <c r="F99">
        <v>1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8.0000000000000004E-4</v>
      </c>
      <c r="L99">
        <f>F99*K99</f>
        <v>8.0000000000000004E-4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1</v>
      </c>
      <c r="AM99">
        <f>F99*AE99</f>
        <v>0</v>
      </c>
      <c r="AN99">
        <f>F99*AF99</f>
        <v>0</v>
      </c>
      <c r="AO99" t="s">
        <v>223</v>
      </c>
      <c r="AP99" t="s">
        <v>224</v>
      </c>
      <c r="AQ99" s="13" t="s">
        <v>54</v>
      </c>
    </row>
    <row r="100" spans="1:43" ht="12.75" customHeight="1">
      <c r="C100" s="17" t="s">
        <v>61</v>
      </c>
      <c r="D100" s="66" t="s">
        <v>231</v>
      </c>
      <c r="E100" s="66"/>
      <c r="F100" s="66"/>
      <c r="G100" s="66"/>
      <c r="H100" s="66"/>
      <c r="I100" s="66"/>
      <c r="J100" s="66"/>
      <c r="K100" s="66"/>
      <c r="L100" s="66"/>
      <c r="M100" s="66"/>
    </row>
    <row r="101" spans="1:43">
      <c r="A101" s="2" t="s">
        <v>232</v>
      </c>
      <c r="C101" s="1" t="s">
        <v>233</v>
      </c>
      <c r="D101" t="s">
        <v>234</v>
      </c>
      <c r="E101" t="s">
        <v>99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2.3E-2</v>
      </c>
      <c r="L101">
        <f>F101*K101</f>
        <v>2.3E-2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223</v>
      </c>
      <c r="AP101" t="s">
        <v>224</v>
      </c>
      <c r="AQ101" s="13" t="s">
        <v>54</v>
      </c>
    </row>
    <row r="102" spans="1:43" ht="12.75" customHeight="1">
      <c r="C102" s="17" t="s">
        <v>61</v>
      </c>
      <c r="D102" s="66" t="s">
        <v>235</v>
      </c>
      <c r="E102" s="66"/>
      <c r="F102" s="66"/>
      <c r="G102" s="66"/>
      <c r="H102" s="66"/>
      <c r="I102" s="66"/>
      <c r="J102" s="66"/>
      <c r="K102" s="66"/>
      <c r="L102" s="66"/>
      <c r="M102" s="66"/>
    </row>
    <row r="103" spans="1:43">
      <c r="A103" s="18"/>
      <c r="B103" s="19"/>
      <c r="C103" s="19" t="s">
        <v>236</v>
      </c>
      <c r="D103" s="13" t="s">
        <v>237</v>
      </c>
      <c r="E103" s="13"/>
      <c r="F103" s="13"/>
      <c r="G103" s="13"/>
      <c r="H103" s="13">
        <f>SUM(H104:H157)</f>
        <v>0</v>
      </c>
      <c r="I103" s="13">
        <f>SUM(I104:I157)</f>
        <v>0</v>
      </c>
      <c r="J103" s="13">
        <f>H103+I103</f>
        <v>0</v>
      </c>
      <c r="K103" s="13"/>
      <c r="L103" s="13">
        <f>SUM(L104:L157)</f>
        <v>0.37177602500000001</v>
      </c>
      <c r="M103" s="13"/>
      <c r="P103" s="13">
        <f>IF(Q103="PR",J103,SUM(O104:O157))</f>
        <v>0</v>
      </c>
      <c r="Q103" s="13" t="s">
        <v>103</v>
      </c>
      <c r="R103" s="13">
        <f>IF(Q103="HS",H103,0)</f>
        <v>0</v>
      </c>
      <c r="S103" s="13">
        <f>IF(Q103="HS",I103-P103,0)</f>
        <v>0</v>
      </c>
      <c r="T103" s="13">
        <f>IF(Q103="PS",H103,0)</f>
        <v>0</v>
      </c>
      <c r="U103" s="13">
        <f>IF(Q103="PS",I103-P103,0)</f>
        <v>0</v>
      </c>
      <c r="V103" s="13">
        <f>IF(Q103="MP",H103,0)</f>
        <v>0</v>
      </c>
      <c r="W103" s="13">
        <f>IF(Q103="MP",I103-P103,0)</f>
        <v>0</v>
      </c>
      <c r="X103" s="13">
        <f>IF(Q103="OM",H103,0)</f>
        <v>0</v>
      </c>
      <c r="Y103" s="13">
        <v>771</v>
      </c>
      <c r="AI103">
        <f>SUM(Z104:Z157)</f>
        <v>0</v>
      </c>
      <c r="AJ103">
        <f>SUM(AA104:AA157)</f>
        <v>0</v>
      </c>
      <c r="AK103">
        <f>SUM(AB104:AB157)</f>
        <v>0</v>
      </c>
    </row>
    <row r="104" spans="1:43">
      <c r="A104" s="2" t="s">
        <v>238</v>
      </c>
      <c r="C104" s="1" t="s">
        <v>239</v>
      </c>
      <c r="D104" t="s">
        <v>240</v>
      </c>
      <c r="E104" t="s">
        <v>50</v>
      </c>
      <c r="F104">
        <v>5.23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0</v>
      </c>
      <c r="L104">
        <f>F104*K104</f>
        <v>0</v>
      </c>
      <c r="M104" t="s">
        <v>51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12</v>
      </c>
      <c r="AE104">
        <f>G104*AG104</f>
        <v>0</v>
      </c>
      <c r="AF104">
        <f>G104*(1-AG104)</f>
        <v>0</v>
      </c>
      <c r="AG104">
        <v>0</v>
      </c>
      <c r="AM104">
        <f>F104*AE104</f>
        <v>0</v>
      </c>
      <c r="AN104">
        <f>F104*AF104</f>
        <v>0</v>
      </c>
      <c r="AO104" t="s">
        <v>241</v>
      </c>
      <c r="AP104" t="s">
        <v>242</v>
      </c>
      <c r="AQ104" s="13" t="s">
        <v>54</v>
      </c>
    </row>
    <row r="105" spans="1:43">
      <c r="D105" s="14" t="s">
        <v>87</v>
      </c>
      <c r="E105" s="14"/>
      <c r="F105" s="14">
        <v>6.98</v>
      </c>
    </row>
    <row r="106" spans="1:43">
      <c r="A106" s="2" t="s">
        <v>243</v>
      </c>
      <c r="C106" s="1" t="s">
        <v>244</v>
      </c>
      <c r="D106" t="s">
        <v>245</v>
      </c>
      <c r="E106" t="s">
        <v>50</v>
      </c>
      <c r="F106">
        <v>5.23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0</v>
      </c>
      <c r="L106">
        <f>F106*K106</f>
        <v>0</v>
      </c>
      <c r="M106" t="s">
        <v>51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12</v>
      </c>
      <c r="AE106">
        <f>G106*AG106</f>
        <v>0</v>
      </c>
      <c r="AF106">
        <f>G106*(1-AG106)</f>
        <v>0</v>
      </c>
      <c r="AG106">
        <v>0</v>
      </c>
      <c r="AM106">
        <f>F106*AE106</f>
        <v>0</v>
      </c>
      <c r="AN106">
        <f>F106*AF106</f>
        <v>0</v>
      </c>
      <c r="AO106" t="s">
        <v>241</v>
      </c>
      <c r="AP106" t="s">
        <v>242</v>
      </c>
      <c r="AQ106" s="13" t="s">
        <v>54</v>
      </c>
    </row>
    <row r="107" spans="1:43" ht="25.5" customHeight="1">
      <c r="C107" s="17" t="s">
        <v>61</v>
      </c>
      <c r="D107" s="66" t="s">
        <v>246</v>
      </c>
      <c r="E107" s="66"/>
      <c r="F107" s="66"/>
      <c r="G107" s="66"/>
      <c r="H107" s="66"/>
      <c r="I107" s="66"/>
      <c r="J107" s="66"/>
      <c r="K107" s="66"/>
      <c r="L107" s="66"/>
      <c r="M107" s="66"/>
    </row>
    <row r="108" spans="1:43">
      <c r="A108" s="2" t="s">
        <v>247</v>
      </c>
      <c r="C108" s="1" t="s">
        <v>248</v>
      </c>
      <c r="D108" t="s">
        <v>249</v>
      </c>
      <c r="E108" t="s">
        <v>250</v>
      </c>
      <c r="F108">
        <v>235.35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1E-3</v>
      </c>
      <c r="L108">
        <f>F108*K108</f>
        <v>0.23535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1</v>
      </c>
      <c r="AM108">
        <f>F108*AE108</f>
        <v>0</v>
      </c>
      <c r="AN108">
        <f>F108*AF108</f>
        <v>0</v>
      </c>
      <c r="AO108" t="s">
        <v>241</v>
      </c>
      <c r="AP108" t="s">
        <v>242</v>
      </c>
      <c r="AQ108" s="13" t="s">
        <v>54</v>
      </c>
    </row>
    <row r="109" spans="1:43">
      <c r="D109" s="14" t="s">
        <v>251</v>
      </c>
      <c r="E109" s="14"/>
      <c r="F109" s="14">
        <v>314.10000000000002</v>
      </c>
    </row>
    <row r="110" spans="1:43">
      <c r="D110" s="14" t="s">
        <v>252</v>
      </c>
      <c r="E110" s="14"/>
      <c r="F110" s="14">
        <v>274.05</v>
      </c>
    </row>
    <row r="111" spans="1:43">
      <c r="D111" s="14" t="s">
        <v>252</v>
      </c>
      <c r="E111" s="14"/>
      <c r="F111" s="14">
        <v>274.05</v>
      </c>
    </row>
    <row r="112" spans="1:43">
      <c r="D112" s="14" t="s">
        <v>253</v>
      </c>
      <c r="E112" s="14"/>
      <c r="F112" s="14">
        <v>235.35</v>
      </c>
    </row>
    <row r="113" spans="1:43" ht="25.5" customHeight="1">
      <c r="C113" s="17" t="s">
        <v>61</v>
      </c>
      <c r="D113" s="66" t="s">
        <v>254</v>
      </c>
      <c r="E113" s="66"/>
      <c r="F113" s="66"/>
      <c r="G113" s="66"/>
      <c r="H113" s="66"/>
      <c r="I113" s="66"/>
      <c r="J113" s="66"/>
      <c r="K113" s="66"/>
      <c r="L113" s="66"/>
      <c r="M113" s="66"/>
    </row>
    <row r="114" spans="1:43">
      <c r="A114" s="2" t="s">
        <v>255</v>
      </c>
      <c r="C114" s="1" t="s">
        <v>256</v>
      </c>
      <c r="D114" t="s">
        <v>257</v>
      </c>
      <c r="E114" t="s">
        <v>50</v>
      </c>
      <c r="F114">
        <v>5.23</v>
      </c>
      <c r="G114">
        <v>0</v>
      </c>
      <c r="H114">
        <f>F114*AE114</f>
        <v>0</v>
      </c>
      <c r="I114">
        <f>J114-H114</f>
        <v>0</v>
      </c>
      <c r="J114">
        <f>F114*G114</f>
        <v>0</v>
      </c>
      <c r="K114">
        <v>0</v>
      </c>
      <c r="L114">
        <f>F114*K114</f>
        <v>0</v>
      </c>
      <c r="M114" t="s">
        <v>51</v>
      </c>
      <c r="N114">
        <v>1</v>
      </c>
      <c r="O114">
        <f>IF(N114=5,I114,0)</f>
        <v>0</v>
      </c>
      <c r="Z114">
        <f>IF(AD114=0,J114,0)</f>
        <v>0</v>
      </c>
      <c r="AA114">
        <f>IF(AD114=15,J114,0)</f>
        <v>0</v>
      </c>
      <c r="AB114">
        <f>IF(AD114=21,J114,0)</f>
        <v>0</v>
      </c>
      <c r="AD114">
        <v>12</v>
      </c>
      <c r="AE114">
        <f>G114*AG114</f>
        <v>0</v>
      </c>
      <c r="AF114">
        <f>G114*(1-AG114)</f>
        <v>0</v>
      </c>
      <c r="AG114">
        <v>0</v>
      </c>
      <c r="AM114">
        <f>F114*AE114</f>
        <v>0</v>
      </c>
      <c r="AN114">
        <f>F114*AF114</f>
        <v>0</v>
      </c>
      <c r="AO114" t="s">
        <v>241</v>
      </c>
      <c r="AP114" t="s">
        <v>242</v>
      </c>
      <c r="AQ114" s="13" t="s">
        <v>54</v>
      </c>
    </row>
    <row r="115" spans="1:43" ht="12.75" customHeight="1">
      <c r="C115" s="17" t="s">
        <v>61</v>
      </c>
      <c r="D115" s="66" t="s">
        <v>258</v>
      </c>
      <c r="E115" s="66"/>
      <c r="F115" s="66"/>
      <c r="G115" s="66"/>
      <c r="H115" s="66"/>
      <c r="I115" s="66"/>
      <c r="J115" s="66"/>
      <c r="K115" s="66"/>
      <c r="L115" s="66"/>
      <c r="M115" s="66"/>
    </row>
    <row r="116" spans="1:43">
      <c r="A116" s="2" t="s">
        <v>259</v>
      </c>
      <c r="C116" s="1" t="s">
        <v>260</v>
      </c>
      <c r="D116" t="s">
        <v>261</v>
      </c>
      <c r="E116" t="s">
        <v>262</v>
      </c>
      <c r="F116">
        <v>1.3075000000000001</v>
      </c>
      <c r="G116">
        <v>0</v>
      </c>
      <c r="H116">
        <f>F116*AE116</f>
        <v>0</v>
      </c>
      <c r="I116">
        <f>J116-H116</f>
        <v>0</v>
      </c>
      <c r="J116">
        <f>F116*G116</f>
        <v>0</v>
      </c>
      <c r="K116">
        <v>9.5E-4</v>
      </c>
      <c r="L116">
        <f>F116*K116</f>
        <v>1.2421250000000002E-3</v>
      </c>
      <c r="M116" t="s">
        <v>51</v>
      </c>
      <c r="N116">
        <v>1</v>
      </c>
      <c r="O116">
        <f>IF(N116=5,I116,0)</f>
        <v>0</v>
      </c>
      <c r="Z116">
        <f>IF(AD116=0,J116,0)</f>
        <v>0</v>
      </c>
      <c r="AA116">
        <f>IF(AD116=15,J116,0)</f>
        <v>0</v>
      </c>
      <c r="AB116">
        <f>IF(AD116=21,J116,0)</f>
        <v>0</v>
      </c>
      <c r="AD116">
        <v>12</v>
      </c>
      <c r="AE116">
        <f>G116*AG116</f>
        <v>0</v>
      </c>
      <c r="AF116">
        <f>G116*(1-AG116)</f>
        <v>0</v>
      </c>
      <c r="AG116">
        <v>1</v>
      </c>
      <c r="AM116">
        <f>F116*AE116</f>
        <v>0</v>
      </c>
      <c r="AN116">
        <f>F116*AF116</f>
        <v>0</v>
      </c>
      <c r="AO116" t="s">
        <v>241</v>
      </c>
      <c r="AP116" t="s">
        <v>242</v>
      </c>
      <c r="AQ116" s="13" t="s">
        <v>54</v>
      </c>
    </row>
    <row r="117" spans="1:43">
      <c r="D117" s="14" t="s">
        <v>263</v>
      </c>
      <c r="E117" s="14"/>
      <c r="F117" s="14">
        <v>1.7450000000000001</v>
      </c>
    </row>
    <row r="118" spans="1:43">
      <c r="D118" s="14" t="s">
        <v>264</v>
      </c>
      <c r="E118" s="14"/>
      <c r="F118" s="14">
        <v>0.7157</v>
      </c>
    </row>
    <row r="119" spans="1:43">
      <c r="D119" s="14" t="s">
        <v>265</v>
      </c>
      <c r="E119" s="14"/>
      <c r="F119" s="14">
        <v>1.55</v>
      </c>
    </row>
    <row r="120" spans="1:43">
      <c r="D120" s="14" t="s">
        <v>266</v>
      </c>
      <c r="E120" s="14"/>
      <c r="F120" s="14">
        <v>1.5225</v>
      </c>
    </row>
    <row r="121" spans="1:43">
      <c r="D121" s="14" t="s">
        <v>266</v>
      </c>
      <c r="E121" s="14"/>
      <c r="F121" s="14">
        <v>1.5225</v>
      </c>
    </row>
    <row r="122" spans="1:43">
      <c r="D122" s="14" t="s">
        <v>267</v>
      </c>
      <c r="E122" s="14"/>
      <c r="F122" s="14">
        <v>1.3075000000000001</v>
      </c>
    </row>
    <row r="123" spans="1:43" ht="51" customHeight="1">
      <c r="C123" s="17" t="s">
        <v>61</v>
      </c>
      <c r="D123" s="66" t="s">
        <v>268</v>
      </c>
      <c r="E123" s="66"/>
      <c r="F123" s="66"/>
      <c r="G123" s="66"/>
      <c r="H123" s="66"/>
      <c r="I123" s="66"/>
      <c r="J123" s="66"/>
      <c r="K123" s="66"/>
      <c r="L123" s="66"/>
      <c r="M123" s="66"/>
    </row>
    <row r="124" spans="1:43">
      <c r="A124" s="2" t="s">
        <v>269</v>
      </c>
      <c r="C124" s="1" t="s">
        <v>270</v>
      </c>
      <c r="D124" t="s">
        <v>271</v>
      </c>
      <c r="E124" t="s">
        <v>50</v>
      </c>
      <c r="F124">
        <v>5.23</v>
      </c>
      <c r="G124">
        <v>0</v>
      </c>
      <c r="H124">
        <f>F124*AE124</f>
        <v>0</v>
      </c>
      <c r="I124">
        <f>J124-H124</f>
        <v>0</v>
      </c>
      <c r="J124">
        <f>F124*G124</f>
        <v>0</v>
      </c>
      <c r="K124">
        <v>0</v>
      </c>
      <c r="L124">
        <f>F124*K124</f>
        <v>0</v>
      </c>
      <c r="M124" t="s">
        <v>51</v>
      </c>
      <c r="N124">
        <v>1</v>
      </c>
      <c r="O124">
        <f>IF(N124=5,I124,0)</f>
        <v>0</v>
      </c>
      <c r="Z124">
        <f>IF(AD124=0,J124,0)</f>
        <v>0</v>
      </c>
      <c r="AA124">
        <f>IF(AD124=15,J124,0)</f>
        <v>0</v>
      </c>
      <c r="AB124">
        <f>IF(AD124=21,J124,0)</f>
        <v>0</v>
      </c>
      <c r="AD124">
        <v>12</v>
      </c>
      <c r="AE124">
        <f>G124*AG124</f>
        <v>0</v>
      </c>
      <c r="AF124">
        <f>G124*(1-AG124)</f>
        <v>0</v>
      </c>
      <c r="AG124">
        <v>0</v>
      </c>
      <c r="AM124">
        <f>F124*AE124</f>
        <v>0</v>
      </c>
      <c r="AN124">
        <f>F124*AF124</f>
        <v>0</v>
      </c>
      <c r="AO124" t="s">
        <v>241</v>
      </c>
      <c r="AP124" t="s">
        <v>242</v>
      </c>
      <c r="AQ124" s="13" t="s">
        <v>54</v>
      </c>
    </row>
    <row r="125" spans="1:43" ht="12.75" customHeight="1">
      <c r="C125" s="17" t="s">
        <v>61</v>
      </c>
      <c r="D125" s="66" t="s">
        <v>258</v>
      </c>
      <c r="E125" s="66"/>
      <c r="F125" s="66"/>
      <c r="G125" s="66"/>
      <c r="H125" s="66"/>
      <c r="I125" s="66"/>
      <c r="J125" s="66"/>
      <c r="K125" s="66"/>
      <c r="L125" s="66"/>
      <c r="M125" s="66"/>
    </row>
    <row r="126" spans="1:43">
      <c r="A126" s="2" t="s">
        <v>272</v>
      </c>
      <c r="C126" s="1" t="s">
        <v>273</v>
      </c>
      <c r="D126" t="s">
        <v>274</v>
      </c>
      <c r="E126" t="s">
        <v>250</v>
      </c>
      <c r="F126">
        <v>8.3680000000000003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1E-3</v>
      </c>
      <c r="L126">
        <f>F126*K126</f>
        <v>8.3680000000000004E-3</v>
      </c>
      <c r="M126" t="s">
        <v>51</v>
      </c>
      <c r="N126">
        <v>1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12</v>
      </c>
      <c r="AE126">
        <f>G126*AG126</f>
        <v>0</v>
      </c>
      <c r="AF126">
        <f>G126*(1-AG126)</f>
        <v>0</v>
      </c>
      <c r="AG126">
        <v>1</v>
      </c>
      <c r="AM126">
        <f>F126*AE126</f>
        <v>0</v>
      </c>
      <c r="AN126">
        <f>F126*AF126</f>
        <v>0</v>
      </c>
      <c r="AO126" t="s">
        <v>241</v>
      </c>
      <c r="AP126" t="s">
        <v>242</v>
      </c>
      <c r="AQ126" s="13" t="s">
        <v>54</v>
      </c>
    </row>
    <row r="127" spans="1:43">
      <c r="D127" s="14" t="s">
        <v>275</v>
      </c>
      <c r="E127" s="14"/>
      <c r="F127" s="14">
        <v>11.167999999999999</v>
      </c>
    </row>
    <row r="128" spans="1:43">
      <c r="D128" s="14" t="s">
        <v>276</v>
      </c>
      <c r="E128" s="14"/>
      <c r="F128" s="14">
        <v>4.5804799999999997</v>
      </c>
    </row>
    <row r="129" spans="1:43">
      <c r="D129" s="14" t="s">
        <v>277</v>
      </c>
      <c r="E129" s="14"/>
      <c r="F129" s="14">
        <v>9.92</v>
      </c>
    </row>
    <row r="130" spans="1:43">
      <c r="D130" s="14" t="s">
        <v>278</v>
      </c>
      <c r="E130" s="14"/>
      <c r="F130" s="14">
        <v>9.7439999999999998</v>
      </c>
    </row>
    <row r="131" spans="1:43">
      <c r="D131" s="14" t="s">
        <v>278</v>
      </c>
      <c r="E131" s="14"/>
      <c r="F131" s="14">
        <v>9.7439999999999998</v>
      </c>
    </row>
    <row r="132" spans="1:43">
      <c r="D132" s="14" t="s">
        <v>279</v>
      </c>
      <c r="E132" s="14"/>
      <c r="F132" s="14">
        <v>8.3680000000000003</v>
      </c>
    </row>
    <row r="133" spans="1:43" ht="63.75" customHeight="1">
      <c r="C133" s="17" t="s">
        <v>61</v>
      </c>
      <c r="D133" s="66" t="s">
        <v>280</v>
      </c>
      <c r="E133" s="66"/>
      <c r="F133" s="66"/>
      <c r="G133" s="66"/>
      <c r="H133" s="66"/>
      <c r="I133" s="66"/>
      <c r="J133" s="66"/>
      <c r="K133" s="66"/>
      <c r="L133" s="66"/>
      <c r="M133" s="66"/>
    </row>
    <row r="134" spans="1:43">
      <c r="A134" s="2" t="s">
        <v>281</v>
      </c>
      <c r="C134" s="1" t="s">
        <v>282</v>
      </c>
      <c r="D134" t="s">
        <v>283</v>
      </c>
      <c r="E134" t="s">
        <v>66</v>
      </c>
      <c r="F134">
        <v>15.976000000000001</v>
      </c>
      <c r="G134">
        <v>0</v>
      </c>
      <c r="H134">
        <f>F134*AE134</f>
        <v>0</v>
      </c>
      <c r="I134">
        <f>J134-H134</f>
        <v>0</v>
      </c>
      <c r="J134">
        <f>F134*G134</f>
        <v>0</v>
      </c>
      <c r="K134">
        <v>0</v>
      </c>
      <c r="L134">
        <f>F134*K134</f>
        <v>0</v>
      </c>
      <c r="M134" t="s">
        <v>51</v>
      </c>
      <c r="N134">
        <v>1</v>
      </c>
      <c r="O134">
        <f>IF(N134=5,I134,0)</f>
        <v>0</v>
      </c>
      <c r="Z134">
        <f>IF(AD134=0,J134,0)</f>
        <v>0</v>
      </c>
      <c r="AA134">
        <f>IF(AD134=15,J134,0)</f>
        <v>0</v>
      </c>
      <c r="AB134">
        <f>IF(AD134=21,J134,0)</f>
        <v>0</v>
      </c>
      <c r="AD134">
        <v>12</v>
      </c>
      <c r="AE134">
        <f>G134*AG134</f>
        <v>0</v>
      </c>
      <c r="AF134">
        <f>G134*(1-AG134)</f>
        <v>0</v>
      </c>
      <c r="AG134">
        <v>0</v>
      </c>
      <c r="AM134">
        <f>F134*AE134</f>
        <v>0</v>
      </c>
      <c r="AN134">
        <f>F134*AF134</f>
        <v>0</v>
      </c>
      <c r="AO134" t="s">
        <v>241</v>
      </c>
      <c r="AP134" t="s">
        <v>242</v>
      </c>
      <c r="AQ134" s="13" t="s">
        <v>54</v>
      </c>
    </row>
    <row r="135" spans="1:43">
      <c r="D135" s="14" t="s">
        <v>284</v>
      </c>
      <c r="E135" s="14"/>
      <c r="F135" s="14">
        <v>16.28</v>
      </c>
    </row>
    <row r="136" spans="1:43">
      <c r="D136" s="14" t="s">
        <v>285</v>
      </c>
      <c r="E136" s="14"/>
      <c r="F136" s="14">
        <v>24</v>
      </c>
    </row>
    <row r="137" spans="1:43">
      <c r="D137" s="14" t="s">
        <v>286</v>
      </c>
      <c r="E137" s="14"/>
      <c r="F137" s="14">
        <v>10.039999999999999</v>
      </c>
    </row>
    <row r="138" spans="1:43">
      <c r="D138" s="14" t="s">
        <v>287</v>
      </c>
      <c r="E138" s="14"/>
      <c r="F138" s="14">
        <v>16</v>
      </c>
    </row>
    <row r="139" spans="1:43">
      <c r="D139" s="14" t="s">
        <v>288</v>
      </c>
      <c r="E139" s="14"/>
      <c r="F139" s="14">
        <v>20.399999999999999</v>
      </c>
    </row>
    <row r="140" spans="1:43">
      <c r="D140" s="14" t="s">
        <v>289</v>
      </c>
      <c r="E140" s="14"/>
      <c r="F140" s="14">
        <v>32</v>
      </c>
    </row>
    <row r="141" spans="1:43">
      <c r="D141" s="14" t="s">
        <v>290</v>
      </c>
      <c r="E141" s="14"/>
      <c r="F141" s="14">
        <v>9.1180000000000003</v>
      </c>
    </row>
    <row r="142" spans="1:43">
      <c r="D142" s="14" t="s">
        <v>291</v>
      </c>
      <c r="E142" s="14"/>
      <c r="F142" s="14">
        <v>8</v>
      </c>
    </row>
    <row r="143" spans="1:43">
      <c r="D143" s="14" t="s">
        <v>290</v>
      </c>
      <c r="E143" s="14"/>
      <c r="F143" s="14">
        <v>9.1180000000000003</v>
      </c>
    </row>
    <row r="144" spans="1:43">
      <c r="D144" s="14" t="s">
        <v>291</v>
      </c>
      <c r="E144" s="14"/>
      <c r="F144" s="14">
        <v>8</v>
      </c>
    </row>
    <row r="145" spans="1:43">
      <c r="D145" s="14" t="s">
        <v>292</v>
      </c>
      <c r="E145" s="14"/>
      <c r="F145" s="14">
        <v>7.976</v>
      </c>
    </row>
    <row r="146" spans="1:43">
      <c r="D146" s="14" t="s">
        <v>291</v>
      </c>
      <c r="E146" s="14"/>
      <c r="F146" s="14">
        <v>8</v>
      </c>
    </row>
    <row r="147" spans="1:43" ht="12.75" customHeight="1">
      <c r="C147" s="17" t="s">
        <v>61</v>
      </c>
      <c r="D147" s="66" t="s">
        <v>258</v>
      </c>
      <c r="E147" s="66"/>
      <c r="F147" s="66"/>
      <c r="G147" s="66"/>
      <c r="H147" s="66"/>
      <c r="I147" s="66"/>
      <c r="J147" s="66"/>
      <c r="K147" s="66"/>
      <c r="L147" s="66"/>
      <c r="M147" s="66"/>
    </row>
    <row r="148" spans="1:43">
      <c r="A148" s="2" t="s">
        <v>293</v>
      </c>
      <c r="C148" s="1" t="s">
        <v>294</v>
      </c>
      <c r="D148" t="s">
        <v>295</v>
      </c>
      <c r="E148" t="s">
        <v>66</v>
      </c>
      <c r="F148">
        <v>16</v>
      </c>
      <c r="G148">
        <v>0</v>
      </c>
      <c r="H148">
        <f>F148*AE148</f>
        <v>0</v>
      </c>
      <c r="I148">
        <f>J148-H148</f>
        <v>0</v>
      </c>
      <c r="J148">
        <f>F148*G148</f>
        <v>0</v>
      </c>
      <c r="K148">
        <v>2.9999999999999997E-4</v>
      </c>
      <c r="L148">
        <f>F148*K148</f>
        <v>4.7999999999999996E-3</v>
      </c>
      <c r="M148" t="s">
        <v>51</v>
      </c>
      <c r="N148">
        <v>1</v>
      </c>
      <c r="O148">
        <f>IF(N148=5,I148,0)</f>
        <v>0</v>
      </c>
      <c r="Z148">
        <f>IF(AD148=0,J148,0)</f>
        <v>0</v>
      </c>
      <c r="AA148">
        <f>IF(AD148=15,J148,0)</f>
        <v>0</v>
      </c>
      <c r="AB148">
        <f>IF(AD148=21,J148,0)</f>
        <v>0</v>
      </c>
      <c r="AD148">
        <v>12</v>
      </c>
      <c r="AE148">
        <f>G148*AG148</f>
        <v>0</v>
      </c>
      <c r="AF148">
        <f>G148*(1-AG148)</f>
        <v>0</v>
      </c>
      <c r="AG148">
        <v>1</v>
      </c>
      <c r="AM148">
        <f>F148*AE148</f>
        <v>0</v>
      </c>
      <c r="AN148">
        <f>F148*AF148</f>
        <v>0</v>
      </c>
      <c r="AO148" t="s">
        <v>241</v>
      </c>
      <c r="AP148" t="s">
        <v>242</v>
      </c>
      <c r="AQ148" s="13" t="s">
        <v>54</v>
      </c>
    </row>
    <row r="149" spans="1:43" ht="12.75" customHeight="1">
      <c r="C149" s="17" t="s">
        <v>61</v>
      </c>
      <c r="D149" s="66" t="s">
        <v>296</v>
      </c>
      <c r="E149" s="66"/>
      <c r="F149" s="66"/>
      <c r="G149" s="66"/>
      <c r="H149" s="66"/>
      <c r="I149" s="66"/>
      <c r="J149" s="66"/>
      <c r="K149" s="66"/>
      <c r="L149" s="66"/>
      <c r="M149" s="66"/>
    </row>
    <row r="150" spans="1:43">
      <c r="A150" s="2" t="s">
        <v>297</v>
      </c>
      <c r="C150" s="1" t="s">
        <v>298</v>
      </c>
      <c r="D150" t="s">
        <v>299</v>
      </c>
      <c r="E150" t="s">
        <v>50</v>
      </c>
      <c r="F150">
        <v>5.23</v>
      </c>
      <c r="G150">
        <v>0</v>
      </c>
      <c r="H150">
        <f>F150*AE150</f>
        <v>0</v>
      </c>
      <c r="I150">
        <f>J150-H150</f>
        <v>0</v>
      </c>
      <c r="J150">
        <f>F150*G150</f>
        <v>0</v>
      </c>
      <c r="K150">
        <v>2.1000000000000001E-4</v>
      </c>
      <c r="L150">
        <f>F150*K150</f>
        <v>1.0983000000000002E-3</v>
      </c>
      <c r="M150" t="s">
        <v>51</v>
      </c>
      <c r="N150">
        <v>1</v>
      </c>
      <c r="O150">
        <f>IF(N150=5,I150,0)</f>
        <v>0</v>
      </c>
      <c r="Z150">
        <f>IF(AD150=0,J150,0)</f>
        <v>0</v>
      </c>
      <c r="AA150">
        <f>IF(AD150=15,J150,0)</f>
        <v>0</v>
      </c>
      <c r="AB150">
        <f>IF(AD150=21,J150,0)</f>
        <v>0</v>
      </c>
      <c r="AD150">
        <v>12</v>
      </c>
      <c r="AE150">
        <f>G150*AG150</f>
        <v>0</v>
      </c>
      <c r="AF150">
        <f>G150*(1-AG150)</f>
        <v>0</v>
      </c>
      <c r="AG150">
        <v>0.47242647058823528</v>
      </c>
      <c r="AM150">
        <f>F150*AE150</f>
        <v>0</v>
      </c>
      <c r="AN150">
        <f>F150*AF150</f>
        <v>0</v>
      </c>
      <c r="AO150" t="s">
        <v>241</v>
      </c>
      <c r="AP150" t="s">
        <v>242</v>
      </c>
      <c r="AQ150" s="13" t="s">
        <v>54</v>
      </c>
    </row>
    <row r="151" spans="1:43" ht="12.75" customHeight="1">
      <c r="C151" s="17" t="s">
        <v>61</v>
      </c>
      <c r="D151" s="66" t="s">
        <v>300</v>
      </c>
      <c r="E151" s="66"/>
      <c r="F151" s="66"/>
      <c r="G151" s="66"/>
      <c r="H151" s="66"/>
      <c r="I151" s="66"/>
      <c r="J151" s="66"/>
      <c r="K151" s="66"/>
      <c r="L151" s="66"/>
      <c r="M151" s="66"/>
    </row>
    <row r="152" spans="1:43">
      <c r="A152" s="2" t="s">
        <v>301</v>
      </c>
      <c r="C152" s="1" t="s">
        <v>302</v>
      </c>
      <c r="D152" t="s">
        <v>303</v>
      </c>
      <c r="E152" t="s">
        <v>50</v>
      </c>
      <c r="F152">
        <v>5.23</v>
      </c>
      <c r="G152">
        <v>0</v>
      </c>
      <c r="H152">
        <f>F152*AE152</f>
        <v>0</v>
      </c>
      <c r="I152">
        <f>J152-H152</f>
        <v>0</v>
      </c>
      <c r="J152">
        <f>F152*G152</f>
        <v>0</v>
      </c>
      <c r="K152">
        <v>8.0000000000000007E-5</v>
      </c>
      <c r="L152">
        <f>F152*K152</f>
        <v>4.1840000000000009E-4</v>
      </c>
      <c r="M152" t="s">
        <v>51</v>
      </c>
      <c r="N152">
        <v>1</v>
      </c>
      <c r="O152">
        <f>IF(N152=5,I152,0)</f>
        <v>0</v>
      </c>
      <c r="Z152">
        <f>IF(AD152=0,J152,0)</f>
        <v>0</v>
      </c>
      <c r="AA152">
        <f>IF(AD152=15,J152,0)</f>
        <v>0</v>
      </c>
      <c r="AB152">
        <f>IF(AD152=21,J152,0)</f>
        <v>0</v>
      </c>
      <c r="AD152">
        <v>12</v>
      </c>
      <c r="AE152">
        <f>G152*AG152</f>
        <v>0</v>
      </c>
      <c r="AF152">
        <f>G152*(1-AG152)</f>
        <v>0</v>
      </c>
      <c r="AG152">
        <v>0.56842105263157894</v>
      </c>
      <c r="AM152">
        <f>F152*AE152</f>
        <v>0</v>
      </c>
      <c r="AN152">
        <f>F152*AF152</f>
        <v>0</v>
      </c>
      <c r="AO152" t="s">
        <v>241</v>
      </c>
      <c r="AP152" t="s">
        <v>242</v>
      </c>
      <c r="AQ152" s="13" t="s">
        <v>54</v>
      </c>
    </row>
    <row r="153" spans="1:43" ht="12.75" customHeight="1">
      <c r="C153" s="17" t="s">
        <v>61</v>
      </c>
      <c r="D153" s="66" t="s">
        <v>304</v>
      </c>
      <c r="E153" s="66"/>
      <c r="F153" s="66"/>
      <c r="G153" s="66"/>
      <c r="H153" s="66"/>
      <c r="I153" s="66"/>
      <c r="J153" s="66"/>
      <c r="K153" s="66"/>
      <c r="L153" s="66"/>
      <c r="M153" s="66"/>
    </row>
    <row r="154" spans="1:43">
      <c r="A154" s="2" t="s">
        <v>305</v>
      </c>
      <c r="C154" s="1" t="s">
        <v>306</v>
      </c>
      <c r="D154" t="s">
        <v>307</v>
      </c>
      <c r="E154" t="s">
        <v>80</v>
      </c>
      <c r="F154">
        <v>0.43269999999999997</v>
      </c>
      <c r="G154">
        <v>0</v>
      </c>
      <c r="H154">
        <f>F154*AE154</f>
        <v>0</v>
      </c>
      <c r="I154">
        <f>J154-H154</f>
        <v>0</v>
      </c>
      <c r="J154">
        <f>F154*G154</f>
        <v>0</v>
      </c>
      <c r="K154">
        <v>0</v>
      </c>
      <c r="L154">
        <f>F154*K154</f>
        <v>0</v>
      </c>
      <c r="M154" t="s">
        <v>51</v>
      </c>
      <c r="N154">
        <v>5</v>
      </c>
      <c r="O154">
        <f>IF(N154=5,I154,0)</f>
        <v>0</v>
      </c>
      <c r="Z154">
        <f>IF(AD154=0,J154,0)</f>
        <v>0</v>
      </c>
      <c r="AA154">
        <f>IF(AD154=15,J154,0)</f>
        <v>0</v>
      </c>
      <c r="AB154">
        <f>IF(AD154=21,J154,0)</f>
        <v>0</v>
      </c>
      <c r="AD154">
        <v>12</v>
      </c>
      <c r="AE154">
        <f>G154*AG154</f>
        <v>0</v>
      </c>
      <c r="AF154">
        <f>G154*(1-AG154)</f>
        <v>0</v>
      </c>
      <c r="AG154">
        <v>0</v>
      </c>
      <c r="AM154">
        <f>F154*AE154</f>
        <v>0</v>
      </c>
      <c r="AN154">
        <f>F154*AF154</f>
        <v>0</v>
      </c>
      <c r="AO154" t="s">
        <v>241</v>
      </c>
      <c r="AP154" t="s">
        <v>242</v>
      </c>
      <c r="AQ154" s="13" t="s">
        <v>54</v>
      </c>
    </row>
    <row r="155" spans="1:43">
      <c r="A155" s="2" t="s">
        <v>308</v>
      </c>
      <c r="C155" s="1" t="s">
        <v>309</v>
      </c>
      <c r="D155" t="s">
        <v>310</v>
      </c>
      <c r="E155" t="s">
        <v>50</v>
      </c>
      <c r="F155">
        <v>5.23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0</v>
      </c>
      <c r="L155">
        <f>F155*K155</f>
        <v>0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0</v>
      </c>
      <c r="AM155">
        <f>F155*AE155</f>
        <v>0</v>
      </c>
      <c r="AN155">
        <f>F155*AF155</f>
        <v>0</v>
      </c>
      <c r="AO155" t="s">
        <v>241</v>
      </c>
      <c r="AP155" t="s">
        <v>242</v>
      </c>
      <c r="AQ155" s="13" t="s">
        <v>54</v>
      </c>
    </row>
    <row r="156" spans="1:43" ht="38.25" customHeight="1">
      <c r="C156" s="17" t="s">
        <v>61</v>
      </c>
      <c r="D156" s="66" t="s">
        <v>311</v>
      </c>
      <c r="E156" s="66"/>
      <c r="F156" s="66"/>
      <c r="G156" s="66"/>
      <c r="H156" s="66"/>
      <c r="I156" s="66"/>
      <c r="J156" s="66"/>
      <c r="K156" s="66"/>
      <c r="L156" s="66"/>
      <c r="M156" s="66"/>
    </row>
    <row r="157" spans="1:43">
      <c r="A157" s="2" t="s">
        <v>312</v>
      </c>
      <c r="C157" s="1" t="s">
        <v>313</v>
      </c>
      <c r="D157" t="s">
        <v>314</v>
      </c>
      <c r="E157" t="s">
        <v>50</v>
      </c>
      <c r="F157">
        <v>6.2759999999999998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1.9199999999999998E-2</v>
      </c>
      <c r="L157">
        <f>F157*K157</f>
        <v>0.12049919999999999</v>
      </c>
      <c r="M157" t="s">
        <v>51</v>
      </c>
      <c r="N157">
        <v>1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12</v>
      </c>
      <c r="AE157">
        <f>G157*AG157</f>
        <v>0</v>
      </c>
      <c r="AF157">
        <f>G157*(1-AG157)</f>
        <v>0</v>
      </c>
      <c r="AG157">
        <v>1</v>
      </c>
      <c r="AM157">
        <f>F157*AE157</f>
        <v>0</v>
      </c>
      <c r="AN157">
        <f>F157*AF157</f>
        <v>0</v>
      </c>
      <c r="AO157" t="s">
        <v>241</v>
      </c>
      <c r="AP157" t="s">
        <v>242</v>
      </c>
      <c r="AQ157" s="13" t="s">
        <v>54</v>
      </c>
    </row>
    <row r="158" spans="1:43">
      <c r="D158" s="14" t="s">
        <v>315</v>
      </c>
      <c r="E158" s="14"/>
      <c r="F158" s="14">
        <v>8.3759999999999994</v>
      </c>
    </row>
    <row r="159" spans="1:43">
      <c r="D159" s="14" t="s">
        <v>316</v>
      </c>
      <c r="E159" s="14"/>
      <c r="F159" s="14">
        <v>3.4353600000000002</v>
      </c>
    </row>
    <row r="160" spans="1:43">
      <c r="D160" s="14" t="s">
        <v>317</v>
      </c>
      <c r="E160" s="14"/>
      <c r="F160" s="14">
        <v>7.44</v>
      </c>
    </row>
    <row r="161" spans="1:43">
      <c r="D161" s="14" t="s">
        <v>318</v>
      </c>
      <c r="E161" s="14"/>
      <c r="F161" s="14">
        <v>7.3079999999999998</v>
      </c>
    </row>
    <row r="162" spans="1:43">
      <c r="D162" s="14" t="s">
        <v>318</v>
      </c>
      <c r="E162" s="14"/>
      <c r="F162" s="14">
        <v>7.3079999999999998</v>
      </c>
    </row>
    <row r="163" spans="1:43">
      <c r="D163" s="14" t="s">
        <v>319</v>
      </c>
      <c r="E163" s="14"/>
      <c r="F163" s="14">
        <v>6.2759999999999998</v>
      </c>
    </row>
    <row r="164" spans="1:43" ht="25.5" customHeight="1">
      <c r="C164" s="17" t="s">
        <v>61</v>
      </c>
      <c r="D164" s="66" t="s">
        <v>320</v>
      </c>
      <c r="E164" s="66"/>
      <c r="F164" s="66"/>
      <c r="G164" s="66"/>
      <c r="H164" s="66"/>
      <c r="I164" s="66"/>
      <c r="J164" s="66"/>
      <c r="K164" s="66"/>
      <c r="L164" s="66"/>
      <c r="M164" s="66"/>
    </row>
    <row r="165" spans="1:43">
      <c r="A165" s="18"/>
      <c r="B165" s="19"/>
      <c r="C165" s="19" t="s">
        <v>321</v>
      </c>
      <c r="D165" s="13" t="s">
        <v>322</v>
      </c>
      <c r="E165" s="13"/>
      <c r="F165" s="13"/>
      <c r="G165" s="13"/>
      <c r="H165" s="13">
        <f>SUM(H166:H233)</f>
        <v>0</v>
      </c>
      <c r="I165" s="13">
        <f>SUM(I166:I233)</f>
        <v>0</v>
      </c>
      <c r="J165" s="13">
        <f>H165+I165</f>
        <v>0</v>
      </c>
      <c r="K165" s="13"/>
      <c r="L165" s="13">
        <f>SUM(L166:L233)</f>
        <v>0.54738490400000006</v>
      </c>
      <c r="M165" s="13"/>
      <c r="P165" s="13">
        <f>IF(Q165="PR",J165,SUM(O166:O233))</f>
        <v>0</v>
      </c>
      <c r="Q165" s="13" t="s">
        <v>103</v>
      </c>
      <c r="R165" s="13">
        <f>IF(Q165="HS",H165,0)</f>
        <v>0</v>
      </c>
      <c r="S165" s="13">
        <f>IF(Q165="HS",I165-P165,0)</f>
        <v>0</v>
      </c>
      <c r="T165" s="13">
        <f>IF(Q165="PS",H165,0)</f>
        <v>0</v>
      </c>
      <c r="U165" s="13">
        <f>IF(Q165="PS",I165-P165,0)</f>
        <v>0</v>
      </c>
      <c r="V165" s="13">
        <f>IF(Q165="MP",H165,0)</f>
        <v>0</v>
      </c>
      <c r="W165" s="13">
        <f>IF(Q165="MP",I165-P165,0)</f>
        <v>0</v>
      </c>
      <c r="X165" s="13">
        <f>IF(Q165="OM",H165,0)</f>
        <v>0</v>
      </c>
      <c r="Y165" s="13">
        <v>781</v>
      </c>
      <c r="AI165">
        <f>SUM(Z166:Z233)</f>
        <v>0</v>
      </c>
      <c r="AJ165">
        <f>SUM(AA166:AA233)</f>
        <v>0</v>
      </c>
      <c r="AK165">
        <f>SUM(AB166:AB233)</f>
        <v>0</v>
      </c>
    </row>
    <row r="166" spans="1:43">
      <c r="A166" s="2" t="s">
        <v>323</v>
      </c>
      <c r="C166" s="1" t="s">
        <v>324</v>
      </c>
      <c r="D166" t="s">
        <v>325</v>
      </c>
      <c r="E166" t="s">
        <v>50</v>
      </c>
      <c r="F166">
        <v>15.952</v>
      </c>
      <c r="G166">
        <v>0</v>
      </c>
      <c r="H166">
        <f>F166*AE166</f>
        <v>0</v>
      </c>
      <c r="I166">
        <f>J166-H166</f>
        <v>0</v>
      </c>
      <c r="J166">
        <f>F166*G166</f>
        <v>0</v>
      </c>
      <c r="K166">
        <v>0</v>
      </c>
      <c r="L166">
        <f>F166*K166</f>
        <v>0</v>
      </c>
      <c r="M166" t="s">
        <v>51</v>
      </c>
      <c r="N166">
        <v>1</v>
      </c>
      <c r="O166">
        <f>IF(N166=5,I166,0)</f>
        <v>0</v>
      </c>
      <c r="Z166">
        <f>IF(AD166=0,J166,0)</f>
        <v>0</v>
      </c>
      <c r="AA166">
        <f>IF(AD166=15,J166,0)</f>
        <v>0</v>
      </c>
      <c r="AB166">
        <f>IF(AD166=21,J166,0)</f>
        <v>0</v>
      </c>
      <c r="AD166">
        <v>12</v>
      </c>
      <c r="AE166">
        <f>G166*AG166</f>
        <v>0</v>
      </c>
      <c r="AF166">
        <f>G166*(1-AG166)</f>
        <v>0</v>
      </c>
      <c r="AG166">
        <v>0</v>
      </c>
      <c r="AM166">
        <f>F166*AE166</f>
        <v>0</v>
      </c>
      <c r="AN166">
        <f>F166*AF166</f>
        <v>0</v>
      </c>
      <c r="AO166" t="s">
        <v>326</v>
      </c>
      <c r="AP166" t="s">
        <v>327</v>
      </c>
      <c r="AQ166" s="13" t="s">
        <v>54</v>
      </c>
    </row>
    <row r="167" spans="1:43">
      <c r="D167" s="14" t="s">
        <v>328</v>
      </c>
      <c r="E167" s="14"/>
      <c r="F167" s="14">
        <v>32.56</v>
      </c>
    </row>
    <row r="168" spans="1:43">
      <c r="D168" s="14" t="s">
        <v>329</v>
      </c>
      <c r="E168" s="14"/>
      <c r="F168" s="14">
        <v>-2.8</v>
      </c>
    </row>
    <row r="169" spans="1:43">
      <c r="D169" s="14" t="s">
        <v>330</v>
      </c>
      <c r="E169" s="14"/>
      <c r="F169" s="14">
        <v>20.88</v>
      </c>
    </row>
    <row r="170" spans="1:43">
      <c r="D170" s="14" t="s">
        <v>331</v>
      </c>
      <c r="E170" s="14"/>
      <c r="F170" s="14">
        <v>-5.6</v>
      </c>
    </row>
    <row r="171" spans="1:43">
      <c r="D171" s="14" t="s">
        <v>332</v>
      </c>
      <c r="E171" s="14"/>
      <c r="F171" s="14">
        <v>40.799999999999997</v>
      </c>
    </row>
    <row r="172" spans="1:43">
      <c r="D172" s="14" t="s">
        <v>331</v>
      </c>
      <c r="E172" s="14"/>
      <c r="F172" s="14">
        <v>-5.6</v>
      </c>
    </row>
    <row r="173" spans="1:43">
      <c r="D173" s="14" t="s">
        <v>333</v>
      </c>
      <c r="E173" s="14"/>
      <c r="F173" s="14">
        <v>-3.2</v>
      </c>
    </row>
    <row r="174" spans="1:43">
      <c r="D174" s="14" t="s">
        <v>334</v>
      </c>
      <c r="E174" s="14"/>
      <c r="F174" s="14">
        <v>-0.6</v>
      </c>
    </row>
    <row r="175" spans="1:43">
      <c r="D175" s="14" t="s">
        <v>335</v>
      </c>
      <c r="E175" s="14"/>
      <c r="F175" s="14">
        <v>-0.36</v>
      </c>
    </row>
    <row r="176" spans="1:43">
      <c r="D176" s="14" t="s">
        <v>336</v>
      </c>
      <c r="E176" s="14"/>
      <c r="F176" s="14">
        <v>17.635999999999999</v>
      </c>
    </row>
    <row r="177" spans="1:43">
      <c r="D177" s="14" t="s">
        <v>336</v>
      </c>
      <c r="E177" s="14"/>
      <c r="F177" s="14">
        <v>17.635999999999999</v>
      </c>
    </row>
    <row r="178" spans="1:43">
      <c r="D178" s="14" t="s">
        <v>337</v>
      </c>
      <c r="E178" s="14"/>
      <c r="F178" s="14">
        <v>15.952</v>
      </c>
    </row>
    <row r="179" spans="1:43" ht="12.75" customHeight="1">
      <c r="C179" s="17" t="s">
        <v>61</v>
      </c>
      <c r="D179" s="66" t="s">
        <v>338</v>
      </c>
      <c r="E179" s="66"/>
      <c r="F179" s="66"/>
      <c r="G179" s="66"/>
      <c r="H179" s="66"/>
      <c r="I179" s="66"/>
      <c r="J179" s="66"/>
      <c r="K179" s="66"/>
      <c r="L179" s="66"/>
      <c r="M179" s="66"/>
    </row>
    <row r="180" spans="1:43">
      <c r="A180" s="2" t="s">
        <v>339</v>
      </c>
      <c r="C180" s="1" t="s">
        <v>340</v>
      </c>
      <c r="D180" t="s">
        <v>341</v>
      </c>
      <c r="E180" t="s">
        <v>50</v>
      </c>
      <c r="F180">
        <v>15.952</v>
      </c>
      <c r="G180">
        <v>0</v>
      </c>
      <c r="H180">
        <f>F180*AE180</f>
        <v>0</v>
      </c>
      <c r="I180">
        <f>J180-H180</f>
        <v>0</v>
      </c>
      <c r="J180">
        <f>F180*G180</f>
        <v>0</v>
      </c>
      <c r="K180">
        <v>0</v>
      </c>
      <c r="L180">
        <f>F180*K180</f>
        <v>0</v>
      </c>
      <c r="M180" t="s">
        <v>51</v>
      </c>
      <c r="N180">
        <v>1</v>
      </c>
      <c r="O180">
        <f>IF(N180=5,I180,0)</f>
        <v>0</v>
      </c>
      <c r="Z180">
        <f>IF(AD180=0,J180,0)</f>
        <v>0</v>
      </c>
      <c r="AA180">
        <f>IF(AD180=15,J180,0)</f>
        <v>0</v>
      </c>
      <c r="AB180">
        <f>IF(AD180=21,J180,0)</f>
        <v>0</v>
      </c>
      <c r="AD180">
        <v>12</v>
      </c>
      <c r="AE180">
        <f>G180*AG180</f>
        <v>0</v>
      </c>
      <c r="AF180">
        <f>G180*(1-AG180)</f>
        <v>0</v>
      </c>
      <c r="AG180">
        <v>0</v>
      </c>
      <c r="AM180">
        <f>F180*AE180</f>
        <v>0</v>
      </c>
      <c r="AN180">
        <f>F180*AF180</f>
        <v>0</v>
      </c>
      <c r="AO180" t="s">
        <v>326</v>
      </c>
      <c r="AP180" t="s">
        <v>327</v>
      </c>
      <c r="AQ180" s="13" t="s">
        <v>54</v>
      </c>
    </row>
    <row r="181" spans="1:43" ht="12.75" customHeight="1">
      <c r="C181" s="17" t="s">
        <v>61</v>
      </c>
      <c r="D181" s="66" t="s">
        <v>342</v>
      </c>
      <c r="E181" s="66"/>
      <c r="F181" s="66"/>
      <c r="G181" s="66"/>
      <c r="H181" s="66"/>
      <c r="I181" s="66"/>
      <c r="J181" s="66"/>
      <c r="K181" s="66"/>
      <c r="L181" s="66"/>
      <c r="M181" s="66"/>
    </row>
    <row r="182" spans="1:43">
      <c r="A182" s="2" t="s">
        <v>343</v>
      </c>
      <c r="C182" s="1" t="s">
        <v>260</v>
      </c>
      <c r="D182" t="s">
        <v>261</v>
      </c>
      <c r="E182" t="s">
        <v>262</v>
      </c>
      <c r="F182">
        <v>3.988</v>
      </c>
      <c r="G182">
        <v>0</v>
      </c>
      <c r="H182">
        <f>F182*AE182</f>
        <v>0</v>
      </c>
      <c r="I182">
        <f>J182-H182</f>
        <v>0</v>
      </c>
      <c r="J182">
        <f>F182*G182</f>
        <v>0</v>
      </c>
      <c r="K182">
        <v>9.5E-4</v>
      </c>
      <c r="L182">
        <f>F182*K182</f>
        <v>3.7886E-3</v>
      </c>
      <c r="M182" t="s">
        <v>51</v>
      </c>
      <c r="N182">
        <v>1</v>
      </c>
      <c r="O182">
        <f>IF(N182=5,I182,0)</f>
        <v>0</v>
      </c>
      <c r="Z182">
        <f>IF(AD182=0,J182,0)</f>
        <v>0</v>
      </c>
      <c r="AA182">
        <f>IF(AD182=15,J182,0)</f>
        <v>0</v>
      </c>
      <c r="AB182">
        <f>IF(AD182=21,J182,0)</f>
        <v>0</v>
      </c>
      <c r="AD182">
        <v>12</v>
      </c>
      <c r="AE182">
        <f>G182*AG182</f>
        <v>0</v>
      </c>
      <c r="AF182">
        <f>G182*(1-AG182)</f>
        <v>0</v>
      </c>
      <c r="AG182">
        <v>1</v>
      </c>
      <c r="AM182">
        <f>F182*AE182</f>
        <v>0</v>
      </c>
      <c r="AN182">
        <f>F182*AF182</f>
        <v>0</v>
      </c>
      <c r="AO182" t="s">
        <v>326</v>
      </c>
      <c r="AP182" t="s">
        <v>327</v>
      </c>
      <c r="AQ182" s="13" t="s">
        <v>54</v>
      </c>
    </row>
    <row r="183" spans="1:43">
      <c r="D183" s="14" t="s">
        <v>344</v>
      </c>
      <c r="E183" s="14"/>
      <c r="F183" s="14">
        <v>8.14</v>
      </c>
    </row>
    <row r="184" spans="1:43">
      <c r="D184" s="14" t="s">
        <v>345</v>
      </c>
      <c r="E184" s="14"/>
      <c r="F184" s="14">
        <v>3.82</v>
      </c>
    </row>
    <row r="185" spans="1:43">
      <c r="D185" s="14" t="s">
        <v>346</v>
      </c>
      <c r="E185" s="14"/>
      <c r="F185" s="14">
        <v>7.76</v>
      </c>
    </row>
    <row r="186" spans="1:43">
      <c r="D186" s="14" t="s">
        <v>347</v>
      </c>
      <c r="E186" s="14"/>
      <c r="F186" s="14">
        <v>4.4089999999999998</v>
      </c>
    </row>
    <row r="187" spans="1:43">
      <c r="D187" s="14" t="s">
        <v>347</v>
      </c>
      <c r="E187" s="14"/>
      <c r="F187" s="14">
        <v>4.4089999999999998</v>
      </c>
    </row>
    <row r="188" spans="1:43">
      <c r="D188" s="14" t="s">
        <v>348</v>
      </c>
      <c r="E188" s="14"/>
      <c r="F188" s="14">
        <v>3.988</v>
      </c>
    </row>
    <row r="189" spans="1:43" ht="51" customHeight="1">
      <c r="C189" s="17" t="s">
        <v>61</v>
      </c>
      <c r="D189" s="66" t="s">
        <v>268</v>
      </c>
      <c r="E189" s="66"/>
      <c r="F189" s="66"/>
      <c r="G189" s="66"/>
      <c r="H189" s="66"/>
      <c r="I189" s="66"/>
      <c r="J189" s="66"/>
      <c r="K189" s="66"/>
      <c r="L189" s="66"/>
      <c r="M189" s="66"/>
    </row>
    <row r="190" spans="1:43">
      <c r="A190" s="2" t="s">
        <v>44</v>
      </c>
      <c r="C190" s="1" t="s">
        <v>349</v>
      </c>
      <c r="D190" t="s">
        <v>350</v>
      </c>
      <c r="E190" t="s">
        <v>50</v>
      </c>
      <c r="F190">
        <v>15.952</v>
      </c>
      <c r="G190">
        <v>0</v>
      </c>
      <c r="H190">
        <f>F190*AE190</f>
        <v>0</v>
      </c>
      <c r="I190">
        <f>J190-H190</f>
        <v>0</v>
      </c>
      <c r="J190">
        <f>F190*G190</f>
        <v>0</v>
      </c>
      <c r="K190">
        <v>0</v>
      </c>
      <c r="L190">
        <f>F190*K190</f>
        <v>0</v>
      </c>
      <c r="M190" t="s">
        <v>51</v>
      </c>
      <c r="N190">
        <v>1</v>
      </c>
      <c r="O190">
        <f>IF(N190=5,I190,0)</f>
        <v>0</v>
      </c>
      <c r="Z190">
        <f>IF(AD190=0,J190,0)</f>
        <v>0</v>
      </c>
      <c r="AA190">
        <f>IF(AD190=15,J190,0)</f>
        <v>0</v>
      </c>
      <c r="AB190">
        <f>IF(AD190=21,J190,0)</f>
        <v>0</v>
      </c>
      <c r="AD190">
        <v>12</v>
      </c>
      <c r="AE190">
        <f>G190*AG190</f>
        <v>0</v>
      </c>
      <c r="AF190">
        <f>G190*(1-AG190)</f>
        <v>0</v>
      </c>
      <c r="AG190">
        <v>0</v>
      </c>
      <c r="AM190">
        <f>F190*AE190</f>
        <v>0</v>
      </c>
      <c r="AN190">
        <f>F190*AF190</f>
        <v>0</v>
      </c>
      <c r="AO190" t="s">
        <v>326</v>
      </c>
      <c r="AP190" t="s">
        <v>327</v>
      </c>
      <c r="AQ190" s="13" t="s">
        <v>54</v>
      </c>
    </row>
    <row r="191" spans="1:43" ht="12.75" customHeight="1">
      <c r="C191" s="17" t="s">
        <v>61</v>
      </c>
      <c r="D191" s="66" t="s">
        <v>342</v>
      </c>
      <c r="E191" s="66"/>
      <c r="F191" s="66"/>
      <c r="G191" s="66"/>
      <c r="H191" s="66"/>
      <c r="I191" s="66"/>
      <c r="J191" s="66"/>
      <c r="K191" s="66"/>
      <c r="L191" s="66"/>
      <c r="M191" s="66"/>
    </row>
    <row r="192" spans="1:43">
      <c r="A192" s="2" t="s">
        <v>351</v>
      </c>
      <c r="C192" s="1" t="s">
        <v>273</v>
      </c>
      <c r="D192" t="s">
        <v>274</v>
      </c>
      <c r="E192" t="s">
        <v>250</v>
      </c>
      <c r="F192">
        <v>26.320799999999998</v>
      </c>
      <c r="G192">
        <v>0</v>
      </c>
      <c r="H192">
        <f>F192*AE192</f>
        <v>0</v>
      </c>
      <c r="I192">
        <f>J192-H192</f>
        <v>0</v>
      </c>
      <c r="J192">
        <f>F192*G192</f>
        <v>0</v>
      </c>
      <c r="K192">
        <v>1E-3</v>
      </c>
      <c r="L192">
        <f>F192*K192</f>
        <v>2.6320799999999998E-2</v>
      </c>
      <c r="M192" t="s">
        <v>51</v>
      </c>
      <c r="N192">
        <v>1</v>
      </c>
      <c r="O192">
        <f>IF(N192=5,I192,0)</f>
        <v>0</v>
      </c>
      <c r="Z192">
        <f>IF(AD192=0,J192,0)</f>
        <v>0</v>
      </c>
      <c r="AA192">
        <f>IF(AD192=15,J192,0)</f>
        <v>0</v>
      </c>
      <c r="AB192">
        <f>IF(AD192=21,J192,0)</f>
        <v>0</v>
      </c>
      <c r="AD192">
        <v>12</v>
      </c>
      <c r="AE192">
        <f>G192*AG192</f>
        <v>0</v>
      </c>
      <c r="AF192">
        <f>G192*(1-AG192)</f>
        <v>0</v>
      </c>
      <c r="AG192">
        <v>1</v>
      </c>
      <c r="AM192">
        <f>F192*AE192</f>
        <v>0</v>
      </c>
      <c r="AN192">
        <f>F192*AF192</f>
        <v>0</v>
      </c>
      <c r="AO192" t="s">
        <v>326</v>
      </c>
      <c r="AP192" t="s">
        <v>327</v>
      </c>
      <c r="AQ192" s="13" t="s">
        <v>54</v>
      </c>
    </row>
    <row r="193" spans="1:43">
      <c r="D193" s="14" t="s">
        <v>352</v>
      </c>
      <c r="E193" s="14"/>
      <c r="F193" s="14">
        <v>49.103999999999999</v>
      </c>
    </row>
    <row r="194" spans="1:43">
      <c r="D194" s="14" t="s">
        <v>353</v>
      </c>
      <c r="E194" s="14"/>
      <c r="F194" s="14">
        <v>25.212</v>
      </c>
    </row>
    <row r="195" spans="1:43">
      <c r="D195" s="14" t="s">
        <v>354</v>
      </c>
      <c r="E195" s="14"/>
      <c r="F195" s="14">
        <v>51.216000000000001</v>
      </c>
    </row>
    <row r="196" spans="1:43">
      <c r="D196" s="14" t="s">
        <v>355</v>
      </c>
      <c r="E196" s="14"/>
      <c r="F196" s="14">
        <v>29.099399999999999</v>
      </c>
    </row>
    <row r="197" spans="1:43">
      <c r="D197" s="14" t="s">
        <v>355</v>
      </c>
      <c r="E197" s="14"/>
      <c r="F197" s="14">
        <v>29.099399999999999</v>
      </c>
    </row>
    <row r="198" spans="1:43">
      <c r="D198" s="14" t="s">
        <v>356</v>
      </c>
      <c r="E198" s="14"/>
      <c r="F198" s="14">
        <v>26.320799999999998</v>
      </c>
    </row>
    <row r="199" spans="1:43" ht="63.75" customHeight="1">
      <c r="C199" s="17" t="s">
        <v>61</v>
      </c>
      <c r="D199" s="66" t="s">
        <v>280</v>
      </c>
      <c r="E199" s="66"/>
      <c r="F199" s="66"/>
      <c r="G199" s="66"/>
      <c r="H199" s="66"/>
      <c r="I199" s="66"/>
      <c r="J199" s="66"/>
      <c r="K199" s="66"/>
      <c r="L199" s="66"/>
      <c r="M199" s="66"/>
    </row>
    <row r="200" spans="1:43">
      <c r="A200" s="2" t="s">
        <v>357</v>
      </c>
      <c r="C200" s="1" t="s">
        <v>358</v>
      </c>
      <c r="D200" t="s">
        <v>359</v>
      </c>
      <c r="E200" t="s">
        <v>50</v>
      </c>
      <c r="F200">
        <v>15.952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1.6000000000000001E-4</v>
      </c>
      <c r="L200">
        <f>F200*K200</f>
        <v>2.5523200000000003E-3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0.40208333333333329</v>
      </c>
      <c r="AM200">
        <f>F200*AE200</f>
        <v>0</v>
      </c>
      <c r="AN200">
        <f>F200*AF200</f>
        <v>0</v>
      </c>
      <c r="AO200" t="s">
        <v>326</v>
      </c>
      <c r="AP200" t="s">
        <v>327</v>
      </c>
      <c r="AQ200" s="13" t="s">
        <v>54</v>
      </c>
    </row>
    <row r="201" spans="1:43" ht="12.75" customHeight="1">
      <c r="C201" s="17" t="s">
        <v>61</v>
      </c>
      <c r="D201" s="66" t="s">
        <v>360</v>
      </c>
      <c r="E201" s="66"/>
      <c r="F201" s="66"/>
      <c r="G201" s="66"/>
      <c r="H201" s="66"/>
      <c r="I201" s="66"/>
      <c r="J201" s="66"/>
      <c r="K201" s="66"/>
      <c r="L201" s="66"/>
      <c r="M201" s="66"/>
    </row>
    <row r="202" spans="1:43">
      <c r="A202" s="2" t="s">
        <v>94</v>
      </c>
      <c r="C202" s="1" t="s">
        <v>361</v>
      </c>
      <c r="D202" t="s">
        <v>362</v>
      </c>
      <c r="E202" t="s">
        <v>99</v>
      </c>
      <c r="F202">
        <v>30</v>
      </c>
      <c r="G202">
        <v>0</v>
      </c>
      <c r="H202">
        <f>F202*AE202</f>
        <v>0</v>
      </c>
      <c r="I202">
        <f>J202-H202</f>
        <v>0</v>
      </c>
      <c r="J202">
        <f>F202*G202</f>
        <v>0</v>
      </c>
      <c r="K202">
        <v>0</v>
      </c>
      <c r="L202">
        <f>F202*K202</f>
        <v>0</v>
      </c>
      <c r="M202" t="s">
        <v>51</v>
      </c>
      <c r="N202">
        <v>1</v>
      </c>
      <c r="O202">
        <f>IF(N202=5,I202,0)</f>
        <v>0</v>
      </c>
      <c r="Z202">
        <f>IF(AD202=0,J202,0)</f>
        <v>0</v>
      </c>
      <c r="AA202">
        <f>IF(AD202=15,J202,0)</f>
        <v>0</v>
      </c>
      <c r="AB202">
        <f>IF(AD202=21,J202,0)</f>
        <v>0</v>
      </c>
      <c r="AD202">
        <v>12</v>
      </c>
      <c r="AE202">
        <f>G202*AG202</f>
        <v>0</v>
      </c>
      <c r="AF202">
        <f>G202*(1-AG202)</f>
        <v>0</v>
      </c>
      <c r="AG202">
        <v>2.7118644067796609E-2</v>
      </c>
      <c r="AM202">
        <f>F202*AE202</f>
        <v>0</v>
      </c>
      <c r="AN202">
        <f>F202*AF202</f>
        <v>0</v>
      </c>
      <c r="AO202" t="s">
        <v>326</v>
      </c>
      <c r="AP202" t="s">
        <v>327</v>
      </c>
      <c r="AQ202" s="13" t="s">
        <v>54</v>
      </c>
    </row>
    <row r="203" spans="1:43">
      <c r="A203" s="2" t="s">
        <v>363</v>
      </c>
      <c r="C203" s="1" t="s">
        <v>364</v>
      </c>
      <c r="D203" t="s">
        <v>365</v>
      </c>
      <c r="E203" t="s">
        <v>99</v>
      </c>
      <c r="F203">
        <v>4</v>
      </c>
      <c r="G203">
        <v>0</v>
      </c>
      <c r="H203">
        <f>F203*AE203</f>
        <v>0</v>
      </c>
      <c r="I203">
        <f>J203-H203</f>
        <v>0</v>
      </c>
      <c r="J203">
        <f>F203*G203</f>
        <v>0</v>
      </c>
      <c r="K203">
        <v>0</v>
      </c>
      <c r="L203">
        <f>F203*K203</f>
        <v>0</v>
      </c>
      <c r="M203" t="s">
        <v>51</v>
      </c>
      <c r="N203">
        <v>1</v>
      </c>
      <c r="O203">
        <f>IF(N203=5,I203,0)</f>
        <v>0</v>
      </c>
      <c r="Z203">
        <f>IF(AD203=0,J203,0)</f>
        <v>0</v>
      </c>
      <c r="AA203">
        <f>IF(AD203=15,J203,0)</f>
        <v>0</v>
      </c>
      <c r="AB203">
        <f>IF(AD203=21,J203,0)</f>
        <v>0</v>
      </c>
      <c r="AD203">
        <v>12</v>
      </c>
      <c r="AE203">
        <f>G203*AG203</f>
        <v>0</v>
      </c>
      <c r="AF203">
        <f>G203*(1-AG203)</f>
        <v>0</v>
      </c>
      <c r="AG203">
        <v>6.2462908011869427E-2</v>
      </c>
      <c r="AM203">
        <f>F203*AE203</f>
        <v>0</v>
      </c>
      <c r="AN203">
        <f>F203*AF203</f>
        <v>0</v>
      </c>
      <c r="AO203" t="s">
        <v>326</v>
      </c>
      <c r="AP203" t="s">
        <v>327</v>
      </c>
      <c r="AQ203" s="13" t="s">
        <v>54</v>
      </c>
    </row>
    <row r="204" spans="1:43">
      <c r="A204" s="2" t="s">
        <v>366</v>
      </c>
      <c r="C204" s="1" t="s">
        <v>367</v>
      </c>
      <c r="D204" t="s">
        <v>368</v>
      </c>
      <c r="E204" t="s">
        <v>99</v>
      </c>
      <c r="F204">
        <v>1</v>
      </c>
      <c r="G204">
        <v>0</v>
      </c>
      <c r="H204">
        <f>F204*AE204</f>
        <v>0</v>
      </c>
      <c r="I204">
        <f>J204-H204</f>
        <v>0</v>
      </c>
      <c r="J204">
        <f>F204*G204</f>
        <v>0</v>
      </c>
      <c r="K204">
        <v>0</v>
      </c>
      <c r="L204">
        <f>F204*K204</f>
        <v>0</v>
      </c>
      <c r="M204" t="s">
        <v>51</v>
      </c>
      <c r="N204">
        <v>1</v>
      </c>
      <c r="O204">
        <f>IF(N204=5,I204,0)</f>
        <v>0</v>
      </c>
      <c r="Z204">
        <f>IF(AD204=0,J204,0)</f>
        <v>0</v>
      </c>
      <c r="AA204">
        <f>IF(AD204=15,J204,0)</f>
        <v>0</v>
      </c>
      <c r="AB204">
        <f>IF(AD204=21,J204,0)</f>
        <v>0</v>
      </c>
      <c r="AD204">
        <v>12</v>
      </c>
      <c r="AE204">
        <f>G204*AG204</f>
        <v>0</v>
      </c>
      <c r="AF204">
        <f>G204*(1-AG204)</f>
        <v>0</v>
      </c>
      <c r="AG204">
        <v>0</v>
      </c>
      <c r="AM204">
        <f>F204*AE204</f>
        <v>0</v>
      </c>
      <c r="AN204">
        <f>F204*AF204</f>
        <v>0</v>
      </c>
      <c r="AO204" t="s">
        <v>326</v>
      </c>
      <c r="AP204" t="s">
        <v>327</v>
      </c>
      <c r="AQ204" s="13" t="s">
        <v>54</v>
      </c>
    </row>
    <row r="205" spans="1:43">
      <c r="A205" s="2" t="s">
        <v>369</v>
      </c>
      <c r="C205" s="1" t="s">
        <v>370</v>
      </c>
      <c r="D205" t="s">
        <v>371</v>
      </c>
      <c r="E205" t="s">
        <v>80</v>
      </c>
      <c r="F205">
        <v>0.56730000000000003</v>
      </c>
      <c r="G205">
        <v>0</v>
      </c>
      <c r="H205">
        <f>F205*AE205</f>
        <v>0</v>
      </c>
      <c r="I205">
        <f>J205-H205</f>
        <v>0</v>
      </c>
      <c r="J205">
        <f>F205*G205</f>
        <v>0</v>
      </c>
      <c r="K205">
        <v>0</v>
      </c>
      <c r="L205">
        <f>F205*K205</f>
        <v>0</v>
      </c>
      <c r="M205" t="s">
        <v>51</v>
      </c>
      <c r="N205">
        <v>5</v>
      </c>
      <c r="O205">
        <f>IF(N205=5,I205,0)</f>
        <v>0</v>
      </c>
      <c r="Z205">
        <f>IF(AD205=0,J205,0)</f>
        <v>0</v>
      </c>
      <c r="AA205">
        <f>IF(AD205=15,J205,0)</f>
        <v>0</v>
      </c>
      <c r="AB205">
        <f>IF(AD205=21,J205,0)</f>
        <v>0</v>
      </c>
      <c r="AD205">
        <v>12</v>
      </c>
      <c r="AE205">
        <f>G205*AG205</f>
        <v>0</v>
      </c>
      <c r="AF205">
        <f>G205*(1-AG205)</f>
        <v>0</v>
      </c>
      <c r="AG205">
        <v>0</v>
      </c>
      <c r="AM205">
        <f>F205*AE205</f>
        <v>0</v>
      </c>
      <c r="AN205">
        <f>F205*AF205</f>
        <v>0</v>
      </c>
      <c r="AO205" t="s">
        <v>326</v>
      </c>
      <c r="AP205" t="s">
        <v>327</v>
      </c>
      <c r="AQ205" s="13" t="s">
        <v>54</v>
      </c>
    </row>
    <row r="206" spans="1:43">
      <c r="A206" s="2" t="s">
        <v>372</v>
      </c>
      <c r="C206" s="1" t="s">
        <v>373</v>
      </c>
      <c r="D206" t="s">
        <v>374</v>
      </c>
      <c r="E206" t="s">
        <v>50</v>
      </c>
      <c r="F206">
        <v>13.559200000000001</v>
      </c>
      <c r="G206">
        <v>0</v>
      </c>
      <c r="H206">
        <f>F206*AE206</f>
        <v>0</v>
      </c>
      <c r="I206">
        <f>J206-H206</f>
        <v>0</v>
      </c>
      <c r="J206">
        <f>F206*G206</f>
        <v>0</v>
      </c>
      <c r="K206">
        <v>5.3499999999999997E-3</v>
      </c>
      <c r="L206">
        <f>F206*K206</f>
        <v>7.2541720000000004E-2</v>
      </c>
      <c r="M206" t="s">
        <v>51</v>
      </c>
      <c r="N206">
        <v>1</v>
      </c>
      <c r="O206">
        <f>IF(N206=5,I206,0)</f>
        <v>0</v>
      </c>
      <c r="Z206">
        <f>IF(AD206=0,J206,0)</f>
        <v>0</v>
      </c>
      <c r="AA206">
        <f>IF(AD206=15,J206,0)</f>
        <v>0</v>
      </c>
      <c r="AB206">
        <f>IF(AD206=21,J206,0)</f>
        <v>0</v>
      </c>
      <c r="AD206">
        <v>12</v>
      </c>
      <c r="AE206">
        <f>G206*AG206</f>
        <v>0</v>
      </c>
      <c r="AF206">
        <f>G206*(1-AG206)</f>
        <v>0</v>
      </c>
      <c r="AG206">
        <v>0.21135593220338991</v>
      </c>
      <c r="AM206">
        <f>F206*AE206</f>
        <v>0</v>
      </c>
      <c r="AN206">
        <f>F206*AF206</f>
        <v>0</v>
      </c>
      <c r="AO206" t="s">
        <v>326</v>
      </c>
      <c r="AP206" t="s">
        <v>327</v>
      </c>
      <c r="AQ206" s="13" t="s">
        <v>54</v>
      </c>
    </row>
    <row r="207" spans="1:43">
      <c r="D207" s="14" t="s">
        <v>375</v>
      </c>
      <c r="E207" s="14"/>
      <c r="F207" s="14">
        <v>25.295999999999999</v>
      </c>
    </row>
    <row r="208" spans="1:43">
      <c r="D208" s="14" t="s">
        <v>376</v>
      </c>
      <c r="E208" s="14"/>
      <c r="F208" s="14">
        <v>12.778</v>
      </c>
    </row>
    <row r="209" spans="1:43">
      <c r="D209" s="14" t="s">
        <v>377</v>
      </c>
      <c r="E209" s="14"/>
      <c r="F209" s="14">
        <v>26.72</v>
      </c>
    </row>
    <row r="210" spans="1:43">
      <c r="D210" s="14" t="s">
        <v>378</v>
      </c>
      <c r="E210" s="14"/>
      <c r="F210" s="14">
        <v>14.990600000000001</v>
      </c>
    </row>
    <row r="211" spans="1:43">
      <c r="D211" s="14" t="s">
        <v>378</v>
      </c>
      <c r="E211" s="14"/>
      <c r="F211" s="14">
        <v>14.990600000000001</v>
      </c>
    </row>
    <row r="212" spans="1:43">
      <c r="D212" s="14" t="s">
        <v>379</v>
      </c>
      <c r="E212" s="14"/>
      <c r="F212" s="14">
        <v>13.559200000000001</v>
      </c>
    </row>
    <row r="213" spans="1:43" ht="12.75" customHeight="1">
      <c r="C213" s="17" t="s">
        <v>61</v>
      </c>
      <c r="D213" s="66" t="s">
        <v>380</v>
      </c>
      <c r="E213" s="66"/>
      <c r="F213" s="66"/>
      <c r="G213" s="66"/>
      <c r="H213" s="66"/>
      <c r="I213" s="66"/>
      <c r="J213" s="66"/>
      <c r="K213" s="66"/>
      <c r="L213" s="66"/>
      <c r="M213" s="66"/>
    </row>
    <row r="214" spans="1:43">
      <c r="A214" s="2" t="s">
        <v>381</v>
      </c>
      <c r="C214" s="1" t="s">
        <v>382</v>
      </c>
      <c r="D214" t="s">
        <v>383</v>
      </c>
      <c r="E214" t="s">
        <v>50</v>
      </c>
      <c r="F214">
        <v>15.59308</v>
      </c>
      <c r="G214">
        <v>0</v>
      </c>
      <c r="H214">
        <f>F214*AE214</f>
        <v>0</v>
      </c>
      <c r="I214">
        <f>J214-H214</f>
        <v>0</v>
      </c>
      <c r="J214">
        <f>F214*G214</f>
        <v>0</v>
      </c>
      <c r="K214">
        <v>2.5000000000000001E-2</v>
      </c>
      <c r="L214">
        <f>F214*K214</f>
        <v>0.38982700000000003</v>
      </c>
      <c r="M214" t="s">
        <v>51</v>
      </c>
      <c r="N214">
        <v>1</v>
      </c>
      <c r="O214">
        <f>IF(N214=5,I214,0)</f>
        <v>0</v>
      </c>
      <c r="Z214">
        <f>IF(AD214=0,J214,0)</f>
        <v>0</v>
      </c>
      <c r="AA214">
        <f>IF(AD214=15,J214,0)</f>
        <v>0</v>
      </c>
      <c r="AB214">
        <f>IF(AD214=21,J214,0)</f>
        <v>0</v>
      </c>
      <c r="AD214">
        <v>12</v>
      </c>
      <c r="AE214">
        <f>G214*AG214</f>
        <v>0</v>
      </c>
      <c r="AF214">
        <f>G214*(1-AG214)</f>
        <v>0</v>
      </c>
      <c r="AG214">
        <v>1</v>
      </c>
      <c r="AM214">
        <f>F214*AE214</f>
        <v>0</v>
      </c>
      <c r="AN214">
        <f>F214*AF214</f>
        <v>0</v>
      </c>
      <c r="AO214" t="s">
        <v>326</v>
      </c>
      <c r="AP214" t="s">
        <v>327</v>
      </c>
      <c r="AQ214" s="13" t="s">
        <v>54</v>
      </c>
    </row>
    <row r="215" spans="1:43">
      <c r="D215" s="14" t="s">
        <v>384</v>
      </c>
      <c r="E215" s="14"/>
      <c r="F215" s="14">
        <v>29.090399999999999</v>
      </c>
    </row>
    <row r="216" spans="1:43">
      <c r="D216" s="14" t="s">
        <v>385</v>
      </c>
      <c r="E216" s="14"/>
      <c r="F216" s="14">
        <v>14.694699999999999</v>
      </c>
    </row>
    <row r="217" spans="1:43">
      <c r="D217" s="14" t="s">
        <v>386</v>
      </c>
      <c r="E217" s="14"/>
      <c r="F217" s="14">
        <v>30.728000000000002</v>
      </c>
    </row>
    <row r="218" spans="1:43">
      <c r="D218" s="14" t="s">
        <v>387</v>
      </c>
      <c r="E218" s="14"/>
      <c r="F218" s="14">
        <v>16.077919999999999</v>
      </c>
    </row>
    <row r="219" spans="1:43">
      <c r="D219" s="14" t="s">
        <v>387</v>
      </c>
      <c r="E219" s="14"/>
      <c r="F219" s="14">
        <v>16.077919999999999</v>
      </c>
    </row>
    <row r="220" spans="1:43">
      <c r="D220" s="14" t="s">
        <v>388</v>
      </c>
      <c r="E220" s="14"/>
      <c r="F220" s="14">
        <v>15.59308</v>
      </c>
    </row>
    <row r="221" spans="1:43">
      <c r="A221" s="2" t="s">
        <v>389</v>
      </c>
      <c r="C221" s="1" t="s">
        <v>390</v>
      </c>
      <c r="D221" t="s">
        <v>391</v>
      </c>
      <c r="E221" t="s">
        <v>50</v>
      </c>
      <c r="F221">
        <v>2.3927999999999998</v>
      </c>
      <c r="G221">
        <v>0</v>
      </c>
      <c r="H221">
        <f>F221*AE221</f>
        <v>0</v>
      </c>
      <c r="I221">
        <f>J221-H221</f>
        <v>0</v>
      </c>
      <c r="J221">
        <f>F221*G221</f>
        <v>0</v>
      </c>
      <c r="K221">
        <v>3.8800000000000002E-3</v>
      </c>
      <c r="L221">
        <f>F221*K221</f>
        <v>9.2840639999999999E-3</v>
      </c>
      <c r="M221" t="s">
        <v>51</v>
      </c>
      <c r="N221">
        <v>1</v>
      </c>
      <c r="O221">
        <f>IF(N221=5,I221,0)</f>
        <v>0</v>
      </c>
      <c r="Z221">
        <f>IF(AD221=0,J221,0)</f>
        <v>0</v>
      </c>
      <c r="AA221">
        <f>IF(AD221=15,J221,0)</f>
        <v>0</v>
      </c>
      <c r="AB221">
        <f>IF(AD221=21,J221,0)</f>
        <v>0</v>
      </c>
      <c r="AD221">
        <v>12</v>
      </c>
      <c r="AE221">
        <f>G221*AG221</f>
        <v>0</v>
      </c>
      <c r="AF221">
        <f>G221*(1-AG221)</f>
        <v>0</v>
      </c>
      <c r="AG221">
        <v>8.8052952575901219E-2</v>
      </c>
      <c r="AM221">
        <f>F221*AE221</f>
        <v>0</v>
      </c>
      <c r="AN221">
        <f>F221*AF221</f>
        <v>0</v>
      </c>
      <c r="AO221" t="s">
        <v>326</v>
      </c>
      <c r="AP221" t="s">
        <v>327</v>
      </c>
      <c r="AQ221" s="13" t="s">
        <v>54</v>
      </c>
    </row>
    <row r="222" spans="1:43">
      <c r="D222" s="14" t="s">
        <v>392</v>
      </c>
      <c r="E222" s="14"/>
      <c r="F222" s="14">
        <v>4.8840000000000003</v>
      </c>
    </row>
    <row r="223" spans="1:43">
      <c r="D223" s="14" t="s">
        <v>393</v>
      </c>
      <c r="E223" s="14"/>
      <c r="F223" s="14">
        <v>-0.42</v>
      </c>
    </row>
    <row r="224" spans="1:43">
      <c r="D224" s="14" t="s">
        <v>394</v>
      </c>
      <c r="E224" s="14"/>
      <c r="F224" s="14">
        <v>3.1320000000000001</v>
      </c>
    </row>
    <row r="225" spans="1:43">
      <c r="D225" s="14" t="s">
        <v>395</v>
      </c>
      <c r="E225" s="14"/>
      <c r="F225" s="14">
        <v>-0.63</v>
      </c>
    </row>
    <row r="226" spans="1:43">
      <c r="D226" s="14" t="s">
        <v>396</v>
      </c>
      <c r="E226" s="14"/>
      <c r="F226" s="14">
        <v>6.12</v>
      </c>
    </row>
    <row r="227" spans="1:43">
      <c r="D227" s="14" t="s">
        <v>397</v>
      </c>
      <c r="E227" s="14"/>
      <c r="F227" s="14">
        <v>-0.84</v>
      </c>
    </row>
    <row r="228" spans="1:43">
      <c r="D228" s="14" t="s">
        <v>398</v>
      </c>
      <c r="E228" s="14"/>
      <c r="F228" s="14">
        <v>-0.48</v>
      </c>
    </row>
    <row r="229" spans="1:43">
      <c r="D229" s="14" t="s">
        <v>399</v>
      </c>
      <c r="E229" s="14"/>
      <c r="F229" s="14">
        <v>-0.48</v>
      </c>
    </row>
    <row r="230" spans="1:43">
      <c r="D230" s="14" t="s">
        <v>400</v>
      </c>
      <c r="E230" s="14"/>
      <c r="F230" s="14">
        <v>2.6454</v>
      </c>
    </row>
    <row r="231" spans="1:43">
      <c r="D231" s="14" t="s">
        <v>400</v>
      </c>
      <c r="E231" s="14"/>
      <c r="F231" s="14">
        <v>2.6454</v>
      </c>
    </row>
    <row r="232" spans="1:43">
      <c r="D232" s="14" t="s">
        <v>401</v>
      </c>
      <c r="E232" s="14"/>
      <c r="F232" s="14">
        <v>2.3927999999999998</v>
      </c>
    </row>
    <row r="233" spans="1:43">
      <c r="A233" s="2" t="s">
        <v>402</v>
      </c>
      <c r="C233" s="1" t="s">
        <v>403</v>
      </c>
      <c r="D233" t="s">
        <v>404</v>
      </c>
      <c r="E233" t="s">
        <v>50</v>
      </c>
      <c r="F233">
        <v>2.8713600000000001</v>
      </c>
      <c r="G233">
        <v>0</v>
      </c>
      <c r="H233">
        <f>F233*AE233</f>
        <v>0</v>
      </c>
      <c r="I233">
        <f>J233-H233</f>
        <v>0</v>
      </c>
      <c r="J233">
        <f>F233*G233</f>
        <v>0</v>
      </c>
      <c r="K233">
        <v>1.4999999999999999E-2</v>
      </c>
      <c r="L233">
        <f>F233*K233</f>
        <v>4.3070400000000002E-2</v>
      </c>
      <c r="M233" t="s">
        <v>405</v>
      </c>
      <c r="N233">
        <v>1</v>
      </c>
      <c r="O233">
        <f>IF(N233=5,I233,0)</f>
        <v>0</v>
      </c>
      <c r="Z233">
        <f>IF(AD233=0,J233,0)</f>
        <v>0</v>
      </c>
      <c r="AA233">
        <f>IF(AD233=15,J233,0)</f>
        <v>0</v>
      </c>
      <c r="AB233">
        <f>IF(AD233=21,J233,0)</f>
        <v>0</v>
      </c>
      <c r="AD233">
        <v>12</v>
      </c>
      <c r="AE233">
        <f>G233*AG233</f>
        <v>0</v>
      </c>
      <c r="AF233">
        <f>G233*(1-AG233)</f>
        <v>0</v>
      </c>
      <c r="AG233">
        <v>1</v>
      </c>
      <c r="AM233">
        <f>F233*AE233</f>
        <v>0</v>
      </c>
      <c r="AN233">
        <f>F233*AF233</f>
        <v>0</v>
      </c>
      <c r="AO233" t="s">
        <v>326</v>
      </c>
      <c r="AP233" t="s">
        <v>327</v>
      </c>
      <c r="AQ233" s="13" t="s">
        <v>54</v>
      </c>
    </row>
    <row r="234" spans="1:43">
      <c r="D234" s="14" t="s">
        <v>406</v>
      </c>
      <c r="E234" s="14"/>
      <c r="F234" s="14">
        <v>5.3567999999999998</v>
      </c>
    </row>
    <row r="235" spans="1:43">
      <c r="D235" s="14" t="s">
        <v>407</v>
      </c>
      <c r="E235" s="14"/>
      <c r="F235" s="14">
        <v>3.0024000000000002</v>
      </c>
    </row>
    <row r="236" spans="1:43">
      <c r="D236" s="14" t="s">
        <v>408</v>
      </c>
      <c r="E236" s="14"/>
      <c r="F236" s="14">
        <v>5.1840000000000002</v>
      </c>
    </row>
    <row r="237" spans="1:43">
      <c r="D237" s="14" t="s">
        <v>409</v>
      </c>
      <c r="E237" s="14"/>
      <c r="F237" s="14">
        <v>2.9606400000000002</v>
      </c>
    </row>
    <row r="238" spans="1:43">
      <c r="D238" s="14" t="s">
        <v>409</v>
      </c>
      <c r="E238" s="14"/>
      <c r="F238" s="14">
        <v>2.9606400000000002</v>
      </c>
    </row>
    <row r="239" spans="1:43">
      <c r="D239" s="14" t="s">
        <v>410</v>
      </c>
      <c r="E239" s="14"/>
      <c r="F239" s="14">
        <v>2.8713600000000001</v>
      </c>
    </row>
    <row r="240" spans="1:43" ht="12.75" customHeight="1">
      <c r="C240" s="17" t="s">
        <v>61</v>
      </c>
      <c r="D240" s="66" t="s">
        <v>411</v>
      </c>
      <c r="E240" s="66"/>
      <c r="F240" s="66"/>
      <c r="G240" s="66"/>
      <c r="H240" s="66"/>
      <c r="I240" s="66"/>
      <c r="J240" s="66"/>
      <c r="K240" s="66"/>
      <c r="L240" s="66"/>
      <c r="M240" s="66"/>
    </row>
    <row r="241" spans="1:43">
      <c r="A241" s="18"/>
      <c r="B241" s="19"/>
      <c r="C241" s="19" t="s">
        <v>412</v>
      </c>
      <c r="D241" s="13" t="s">
        <v>413</v>
      </c>
      <c r="E241" s="13"/>
      <c r="F241" s="13"/>
      <c r="G241" s="13"/>
      <c r="H241" s="13">
        <f>SUM(H242:H271)</f>
        <v>0</v>
      </c>
      <c r="I241" s="13">
        <f>SUM(I242:I271)</f>
        <v>0</v>
      </c>
      <c r="J241" s="13">
        <f>H241+I241</f>
        <v>0</v>
      </c>
      <c r="K241" s="13"/>
      <c r="L241" s="13">
        <f>SUM(L242:L271)</f>
        <v>2.3191820000000002E-2</v>
      </c>
      <c r="M241" s="13"/>
      <c r="P241" s="13">
        <f>IF(Q241="PR",J241,SUM(O242:O271))</f>
        <v>0</v>
      </c>
      <c r="Q241" s="13" t="s">
        <v>103</v>
      </c>
      <c r="R241" s="13">
        <f>IF(Q241="HS",H241,0)</f>
        <v>0</v>
      </c>
      <c r="S241" s="13">
        <f>IF(Q241="HS",I241-P241,0)</f>
        <v>0</v>
      </c>
      <c r="T241" s="13">
        <f>IF(Q241="PS",H241,0)</f>
        <v>0</v>
      </c>
      <c r="U241" s="13">
        <f>IF(Q241="PS",I241-P241,0)</f>
        <v>0</v>
      </c>
      <c r="V241" s="13">
        <f>IF(Q241="MP",H241,0)</f>
        <v>0</v>
      </c>
      <c r="W241" s="13">
        <f>IF(Q241="MP",I241-P241,0)</f>
        <v>0</v>
      </c>
      <c r="X241" s="13">
        <f>IF(Q241="OM",H241,0)</f>
        <v>0</v>
      </c>
      <c r="Y241" s="13">
        <v>784</v>
      </c>
      <c r="AI241">
        <f>SUM(Z242:Z271)</f>
        <v>0</v>
      </c>
      <c r="AJ241">
        <f>SUM(AA242:AA271)</f>
        <v>0</v>
      </c>
      <c r="AK241">
        <f>SUM(AB242:AB271)</f>
        <v>0</v>
      </c>
    </row>
    <row r="242" spans="1:43">
      <c r="A242" s="2" t="s">
        <v>414</v>
      </c>
      <c r="C242" s="1" t="s">
        <v>415</v>
      </c>
      <c r="D242" t="s">
        <v>416</v>
      </c>
      <c r="E242" t="s">
        <v>50</v>
      </c>
      <c r="F242">
        <v>29.045999999999999</v>
      </c>
      <c r="G242">
        <v>0</v>
      </c>
      <c r="H242">
        <f>F242*AE242</f>
        <v>0</v>
      </c>
      <c r="I242">
        <f>J242-H242</f>
        <v>0</v>
      </c>
      <c r="J242">
        <f>F242*G242</f>
        <v>0</v>
      </c>
      <c r="K242">
        <v>0</v>
      </c>
      <c r="L242">
        <f>F242*K242</f>
        <v>0</v>
      </c>
      <c r="M242" t="s">
        <v>51</v>
      </c>
      <c r="N242">
        <v>1</v>
      </c>
      <c r="O242">
        <f>IF(N242=5,I242,0)</f>
        <v>0</v>
      </c>
      <c r="Z242">
        <f>IF(AD242=0,J242,0)</f>
        <v>0</v>
      </c>
      <c r="AA242">
        <f>IF(AD242=15,J242,0)</f>
        <v>0</v>
      </c>
      <c r="AB242">
        <f>IF(AD242=21,J242,0)</f>
        <v>0</v>
      </c>
      <c r="AD242">
        <v>12</v>
      </c>
      <c r="AE242">
        <f>G242*AG242</f>
        <v>0</v>
      </c>
      <c r="AF242">
        <f>G242*(1-AG242)</f>
        <v>0</v>
      </c>
      <c r="AG242">
        <v>0</v>
      </c>
      <c r="AM242">
        <f>F242*AE242</f>
        <v>0</v>
      </c>
      <c r="AN242">
        <f>F242*AF242</f>
        <v>0</v>
      </c>
      <c r="AO242" t="s">
        <v>417</v>
      </c>
      <c r="AP242" t="s">
        <v>327</v>
      </c>
      <c r="AQ242" s="13" t="s">
        <v>54</v>
      </c>
    </row>
    <row r="243" spans="1:43">
      <c r="D243" s="14" t="s">
        <v>418</v>
      </c>
      <c r="E243" s="14"/>
      <c r="F243" s="14">
        <v>6.98</v>
      </c>
    </row>
    <row r="244" spans="1:43">
      <c r="D244" s="14" t="s">
        <v>419</v>
      </c>
      <c r="E244" s="14"/>
      <c r="F244" s="14">
        <v>9.7680000000000007</v>
      </c>
    </row>
    <row r="245" spans="1:43">
      <c r="D245" s="14" t="s">
        <v>420</v>
      </c>
      <c r="E245" s="14"/>
      <c r="F245" s="14">
        <v>2.8628</v>
      </c>
    </row>
    <row r="246" spans="1:43">
      <c r="D246" s="14" t="s">
        <v>421</v>
      </c>
      <c r="E246" s="14"/>
      <c r="F246" s="14">
        <v>6.2640000000000002</v>
      </c>
    </row>
    <row r="247" spans="1:43">
      <c r="D247" s="14" t="s">
        <v>422</v>
      </c>
      <c r="E247" s="14"/>
      <c r="F247" s="14">
        <v>6.2</v>
      </c>
    </row>
    <row r="248" spans="1:43">
      <c r="D248" s="14" t="s">
        <v>423</v>
      </c>
      <c r="E248" s="14"/>
      <c r="F248" s="14">
        <v>12.24</v>
      </c>
    </row>
    <row r="249" spans="1:43">
      <c r="D249" s="14" t="s">
        <v>424</v>
      </c>
      <c r="E249" s="14"/>
      <c r="F249" s="14">
        <v>6.09</v>
      </c>
    </row>
    <row r="250" spans="1:43">
      <c r="D250" s="14" t="s">
        <v>425</v>
      </c>
      <c r="E250" s="14"/>
      <c r="F250" s="14">
        <v>0</v>
      </c>
    </row>
    <row r="251" spans="1:43">
      <c r="D251" s="14" t="s">
        <v>426</v>
      </c>
      <c r="E251" s="14"/>
      <c r="F251" s="14">
        <v>6.57</v>
      </c>
    </row>
    <row r="252" spans="1:43">
      <c r="D252" s="14" t="s">
        <v>427</v>
      </c>
      <c r="E252" s="14"/>
      <c r="F252" s="14">
        <v>13.858000000000001</v>
      </c>
    </row>
    <row r="253" spans="1:43">
      <c r="D253" s="14" t="s">
        <v>424</v>
      </c>
      <c r="E253" s="14"/>
      <c r="F253" s="14">
        <v>6.09</v>
      </c>
    </row>
    <row r="254" spans="1:43">
      <c r="D254" s="14" t="s">
        <v>425</v>
      </c>
      <c r="E254" s="14"/>
      <c r="F254" s="14">
        <v>0</v>
      </c>
    </row>
    <row r="255" spans="1:43">
      <c r="D255" s="14" t="s">
        <v>426</v>
      </c>
      <c r="E255" s="14"/>
      <c r="F255" s="14">
        <v>6.57</v>
      </c>
    </row>
    <row r="256" spans="1:43">
      <c r="D256" s="14" t="s">
        <v>427</v>
      </c>
      <c r="E256" s="14"/>
      <c r="F256" s="14">
        <v>13.858000000000001</v>
      </c>
    </row>
    <row r="257" spans="1:43">
      <c r="D257" s="14" t="s">
        <v>428</v>
      </c>
      <c r="E257" s="14"/>
      <c r="F257" s="14">
        <v>5.23</v>
      </c>
    </row>
    <row r="258" spans="1:43">
      <c r="D258" s="14" t="s">
        <v>429</v>
      </c>
      <c r="E258" s="14"/>
      <c r="F258" s="14">
        <v>5.5056000000000003</v>
      </c>
    </row>
    <row r="259" spans="1:43">
      <c r="D259" s="14" t="s">
        <v>430</v>
      </c>
      <c r="E259" s="14"/>
      <c r="F259" s="14">
        <v>5.43</v>
      </c>
    </row>
    <row r="260" spans="1:43">
      <c r="D260" s="14" t="s">
        <v>431</v>
      </c>
      <c r="E260" s="14"/>
      <c r="F260" s="14">
        <v>12.8804</v>
      </c>
    </row>
    <row r="261" spans="1:43" ht="12.75" customHeight="1">
      <c r="C261" s="17" t="s">
        <v>61</v>
      </c>
      <c r="D261" s="66" t="s">
        <v>432</v>
      </c>
      <c r="E261" s="66"/>
      <c r="F261" s="66"/>
      <c r="G261" s="66"/>
      <c r="H261" s="66"/>
      <c r="I261" s="66"/>
      <c r="J261" s="66"/>
      <c r="K261" s="66"/>
      <c r="L261" s="66"/>
      <c r="M261" s="66"/>
    </row>
    <row r="262" spans="1:43">
      <c r="A262" s="2" t="s">
        <v>433</v>
      </c>
      <c r="C262" s="1" t="s">
        <v>434</v>
      </c>
      <c r="D262" t="s">
        <v>435</v>
      </c>
      <c r="E262" t="s">
        <v>50</v>
      </c>
      <c r="F262">
        <v>29.045999999999999</v>
      </c>
      <c r="G262">
        <v>0</v>
      </c>
      <c r="H262">
        <f>F262*AE262</f>
        <v>0</v>
      </c>
      <c r="I262">
        <f>J262-H262</f>
        <v>0</v>
      </c>
      <c r="J262">
        <f>F262*G262</f>
        <v>0</v>
      </c>
      <c r="K262">
        <v>0</v>
      </c>
      <c r="L262">
        <f>F262*K262</f>
        <v>0</v>
      </c>
      <c r="M262" t="s">
        <v>51</v>
      </c>
      <c r="N262">
        <v>1</v>
      </c>
      <c r="O262">
        <f>IF(N262=5,I262,0)</f>
        <v>0</v>
      </c>
      <c r="Z262">
        <f>IF(AD262=0,J262,0)</f>
        <v>0</v>
      </c>
      <c r="AA262">
        <f>IF(AD262=15,J262,0)</f>
        <v>0</v>
      </c>
      <c r="AB262">
        <f>IF(AD262=21,J262,0)</f>
        <v>0</v>
      </c>
      <c r="AD262">
        <v>12</v>
      </c>
      <c r="AE262">
        <f>G262*AG262</f>
        <v>0</v>
      </c>
      <c r="AF262">
        <f>G262*(1-AG262)</f>
        <v>0</v>
      </c>
      <c r="AG262">
        <v>0</v>
      </c>
      <c r="AM262">
        <f>F262*AE262</f>
        <v>0</v>
      </c>
      <c r="AN262">
        <f>F262*AF262</f>
        <v>0</v>
      </c>
      <c r="AO262" t="s">
        <v>417</v>
      </c>
      <c r="AP262" t="s">
        <v>327</v>
      </c>
      <c r="AQ262" s="13" t="s">
        <v>54</v>
      </c>
    </row>
    <row r="263" spans="1:43" ht="12.75" customHeight="1">
      <c r="C263" s="17" t="s">
        <v>61</v>
      </c>
      <c r="D263" s="66" t="s">
        <v>436</v>
      </c>
      <c r="E263" s="66"/>
      <c r="F263" s="66"/>
      <c r="G263" s="66"/>
      <c r="H263" s="66"/>
      <c r="I263" s="66"/>
      <c r="J263" s="66"/>
      <c r="K263" s="66"/>
      <c r="L263" s="66"/>
      <c r="M263" s="66"/>
    </row>
    <row r="264" spans="1:43">
      <c r="A264" s="2" t="s">
        <v>437</v>
      </c>
      <c r="C264" s="1" t="s">
        <v>438</v>
      </c>
      <c r="D264" t="s">
        <v>439</v>
      </c>
      <c r="E264" t="s">
        <v>50</v>
      </c>
      <c r="F264">
        <v>10.66</v>
      </c>
      <c r="G264">
        <v>0</v>
      </c>
      <c r="H264">
        <f>F264*AE264</f>
        <v>0</v>
      </c>
      <c r="I264">
        <f>J264-H264</f>
        <v>0</v>
      </c>
      <c r="J264">
        <f>F264*G264</f>
        <v>0</v>
      </c>
      <c r="K264">
        <v>3.5E-4</v>
      </c>
      <c r="L264">
        <f>F264*K264</f>
        <v>3.7309999999999999E-3</v>
      </c>
      <c r="M264" t="s">
        <v>51</v>
      </c>
      <c r="N264">
        <v>1</v>
      </c>
      <c r="O264">
        <f>IF(N264=5,I264,0)</f>
        <v>0</v>
      </c>
      <c r="Z264">
        <f>IF(AD264=0,J264,0)</f>
        <v>0</v>
      </c>
      <c r="AA264">
        <f>IF(AD264=15,J264,0)</f>
        <v>0</v>
      </c>
      <c r="AB264">
        <f>IF(AD264=21,J264,0)</f>
        <v>0</v>
      </c>
      <c r="AD264">
        <v>12</v>
      </c>
      <c r="AE264">
        <f>G264*AG264</f>
        <v>0</v>
      </c>
      <c r="AF264">
        <f>G264*(1-AG264)</f>
        <v>0</v>
      </c>
      <c r="AG264">
        <v>0.624</v>
      </c>
      <c r="AM264">
        <f>F264*AE264</f>
        <v>0</v>
      </c>
      <c r="AN264">
        <f>F264*AF264</f>
        <v>0</v>
      </c>
      <c r="AO264" t="s">
        <v>417</v>
      </c>
      <c r="AP264" t="s">
        <v>327</v>
      </c>
      <c r="AQ264" s="13" t="s">
        <v>54</v>
      </c>
    </row>
    <row r="265" spans="1:43">
      <c r="D265" s="14" t="s">
        <v>87</v>
      </c>
      <c r="E265" s="14"/>
      <c r="F265" s="14">
        <v>6.98</v>
      </c>
    </row>
    <row r="266" spans="1:43">
      <c r="D266" s="14" t="s">
        <v>440</v>
      </c>
      <c r="E266" s="14"/>
      <c r="F266" s="14">
        <v>12.52</v>
      </c>
    </row>
    <row r="267" spans="1:43">
      <c r="D267" s="14" t="s">
        <v>440</v>
      </c>
      <c r="E267" s="14"/>
      <c r="F267" s="14">
        <v>12.52</v>
      </c>
    </row>
    <row r="268" spans="1:43">
      <c r="D268" s="14" t="s">
        <v>441</v>
      </c>
      <c r="E268" s="14"/>
      <c r="F268" s="14">
        <v>10.66</v>
      </c>
    </row>
    <row r="269" spans="1:43">
      <c r="A269" s="2" t="s">
        <v>442</v>
      </c>
      <c r="C269" s="1" t="s">
        <v>443</v>
      </c>
      <c r="D269" t="s">
        <v>444</v>
      </c>
      <c r="E269" t="s">
        <v>50</v>
      </c>
      <c r="F269">
        <v>29.045999999999999</v>
      </c>
      <c r="G269">
        <v>0</v>
      </c>
      <c r="H269">
        <f>F269*AE269</f>
        <v>0</v>
      </c>
      <c r="I269">
        <f>J269-H269</f>
        <v>0</v>
      </c>
      <c r="J269">
        <f>F269*G269</f>
        <v>0</v>
      </c>
      <c r="K269">
        <v>4.0000000000000002E-4</v>
      </c>
      <c r="L269">
        <f>F269*K269</f>
        <v>1.1618400000000001E-2</v>
      </c>
      <c r="M269" t="s">
        <v>51</v>
      </c>
      <c r="N269">
        <v>1</v>
      </c>
      <c r="O269">
        <f>IF(N269=5,I269,0)</f>
        <v>0</v>
      </c>
      <c r="Z269">
        <f>IF(AD269=0,J269,0)</f>
        <v>0</v>
      </c>
      <c r="AA269">
        <f>IF(AD269=15,J269,0)</f>
        <v>0</v>
      </c>
      <c r="AB269">
        <f>IF(AD269=21,J269,0)</f>
        <v>0</v>
      </c>
      <c r="AD269">
        <v>12</v>
      </c>
      <c r="AE269">
        <f>G269*AG269</f>
        <v>0</v>
      </c>
      <c r="AF269">
        <f>G269*(1-AG269)</f>
        <v>0</v>
      </c>
      <c r="AG269">
        <v>0.62193475815523058</v>
      </c>
      <c r="AM269">
        <f>F269*AE269</f>
        <v>0</v>
      </c>
      <c r="AN269">
        <f>F269*AF269</f>
        <v>0</v>
      </c>
      <c r="AO269" t="s">
        <v>417</v>
      </c>
      <c r="AP269" t="s">
        <v>327</v>
      </c>
      <c r="AQ269" s="13" t="s">
        <v>54</v>
      </c>
    </row>
    <row r="270" spans="1:43" ht="12.75" customHeight="1">
      <c r="C270" s="17" t="s">
        <v>61</v>
      </c>
      <c r="D270" s="66" t="s">
        <v>445</v>
      </c>
      <c r="E270" s="66"/>
      <c r="F270" s="66"/>
      <c r="G270" s="66"/>
      <c r="H270" s="66"/>
      <c r="I270" s="66"/>
      <c r="J270" s="66"/>
      <c r="K270" s="66"/>
      <c r="L270" s="66"/>
      <c r="M270" s="66"/>
    </row>
    <row r="271" spans="1:43">
      <c r="A271" s="2" t="s">
        <v>446</v>
      </c>
      <c r="C271" s="1" t="s">
        <v>447</v>
      </c>
      <c r="D271" t="s">
        <v>448</v>
      </c>
      <c r="E271" t="s">
        <v>50</v>
      </c>
      <c r="F271">
        <v>29.045999999999999</v>
      </c>
      <c r="G271">
        <v>0</v>
      </c>
      <c r="H271">
        <f>F271*AE271</f>
        <v>0</v>
      </c>
      <c r="I271">
        <f>J271-H271</f>
        <v>0</v>
      </c>
      <c r="J271">
        <f>F271*G271</f>
        <v>0</v>
      </c>
      <c r="K271">
        <v>2.7E-4</v>
      </c>
      <c r="L271">
        <f>F271*K271</f>
        <v>7.8424199999999993E-3</v>
      </c>
      <c r="M271" t="s">
        <v>51</v>
      </c>
      <c r="N271">
        <v>1</v>
      </c>
      <c r="O271">
        <f>IF(N271=5,I271,0)</f>
        <v>0</v>
      </c>
      <c r="Z271">
        <f>IF(AD271=0,J271,0)</f>
        <v>0</v>
      </c>
      <c r="AA271">
        <f>IF(AD271=15,J271,0)</f>
        <v>0</v>
      </c>
      <c r="AB271">
        <f>IF(AD271=21,J271,0)</f>
        <v>0</v>
      </c>
      <c r="AD271">
        <v>12</v>
      </c>
      <c r="AE271">
        <f>G271*AG271</f>
        <v>0</v>
      </c>
      <c r="AF271">
        <f>G271*(1-AG271)</f>
        <v>0</v>
      </c>
      <c r="AG271">
        <v>0.18165291567612921</v>
      </c>
      <c r="AM271">
        <f>F271*AE271</f>
        <v>0</v>
      </c>
      <c r="AN271">
        <f>F271*AF271</f>
        <v>0</v>
      </c>
      <c r="AO271" t="s">
        <v>417</v>
      </c>
      <c r="AP271" t="s">
        <v>327</v>
      </c>
      <c r="AQ271" s="13" t="s">
        <v>54</v>
      </c>
    </row>
    <row r="272" spans="1:43" ht="12.75" customHeight="1">
      <c r="C272" s="17" t="s">
        <v>61</v>
      </c>
      <c r="D272" s="66" t="s">
        <v>449</v>
      </c>
      <c r="E272" s="66"/>
      <c r="F272" s="66"/>
      <c r="G272" s="66"/>
      <c r="H272" s="66"/>
      <c r="I272" s="66"/>
      <c r="J272" s="66"/>
      <c r="K272" s="66"/>
      <c r="L272" s="66"/>
      <c r="M272" s="66"/>
    </row>
    <row r="273" spans="1:43">
      <c r="A273" s="18"/>
      <c r="B273" s="19"/>
      <c r="C273" s="19" t="s">
        <v>450</v>
      </c>
      <c r="D273" s="13" t="s">
        <v>451</v>
      </c>
      <c r="E273" s="13"/>
      <c r="F273" s="13"/>
      <c r="G273" s="13"/>
      <c r="H273" s="13">
        <f>SUM(H274:H291)</f>
        <v>0</v>
      </c>
      <c r="I273" s="13">
        <f>SUM(I274:I291)</f>
        <v>0</v>
      </c>
      <c r="J273" s="13">
        <f>H273+I273</f>
        <v>0</v>
      </c>
      <c r="K273" s="13"/>
      <c r="L273" s="13">
        <f>SUM(L274:L291)</f>
        <v>1.1657562000000001</v>
      </c>
      <c r="M273" s="13"/>
      <c r="P273" s="13">
        <f>IF(Q273="PR",J273,SUM(O274:O291))</f>
        <v>0</v>
      </c>
      <c r="Q273" s="13" t="s">
        <v>46</v>
      </c>
      <c r="R273" s="13">
        <f>IF(Q273="HS",H273,0)</f>
        <v>0</v>
      </c>
      <c r="S273" s="13">
        <f>IF(Q273="HS",I273-P273,0)</f>
        <v>0</v>
      </c>
      <c r="T273" s="13">
        <f>IF(Q273="PS",H273,0)</f>
        <v>0</v>
      </c>
      <c r="U273" s="13">
        <f>IF(Q273="PS",I273-P273,0)</f>
        <v>0</v>
      </c>
      <c r="V273" s="13">
        <f>IF(Q273="MP",H273,0)</f>
        <v>0</v>
      </c>
      <c r="W273" s="13">
        <f>IF(Q273="MP",I273-P273,0)</f>
        <v>0</v>
      </c>
      <c r="X273" s="13">
        <f>IF(Q273="OM",H273,0)</f>
        <v>0</v>
      </c>
      <c r="Y273" s="13">
        <v>96</v>
      </c>
      <c r="AI273">
        <f>SUM(Z274:Z291)</f>
        <v>0</v>
      </c>
      <c r="AJ273">
        <f>SUM(AA274:AA291)</f>
        <v>0</v>
      </c>
      <c r="AK273">
        <f>SUM(AB274:AB291)</f>
        <v>0</v>
      </c>
    </row>
    <row r="274" spans="1:43">
      <c r="A274" s="2" t="s">
        <v>452</v>
      </c>
      <c r="C274" s="1" t="s">
        <v>453</v>
      </c>
      <c r="D274" t="s">
        <v>454</v>
      </c>
      <c r="E274" t="s">
        <v>455</v>
      </c>
      <c r="F274">
        <v>0.36609999999999998</v>
      </c>
      <c r="G274">
        <v>0</v>
      </c>
      <c r="H274">
        <f>F274*AE274</f>
        <v>0</v>
      </c>
      <c r="I274">
        <f>J274-H274</f>
        <v>0</v>
      </c>
      <c r="J274">
        <f>F274*G274</f>
        <v>0</v>
      </c>
      <c r="K274">
        <v>2.2000000000000002</v>
      </c>
      <c r="L274">
        <f>F274*K274</f>
        <v>0.80542000000000002</v>
      </c>
      <c r="M274" t="s">
        <v>51</v>
      </c>
      <c r="N274">
        <v>1</v>
      </c>
      <c r="O274">
        <f>IF(N274=5,I274,0)</f>
        <v>0</v>
      </c>
      <c r="Z274">
        <f>IF(AD274=0,J274,0)</f>
        <v>0</v>
      </c>
      <c r="AA274">
        <f>IF(AD274=15,J274,0)</f>
        <v>0</v>
      </c>
      <c r="AB274">
        <f>IF(AD274=21,J274,0)</f>
        <v>0</v>
      </c>
      <c r="AD274">
        <v>12</v>
      </c>
      <c r="AE274">
        <f>G274*AG274</f>
        <v>0</v>
      </c>
      <c r="AF274">
        <f>G274*(1-AG274)</f>
        <v>0</v>
      </c>
      <c r="AG274">
        <v>0</v>
      </c>
      <c r="AM274">
        <f>F274*AE274</f>
        <v>0</v>
      </c>
      <c r="AN274">
        <f>F274*AF274</f>
        <v>0</v>
      </c>
      <c r="AO274" t="s">
        <v>456</v>
      </c>
      <c r="AP274" t="s">
        <v>457</v>
      </c>
      <c r="AQ274" s="13" t="s">
        <v>54</v>
      </c>
    </row>
    <row r="275" spans="1:43">
      <c r="D275" s="14" t="s">
        <v>458</v>
      </c>
      <c r="E275" s="14"/>
      <c r="F275" s="14">
        <v>0.32900000000000001</v>
      </c>
    </row>
    <row r="276" spans="1:43">
      <c r="D276" s="14" t="s">
        <v>459</v>
      </c>
      <c r="E276" s="14"/>
      <c r="F276" s="14">
        <v>0.42630000000000001</v>
      </c>
    </row>
    <row r="277" spans="1:43">
      <c r="D277" s="14" t="s">
        <v>459</v>
      </c>
      <c r="E277" s="14"/>
      <c r="F277" s="14">
        <v>0.42630000000000001</v>
      </c>
    </row>
    <row r="278" spans="1:43">
      <c r="D278" s="14" t="s">
        <v>460</v>
      </c>
      <c r="E278" s="14"/>
      <c r="F278" s="14">
        <v>0.36609999999999998</v>
      </c>
    </row>
    <row r="279" spans="1:43" ht="38.25" customHeight="1">
      <c r="C279" s="17" t="s">
        <v>61</v>
      </c>
      <c r="D279" s="66" t="s">
        <v>461</v>
      </c>
      <c r="E279" s="66"/>
      <c r="F279" s="66"/>
      <c r="G279" s="66"/>
      <c r="H279" s="66"/>
      <c r="I279" s="66"/>
      <c r="J279" s="66"/>
      <c r="K279" s="66"/>
      <c r="L279" s="66"/>
      <c r="M279" s="66"/>
    </row>
    <row r="280" spans="1:43">
      <c r="A280" s="2" t="s">
        <v>462</v>
      </c>
      <c r="C280" s="1" t="s">
        <v>463</v>
      </c>
      <c r="D280" t="s">
        <v>464</v>
      </c>
      <c r="E280" t="s">
        <v>455</v>
      </c>
      <c r="F280">
        <v>0.36609999999999998</v>
      </c>
      <c r="G280">
        <v>0</v>
      </c>
      <c r="H280">
        <f>F280*AE280</f>
        <v>0</v>
      </c>
      <c r="I280">
        <f>J280-H280</f>
        <v>0</v>
      </c>
      <c r="J280">
        <f>F280*G280</f>
        <v>0</v>
      </c>
      <c r="K280">
        <v>0</v>
      </c>
      <c r="L280">
        <f>F280*K280</f>
        <v>0</v>
      </c>
      <c r="M280" t="s">
        <v>51</v>
      </c>
      <c r="N280">
        <v>1</v>
      </c>
      <c r="O280">
        <f>IF(N280=5,I280,0)</f>
        <v>0</v>
      </c>
      <c r="Z280">
        <f>IF(AD280=0,J280,0)</f>
        <v>0</v>
      </c>
      <c r="AA280">
        <f>IF(AD280=15,J280,0)</f>
        <v>0</v>
      </c>
      <c r="AB280">
        <f>IF(AD280=21,J280,0)</f>
        <v>0</v>
      </c>
      <c r="AD280">
        <v>12</v>
      </c>
      <c r="AE280">
        <f>G280*AG280</f>
        <v>0</v>
      </c>
      <c r="AF280">
        <f>G280*(1-AG280)</f>
        <v>0</v>
      </c>
      <c r="AG280">
        <v>0</v>
      </c>
      <c r="AM280">
        <f>F280*AE280</f>
        <v>0</v>
      </c>
      <c r="AN280">
        <f>F280*AF280</f>
        <v>0</v>
      </c>
      <c r="AO280" t="s">
        <v>456</v>
      </c>
      <c r="AP280" t="s">
        <v>457</v>
      </c>
      <c r="AQ280" s="13" t="s">
        <v>54</v>
      </c>
    </row>
    <row r="281" spans="1:43" ht="25.5" customHeight="1">
      <c r="C281" s="17" t="s">
        <v>61</v>
      </c>
      <c r="D281" s="66" t="s">
        <v>465</v>
      </c>
      <c r="E281" s="66"/>
      <c r="F281" s="66"/>
      <c r="G281" s="66"/>
      <c r="H281" s="66"/>
      <c r="I281" s="66"/>
      <c r="J281" s="66"/>
      <c r="K281" s="66"/>
      <c r="L281" s="66"/>
      <c r="M281" s="66"/>
    </row>
    <row r="282" spans="1:43">
      <c r="A282" s="2" t="s">
        <v>466</v>
      </c>
      <c r="C282" s="1" t="s">
        <v>467</v>
      </c>
      <c r="D282" t="s">
        <v>468</v>
      </c>
      <c r="E282" t="s">
        <v>50</v>
      </c>
      <c r="F282">
        <v>5.23</v>
      </c>
      <c r="G282">
        <v>0</v>
      </c>
      <c r="H282">
        <f>F282*AE282</f>
        <v>0</v>
      </c>
      <c r="I282">
        <f>J282-H282</f>
        <v>0</v>
      </c>
      <c r="J282">
        <f>F282*G282</f>
        <v>0</v>
      </c>
      <c r="K282">
        <v>1.26E-2</v>
      </c>
      <c r="L282">
        <f>F282*K282</f>
        <v>6.5898000000000012E-2</v>
      </c>
      <c r="M282" t="s">
        <v>51</v>
      </c>
      <c r="N282">
        <v>1</v>
      </c>
      <c r="O282">
        <f>IF(N282=5,I282,0)</f>
        <v>0</v>
      </c>
      <c r="Z282">
        <f>IF(AD282=0,J282,0)</f>
        <v>0</v>
      </c>
      <c r="AA282">
        <f>IF(AD282=15,J282,0)</f>
        <v>0</v>
      </c>
      <c r="AB282">
        <f>IF(AD282=21,J282,0)</f>
        <v>0</v>
      </c>
      <c r="AD282">
        <v>12</v>
      </c>
      <c r="AE282">
        <f>G282*AG282</f>
        <v>0</v>
      </c>
      <c r="AF282">
        <f>G282*(1-AG282)</f>
        <v>0</v>
      </c>
      <c r="AG282">
        <v>0</v>
      </c>
      <c r="AM282">
        <f>F282*AE282</f>
        <v>0</v>
      </c>
      <c r="AN282">
        <f>F282*AF282</f>
        <v>0</v>
      </c>
      <c r="AO282" t="s">
        <v>456</v>
      </c>
      <c r="AP282" t="s">
        <v>457</v>
      </c>
      <c r="AQ282" s="13" t="s">
        <v>54</v>
      </c>
    </row>
    <row r="283" spans="1:43" ht="25.5" customHeight="1">
      <c r="C283" s="17" t="s">
        <v>61</v>
      </c>
      <c r="D283" s="66" t="s">
        <v>469</v>
      </c>
      <c r="E283" s="66"/>
      <c r="F283" s="66"/>
      <c r="G283" s="66"/>
      <c r="H283" s="66"/>
      <c r="I283" s="66"/>
      <c r="J283" s="66"/>
      <c r="K283" s="66"/>
      <c r="L283" s="66"/>
      <c r="M283" s="66"/>
    </row>
    <row r="284" spans="1:43">
      <c r="A284" s="2" t="s">
        <v>470</v>
      </c>
      <c r="C284" s="1" t="s">
        <v>471</v>
      </c>
      <c r="D284" t="s">
        <v>472</v>
      </c>
      <c r="E284" t="s">
        <v>50</v>
      </c>
      <c r="F284">
        <v>5.23</v>
      </c>
      <c r="G284">
        <v>0</v>
      </c>
      <c r="H284">
        <f>F284*AE284</f>
        <v>0</v>
      </c>
      <c r="I284">
        <f>J284-H284</f>
        <v>0</v>
      </c>
      <c r="J284">
        <f>F284*G284</f>
        <v>0</v>
      </c>
      <c r="K284">
        <v>0.02</v>
      </c>
      <c r="L284">
        <f>F284*K284</f>
        <v>0.10460000000000001</v>
      </c>
      <c r="M284" t="s">
        <v>51</v>
      </c>
      <c r="N284">
        <v>1</v>
      </c>
      <c r="O284">
        <f>IF(N284=5,I284,0)</f>
        <v>0</v>
      </c>
      <c r="Z284">
        <f>IF(AD284=0,J284,0)</f>
        <v>0</v>
      </c>
      <c r="AA284">
        <f>IF(AD284=15,J284,0)</f>
        <v>0</v>
      </c>
      <c r="AB284">
        <f>IF(AD284=21,J284,0)</f>
        <v>0</v>
      </c>
      <c r="AD284">
        <v>12</v>
      </c>
      <c r="AE284">
        <f>G284*AG284</f>
        <v>0</v>
      </c>
      <c r="AF284">
        <f>G284*(1-AG284)</f>
        <v>0</v>
      </c>
      <c r="AG284">
        <v>0</v>
      </c>
      <c r="AM284">
        <f>F284*AE284</f>
        <v>0</v>
      </c>
      <c r="AN284">
        <f>F284*AF284</f>
        <v>0</v>
      </c>
      <c r="AO284" t="s">
        <v>456</v>
      </c>
      <c r="AP284" t="s">
        <v>457</v>
      </c>
      <c r="AQ284" s="13" t="s">
        <v>54</v>
      </c>
    </row>
    <row r="285" spans="1:43" ht="12.75" customHeight="1">
      <c r="C285" s="17" t="s">
        <v>61</v>
      </c>
      <c r="D285" s="66" t="s">
        <v>473</v>
      </c>
      <c r="E285" s="66"/>
      <c r="F285" s="66"/>
      <c r="G285" s="66"/>
      <c r="H285" s="66"/>
      <c r="I285" s="66"/>
      <c r="J285" s="66"/>
      <c r="K285" s="66"/>
      <c r="L285" s="66"/>
      <c r="M285" s="66"/>
    </row>
    <row r="286" spans="1:43">
      <c r="A286" s="2" t="s">
        <v>474</v>
      </c>
      <c r="C286" s="1" t="s">
        <v>475</v>
      </c>
      <c r="D286" t="s">
        <v>476</v>
      </c>
      <c r="E286" t="s">
        <v>50</v>
      </c>
      <c r="F286">
        <v>2.46</v>
      </c>
      <c r="G286">
        <v>0</v>
      </c>
      <c r="H286">
        <f>F286*AE286</f>
        <v>0</v>
      </c>
      <c r="I286">
        <f>J286-H286</f>
        <v>0</v>
      </c>
      <c r="J286">
        <f>F286*G286</f>
        <v>0</v>
      </c>
      <c r="K286">
        <v>7.7170000000000002E-2</v>
      </c>
      <c r="L286">
        <f>F286*K286</f>
        <v>0.18983820000000001</v>
      </c>
      <c r="M286" t="s">
        <v>51</v>
      </c>
      <c r="N286">
        <v>1</v>
      </c>
      <c r="O286">
        <f>IF(N286=5,I286,0)</f>
        <v>0</v>
      </c>
      <c r="Z286">
        <f>IF(AD286=0,J286,0)</f>
        <v>0</v>
      </c>
      <c r="AA286">
        <f>IF(AD286=15,J286,0)</f>
        <v>0</v>
      </c>
      <c r="AB286">
        <f>IF(AD286=21,J286,0)</f>
        <v>0</v>
      </c>
      <c r="AD286">
        <v>12</v>
      </c>
      <c r="AE286">
        <f>G286*AG286</f>
        <v>0</v>
      </c>
      <c r="AF286">
        <f>G286*(1-AG286)</f>
        <v>0</v>
      </c>
      <c r="AG286">
        <v>7.3406517862897161E-2</v>
      </c>
      <c r="AM286">
        <f>F286*AE286</f>
        <v>0</v>
      </c>
      <c r="AN286">
        <f>F286*AF286</f>
        <v>0</v>
      </c>
      <c r="AO286" t="s">
        <v>456</v>
      </c>
      <c r="AP286" t="s">
        <v>457</v>
      </c>
      <c r="AQ286" s="13" t="s">
        <v>54</v>
      </c>
    </row>
    <row r="287" spans="1:43">
      <c r="D287" s="14" t="s">
        <v>477</v>
      </c>
      <c r="E287" s="14"/>
      <c r="F287" s="14">
        <v>2.46</v>
      </c>
    </row>
    <row r="288" spans="1:43">
      <c r="D288" s="14" t="s">
        <v>477</v>
      </c>
      <c r="E288" s="14"/>
      <c r="F288" s="14">
        <v>2.46</v>
      </c>
    </row>
    <row r="289" spans="1:43">
      <c r="D289" s="14" t="s">
        <v>477</v>
      </c>
      <c r="E289" s="14"/>
      <c r="F289" s="14">
        <v>2.46</v>
      </c>
    </row>
    <row r="290" spans="1:43" ht="25.5" customHeight="1">
      <c r="C290" s="17" t="s">
        <v>61</v>
      </c>
      <c r="D290" s="66" t="s">
        <v>478</v>
      </c>
      <c r="E290" s="66"/>
      <c r="F290" s="66"/>
      <c r="G290" s="66"/>
      <c r="H290" s="66"/>
      <c r="I290" s="66"/>
      <c r="J290" s="66"/>
      <c r="K290" s="66"/>
      <c r="L290" s="66"/>
      <c r="M290" s="66"/>
    </row>
    <row r="291" spans="1:43">
      <c r="A291" s="2" t="s">
        <v>479</v>
      </c>
      <c r="C291" s="1" t="s">
        <v>480</v>
      </c>
      <c r="D291" t="s">
        <v>481</v>
      </c>
      <c r="E291" t="s">
        <v>99</v>
      </c>
      <c r="F291">
        <v>1</v>
      </c>
      <c r="G291">
        <v>0</v>
      </c>
      <c r="H291">
        <f>F291*AE291</f>
        <v>0</v>
      </c>
      <c r="I291">
        <f>J291-H291</f>
        <v>0</v>
      </c>
      <c r="J291">
        <f>F291*G291</f>
        <v>0</v>
      </c>
      <c r="K291">
        <v>0</v>
      </c>
      <c r="L291">
        <f>F291*K291</f>
        <v>0</v>
      </c>
      <c r="M291" t="s">
        <v>51</v>
      </c>
      <c r="N291">
        <v>1</v>
      </c>
      <c r="O291">
        <f>IF(N291=5,I291,0)</f>
        <v>0</v>
      </c>
      <c r="Z291">
        <f>IF(AD291=0,J291,0)</f>
        <v>0</v>
      </c>
      <c r="AA291">
        <f>IF(AD291=15,J291,0)</f>
        <v>0</v>
      </c>
      <c r="AB291">
        <f>IF(AD291=21,J291,0)</f>
        <v>0</v>
      </c>
      <c r="AD291">
        <v>12</v>
      </c>
      <c r="AE291">
        <f>G291*AG291</f>
        <v>0</v>
      </c>
      <c r="AF291">
        <f>G291*(1-AG291)</f>
        <v>0</v>
      </c>
      <c r="AG291">
        <v>0</v>
      </c>
      <c r="AM291">
        <f>F291*AE291</f>
        <v>0</v>
      </c>
      <c r="AN291">
        <f>F291*AF291</f>
        <v>0</v>
      </c>
      <c r="AO291" t="s">
        <v>456</v>
      </c>
      <c r="AP291" t="s">
        <v>457</v>
      </c>
      <c r="AQ291" s="13" t="s">
        <v>54</v>
      </c>
    </row>
    <row r="292" spans="1:43" ht="12.75" customHeight="1">
      <c r="C292" s="17" t="s">
        <v>61</v>
      </c>
      <c r="D292" s="66" t="s">
        <v>482</v>
      </c>
      <c r="E292" s="66"/>
      <c r="F292" s="66"/>
      <c r="G292" s="66"/>
      <c r="H292" s="66"/>
      <c r="I292" s="66"/>
      <c r="J292" s="66"/>
      <c r="K292" s="66"/>
      <c r="L292" s="66"/>
      <c r="M292" s="66"/>
    </row>
    <row r="293" spans="1:43">
      <c r="A293" s="18"/>
      <c r="B293" s="19"/>
      <c r="C293" s="19" t="s">
        <v>483</v>
      </c>
      <c r="D293" s="13" t="s">
        <v>484</v>
      </c>
      <c r="E293" s="13"/>
      <c r="F293" s="13"/>
      <c r="G293" s="13"/>
      <c r="H293" s="13">
        <f>SUM(H294:H294)</f>
        <v>0</v>
      </c>
      <c r="I293" s="13">
        <f>SUM(I294:I294)</f>
        <v>0</v>
      </c>
      <c r="J293" s="13">
        <f>H293+I293</f>
        <v>0</v>
      </c>
      <c r="K293" s="13"/>
      <c r="L293" s="13">
        <f>SUM(L294:L294)</f>
        <v>0</v>
      </c>
      <c r="M293" s="13"/>
      <c r="P293" s="13">
        <f>IF(Q293="PR",J293,SUM(O294:O294))</f>
        <v>0</v>
      </c>
      <c r="Q293" s="13"/>
      <c r="R293" s="13">
        <f>IF(Q293="HS",H293,0)</f>
        <v>0</v>
      </c>
      <c r="S293" s="13">
        <f>IF(Q293="HS",I293-P293,0)</f>
        <v>0</v>
      </c>
      <c r="T293" s="13">
        <f>IF(Q293="PS",H293,0)</f>
        <v>0</v>
      </c>
      <c r="U293" s="13">
        <f>IF(Q293="PS",I293-P293,0)</f>
        <v>0</v>
      </c>
      <c r="V293" s="13">
        <f>IF(Q293="MP",H293,0)</f>
        <v>0</v>
      </c>
      <c r="W293" s="13">
        <f>IF(Q293="MP",I293-P293,0)</f>
        <v>0</v>
      </c>
      <c r="X293" s="13">
        <f>IF(Q293="OM",H293,0)</f>
        <v>0</v>
      </c>
      <c r="Y293" s="13" t="s">
        <v>483</v>
      </c>
      <c r="AI293">
        <f>SUM(Z294:Z294)</f>
        <v>0</v>
      </c>
      <c r="AJ293">
        <f>SUM(AA294:AA294)</f>
        <v>0</v>
      </c>
      <c r="AK293">
        <f>SUM(AB294:AB294)</f>
        <v>0</v>
      </c>
    </row>
    <row r="294" spans="1:43">
      <c r="A294" s="2" t="s">
        <v>485</v>
      </c>
      <c r="C294" s="1" t="s">
        <v>486</v>
      </c>
      <c r="D294" t="s">
        <v>487</v>
      </c>
      <c r="E294" t="s">
        <v>80</v>
      </c>
      <c r="F294">
        <v>0.7409</v>
      </c>
      <c r="G294">
        <v>0</v>
      </c>
      <c r="H294">
        <f>F294*AE294</f>
        <v>0</v>
      </c>
      <c r="I294">
        <f>J294-H294</f>
        <v>0</v>
      </c>
      <c r="J294">
        <f>F294*G294</f>
        <v>0</v>
      </c>
      <c r="K294">
        <v>0</v>
      </c>
      <c r="L294">
        <f>F294*K294</f>
        <v>0</v>
      </c>
      <c r="M294" t="s">
        <v>51</v>
      </c>
      <c r="N294">
        <v>5</v>
      </c>
      <c r="O294">
        <f>IF(N294=5,I294,0)</f>
        <v>0</v>
      </c>
      <c r="Z294">
        <f>IF(AD294=0,J294,0)</f>
        <v>0</v>
      </c>
      <c r="AA294">
        <f>IF(AD294=15,J294,0)</f>
        <v>0</v>
      </c>
      <c r="AB294">
        <f>IF(AD294=21,J294,0)</f>
        <v>0</v>
      </c>
      <c r="AD294">
        <v>12</v>
      </c>
      <c r="AE294">
        <f>G294*AG294</f>
        <v>0</v>
      </c>
      <c r="AF294">
        <f>G294*(1-AG294)</f>
        <v>0</v>
      </c>
      <c r="AG294">
        <v>0</v>
      </c>
      <c r="AM294">
        <f>F294*AE294</f>
        <v>0</v>
      </c>
      <c r="AN294">
        <f>F294*AF294</f>
        <v>0</v>
      </c>
      <c r="AO294" t="s">
        <v>488</v>
      </c>
      <c r="AP294" t="s">
        <v>457</v>
      </c>
      <c r="AQ294" s="13" t="s">
        <v>54</v>
      </c>
    </row>
    <row r="295" spans="1:43">
      <c r="D295" s="14" t="s">
        <v>489</v>
      </c>
      <c r="E295" s="14"/>
      <c r="F295" s="14">
        <v>1.0446</v>
      </c>
    </row>
    <row r="296" spans="1:43">
      <c r="D296" s="14" t="s">
        <v>490</v>
      </c>
      <c r="E296" s="14"/>
      <c r="F296" s="14">
        <v>0.56059999999999999</v>
      </c>
    </row>
    <row r="297" spans="1:43">
      <c r="D297" s="14" t="s">
        <v>491</v>
      </c>
      <c r="E297" s="14"/>
      <c r="F297" s="14">
        <v>1.1132</v>
      </c>
    </row>
    <row r="298" spans="1:43">
      <c r="D298" s="14" t="s">
        <v>492</v>
      </c>
      <c r="E298" s="14"/>
      <c r="F298" s="14">
        <v>0.85219999999999996</v>
      </c>
    </row>
    <row r="299" spans="1:43">
      <c r="D299" s="14" t="s">
        <v>492</v>
      </c>
      <c r="E299" s="14"/>
      <c r="F299" s="14">
        <v>0.85219999999999996</v>
      </c>
    </row>
    <row r="300" spans="1:43">
      <c r="D300" s="14" t="s">
        <v>493</v>
      </c>
      <c r="E300" s="14"/>
      <c r="F300" s="14">
        <v>0.7409</v>
      </c>
    </row>
    <row r="301" spans="1:43">
      <c r="A301" s="18"/>
      <c r="B301" s="19"/>
      <c r="C301" s="19" t="s">
        <v>494</v>
      </c>
      <c r="D301" s="13" t="s">
        <v>495</v>
      </c>
      <c r="E301" s="13"/>
      <c r="F301" s="13"/>
      <c r="G301" s="13"/>
      <c r="H301" s="13">
        <f>SUM(H302:H327)</f>
        <v>0</v>
      </c>
      <c r="I301" s="13">
        <f>SUM(I302:I327)</f>
        <v>0</v>
      </c>
      <c r="J301" s="13">
        <f>H301+I301</f>
        <v>0</v>
      </c>
      <c r="K301" s="13"/>
      <c r="L301" s="13">
        <f>SUM(L302:L327)</f>
        <v>2.64E-3</v>
      </c>
      <c r="M301" s="13"/>
      <c r="P301" s="13">
        <f>IF(Q301="PR",J301,SUM(O302:O327))</f>
        <v>0</v>
      </c>
      <c r="Q301" s="13" t="s">
        <v>496</v>
      </c>
      <c r="R301" s="13">
        <f>IF(Q301="HS",H301,0)</f>
        <v>0</v>
      </c>
      <c r="S301" s="13">
        <f>IF(Q301="HS",I301-P301,0)</f>
        <v>0</v>
      </c>
      <c r="T301" s="13">
        <f>IF(Q301="PS",H301,0)</f>
        <v>0</v>
      </c>
      <c r="U301" s="13">
        <f>IF(Q301="PS",I301-P301,0)</f>
        <v>0</v>
      </c>
      <c r="V301" s="13">
        <f>IF(Q301="MP",H301,0)</f>
        <v>0</v>
      </c>
      <c r="W301" s="13">
        <f>IF(Q301="MP",I301-P301,0)</f>
        <v>0</v>
      </c>
      <c r="X301" s="13">
        <f>IF(Q301="OM",H301,0)</f>
        <v>0</v>
      </c>
      <c r="Y301" s="13" t="s">
        <v>494</v>
      </c>
      <c r="AI301">
        <f>SUM(Z302:Z327)</f>
        <v>0</v>
      </c>
      <c r="AJ301">
        <f>SUM(AA302:AA327)</f>
        <v>0</v>
      </c>
      <c r="AK301">
        <f>SUM(AB302:AB327)</f>
        <v>0</v>
      </c>
    </row>
    <row r="302" spans="1:43">
      <c r="A302" s="2" t="s">
        <v>497</v>
      </c>
      <c r="C302" s="1" t="s">
        <v>498</v>
      </c>
      <c r="D302" t="s">
        <v>499</v>
      </c>
      <c r="E302" t="s">
        <v>99</v>
      </c>
      <c r="F302">
        <v>2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0</v>
      </c>
      <c r="L302">
        <f>F302*K302</f>
        <v>0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</v>
      </c>
      <c r="AM302">
        <f>F302*AE302</f>
        <v>0</v>
      </c>
      <c r="AN302">
        <f>F302*AF302</f>
        <v>0</v>
      </c>
      <c r="AO302" t="s">
        <v>500</v>
      </c>
      <c r="AP302" t="s">
        <v>457</v>
      </c>
      <c r="AQ302" s="13" t="s">
        <v>54</v>
      </c>
    </row>
    <row r="303" spans="1:43">
      <c r="A303" s="2" t="s">
        <v>501</v>
      </c>
      <c r="C303" s="1" t="s">
        <v>502</v>
      </c>
      <c r="D303" t="s">
        <v>503</v>
      </c>
      <c r="E303" t="s">
        <v>99</v>
      </c>
      <c r="F303">
        <v>2</v>
      </c>
      <c r="G303">
        <v>0</v>
      </c>
      <c r="H303">
        <f>F303*AE303</f>
        <v>0</v>
      </c>
      <c r="I303">
        <f>J303-H303</f>
        <v>0</v>
      </c>
      <c r="J303">
        <f>F303*G303</f>
        <v>0</v>
      </c>
      <c r="K303">
        <v>1.0000000000000001E-5</v>
      </c>
      <c r="L303">
        <f>F303*K303</f>
        <v>2.0000000000000002E-5</v>
      </c>
      <c r="M303" t="s">
        <v>51</v>
      </c>
      <c r="N303">
        <v>1</v>
      </c>
      <c r="O303">
        <f>IF(N303=5,I303,0)</f>
        <v>0</v>
      </c>
      <c r="Z303">
        <f>IF(AD303=0,J303,0)</f>
        <v>0</v>
      </c>
      <c r="AA303">
        <f>IF(AD303=15,J303,0)</f>
        <v>0</v>
      </c>
      <c r="AB303">
        <f>IF(AD303=21,J303,0)</f>
        <v>0</v>
      </c>
      <c r="AD303">
        <v>12</v>
      </c>
      <c r="AE303">
        <f>G303*AG303</f>
        <v>0</v>
      </c>
      <c r="AF303">
        <f>G303*(1-AG303)</f>
        <v>0</v>
      </c>
      <c r="AG303">
        <v>1</v>
      </c>
      <c r="AM303">
        <f>F303*AE303</f>
        <v>0</v>
      </c>
      <c r="AN303">
        <f>F303*AF303</f>
        <v>0</v>
      </c>
      <c r="AO303" t="s">
        <v>500</v>
      </c>
      <c r="AP303" t="s">
        <v>457</v>
      </c>
      <c r="AQ303" s="13" t="s">
        <v>54</v>
      </c>
    </row>
    <row r="304" spans="1:43" ht="25.5" customHeight="1">
      <c r="C304" s="17" t="s">
        <v>61</v>
      </c>
      <c r="D304" s="66" t="s">
        <v>504</v>
      </c>
      <c r="E304" s="66"/>
      <c r="F304" s="66"/>
      <c r="G304" s="66"/>
      <c r="H304" s="66"/>
      <c r="I304" s="66"/>
      <c r="J304" s="66"/>
      <c r="K304" s="66"/>
      <c r="L304" s="66"/>
      <c r="M304" s="66"/>
    </row>
    <row r="305" spans="1:43">
      <c r="A305" s="2" t="s">
        <v>505</v>
      </c>
      <c r="C305" s="1" t="s">
        <v>506</v>
      </c>
      <c r="D305" t="s">
        <v>507</v>
      </c>
      <c r="E305" t="s">
        <v>99</v>
      </c>
      <c r="F305">
        <v>1</v>
      </c>
      <c r="G305">
        <v>0</v>
      </c>
      <c r="H305">
        <f>F305*AE305</f>
        <v>0</v>
      </c>
      <c r="I305">
        <f>J305-H305</f>
        <v>0</v>
      </c>
      <c r="J305">
        <f>F305*G305</f>
        <v>0</v>
      </c>
      <c r="K305">
        <v>1.0000000000000001E-5</v>
      </c>
      <c r="L305">
        <f>F305*K305</f>
        <v>1.0000000000000001E-5</v>
      </c>
      <c r="M305" t="s">
        <v>51</v>
      </c>
      <c r="N305">
        <v>1</v>
      </c>
      <c r="O305">
        <f>IF(N305=5,I305,0)</f>
        <v>0</v>
      </c>
      <c r="Z305">
        <f>IF(AD305=0,J305,0)</f>
        <v>0</v>
      </c>
      <c r="AA305">
        <f>IF(AD305=15,J305,0)</f>
        <v>0</v>
      </c>
      <c r="AB305">
        <f>IF(AD305=21,J305,0)</f>
        <v>0</v>
      </c>
      <c r="AD305">
        <v>12</v>
      </c>
      <c r="AE305">
        <f>G305*AG305</f>
        <v>0</v>
      </c>
      <c r="AF305">
        <f>G305*(1-AG305)</f>
        <v>0</v>
      </c>
      <c r="AG305">
        <v>1</v>
      </c>
      <c r="AM305">
        <f>F305*AE305</f>
        <v>0</v>
      </c>
      <c r="AN305">
        <f>F305*AF305</f>
        <v>0</v>
      </c>
      <c r="AO305" t="s">
        <v>500</v>
      </c>
      <c r="AP305" t="s">
        <v>457</v>
      </c>
      <c r="AQ305" s="13" t="s">
        <v>54</v>
      </c>
    </row>
    <row r="306" spans="1:43" ht="38.25" customHeight="1">
      <c r="C306" s="17" t="s">
        <v>61</v>
      </c>
      <c r="D306" s="66" t="s">
        <v>508</v>
      </c>
      <c r="E306" s="66"/>
      <c r="F306" s="66"/>
      <c r="G306" s="66"/>
      <c r="H306" s="66"/>
      <c r="I306" s="66"/>
      <c r="J306" s="66"/>
      <c r="K306" s="66"/>
      <c r="L306" s="66"/>
      <c r="M306" s="66"/>
    </row>
    <row r="307" spans="1:43">
      <c r="A307" s="2" t="s">
        <v>509</v>
      </c>
      <c r="C307" s="1" t="s">
        <v>510</v>
      </c>
      <c r="D307" t="s">
        <v>511</v>
      </c>
      <c r="E307" t="s">
        <v>99</v>
      </c>
      <c r="F307">
        <v>1</v>
      </c>
      <c r="G307">
        <v>0</v>
      </c>
      <c r="H307">
        <f>F307*AE307</f>
        <v>0</v>
      </c>
      <c r="I307">
        <f>J307-H307</f>
        <v>0</v>
      </c>
      <c r="J307">
        <f>F307*G307</f>
        <v>0</v>
      </c>
      <c r="K307">
        <v>4.0000000000000003E-5</v>
      </c>
      <c r="L307">
        <f>F307*K307</f>
        <v>4.0000000000000003E-5</v>
      </c>
      <c r="M307" t="s">
        <v>51</v>
      </c>
      <c r="N307">
        <v>1</v>
      </c>
      <c r="O307">
        <f>IF(N307=5,I307,0)</f>
        <v>0</v>
      </c>
      <c r="Z307">
        <f>IF(AD307=0,J307,0)</f>
        <v>0</v>
      </c>
      <c r="AA307">
        <f>IF(AD307=15,J307,0)</f>
        <v>0</v>
      </c>
      <c r="AB307">
        <f>IF(AD307=21,J307,0)</f>
        <v>0</v>
      </c>
      <c r="AD307">
        <v>12</v>
      </c>
      <c r="AE307">
        <f>G307*AG307</f>
        <v>0</v>
      </c>
      <c r="AF307">
        <f>G307*(1-AG307)</f>
        <v>0</v>
      </c>
      <c r="AG307">
        <v>1</v>
      </c>
      <c r="AM307">
        <f>F307*AE307</f>
        <v>0</v>
      </c>
      <c r="AN307">
        <f>F307*AF307</f>
        <v>0</v>
      </c>
      <c r="AO307" t="s">
        <v>500</v>
      </c>
      <c r="AP307" t="s">
        <v>457</v>
      </c>
      <c r="AQ307" s="13" t="s">
        <v>54</v>
      </c>
    </row>
    <row r="308" spans="1:43">
      <c r="A308" s="2" t="s">
        <v>512</v>
      </c>
      <c r="C308" s="1" t="s">
        <v>513</v>
      </c>
      <c r="D308" t="s">
        <v>514</v>
      </c>
      <c r="E308" t="s">
        <v>99</v>
      </c>
      <c r="F308">
        <v>2</v>
      </c>
      <c r="G308">
        <v>0</v>
      </c>
      <c r="H308">
        <f>F308*AE308</f>
        <v>0</v>
      </c>
      <c r="I308">
        <f>J308-H308</f>
        <v>0</v>
      </c>
      <c r="J308">
        <f>F308*G308</f>
        <v>0</v>
      </c>
      <c r="K308">
        <v>0</v>
      </c>
      <c r="L308">
        <f>F308*K308</f>
        <v>0</v>
      </c>
      <c r="M308" t="s">
        <v>51</v>
      </c>
      <c r="N308">
        <v>1</v>
      </c>
      <c r="O308">
        <f>IF(N308=5,I308,0)</f>
        <v>0</v>
      </c>
      <c r="Z308">
        <f>IF(AD308=0,J308,0)</f>
        <v>0</v>
      </c>
      <c r="AA308">
        <f>IF(AD308=15,J308,0)</f>
        <v>0</v>
      </c>
      <c r="AB308">
        <f>IF(AD308=21,J308,0)</f>
        <v>0</v>
      </c>
      <c r="AD308">
        <v>12</v>
      </c>
      <c r="AE308">
        <f>G308*AG308</f>
        <v>0</v>
      </c>
      <c r="AF308">
        <f>G308*(1-AG308)</f>
        <v>0</v>
      </c>
      <c r="AG308">
        <v>0</v>
      </c>
      <c r="AM308">
        <f>F308*AE308</f>
        <v>0</v>
      </c>
      <c r="AN308">
        <f>F308*AF308</f>
        <v>0</v>
      </c>
      <c r="AO308" t="s">
        <v>500</v>
      </c>
      <c r="AP308" t="s">
        <v>457</v>
      </c>
      <c r="AQ308" s="13" t="s">
        <v>54</v>
      </c>
    </row>
    <row r="309" spans="1:43">
      <c r="A309" s="2" t="s">
        <v>515</v>
      </c>
      <c r="C309" s="1" t="s">
        <v>516</v>
      </c>
      <c r="D309" t="s">
        <v>517</v>
      </c>
      <c r="E309" t="s">
        <v>99</v>
      </c>
      <c r="F309">
        <v>2</v>
      </c>
      <c r="G309">
        <v>0</v>
      </c>
      <c r="H309">
        <f>F309*AE309</f>
        <v>0</v>
      </c>
      <c r="I309">
        <f>J309-H309</f>
        <v>0</v>
      </c>
      <c r="J309">
        <f>F309*G309</f>
        <v>0</v>
      </c>
      <c r="K309">
        <v>1.0000000000000001E-5</v>
      </c>
      <c r="L309">
        <f>F309*K309</f>
        <v>2.0000000000000002E-5</v>
      </c>
      <c r="M309" t="s">
        <v>51</v>
      </c>
      <c r="N309">
        <v>1</v>
      </c>
      <c r="O309">
        <f>IF(N309=5,I309,0)</f>
        <v>0</v>
      </c>
      <c r="Z309">
        <f>IF(AD309=0,J309,0)</f>
        <v>0</v>
      </c>
      <c r="AA309">
        <f>IF(AD309=15,J309,0)</f>
        <v>0</v>
      </c>
      <c r="AB309">
        <f>IF(AD309=21,J309,0)</f>
        <v>0</v>
      </c>
      <c r="AD309">
        <v>12</v>
      </c>
      <c r="AE309">
        <f>G309*AG309</f>
        <v>0</v>
      </c>
      <c r="AF309">
        <f>G309*(1-AG309)</f>
        <v>0</v>
      </c>
      <c r="AG309">
        <v>1</v>
      </c>
      <c r="AM309">
        <f>F309*AE309</f>
        <v>0</v>
      </c>
      <c r="AN309">
        <f>F309*AF309</f>
        <v>0</v>
      </c>
      <c r="AO309" t="s">
        <v>500</v>
      </c>
      <c r="AP309" t="s">
        <v>457</v>
      </c>
      <c r="AQ309" s="13" t="s">
        <v>54</v>
      </c>
    </row>
    <row r="310" spans="1:43" ht="25.5" customHeight="1">
      <c r="C310" s="17" t="s">
        <v>61</v>
      </c>
      <c r="D310" s="66" t="s">
        <v>518</v>
      </c>
      <c r="E310" s="66"/>
      <c r="F310" s="66"/>
      <c r="G310" s="66"/>
      <c r="H310" s="66"/>
      <c r="I310" s="66"/>
      <c r="J310" s="66"/>
      <c r="K310" s="66"/>
      <c r="L310" s="66"/>
      <c r="M310" s="66"/>
    </row>
    <row r="311" spans="1:43">
      <c r="A311" s="2" t="s">
        <v>519</v>
      </c>
      <c r="C311" s="1" t="s">
        <v>520</v>
      </c>
      <c r="D311" t="s">
        <v>521</v>
      </c>
      <c r="E311" t="s">
        <v>99</v>
      </c>
      <c r="F311">
        <v>1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5.0000000000000002E-5</v>
      </c>
      <c r="L311">
        <f>F311*K311</f>
        <v>5.0000000000000002E-5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1</v>
      </c>
      <c r="AM311">
        <f>F311*AE311</f>
        <v>0</v>
      </c>
      <c r="AN311">
        <f>F311*AF311</f>
        <v>0</v>
      </c>
      <c r="AO311" t="s">
        <v>500</v>
      </c>
      <c r="AP311" t="s">
        <v>457</v>
      </c>
      <c r="AQ311" s="13" t="s">
        <v>54</v>
      </c>
    </row>
    <row r="312" spans="1:43" ht="12.75" customHeight="1">
      <c r="C312" s="17" t="s">
        <v>61</v>
      </c>
      <c r="D312" s="66" t="s">
        <v>522</v>
      </c>
      <c r="E312" s="66"/>
      <c r="F312" s="66"/>
      <c r="G312" s="66"/>
      <c r="H312" s="66"/>
      <c r="I312" s="66"/>
      <c r="J312" s="66"/>
      <c r="K312" s="66"/>
      <c r="L312" s="66"/>
      <c r="M312" s="66"/>
    </row>
    <row r="313" spans="1:43">
      <c r="A313" s="2" t="s">
        <v>523</v>
      </c>
      <c r="C313" s="1" t="s">
        <v>524</v>
      </c>
      <c r="D313" t="s">
        <v>525</v>
      </c>
      <c r="E313" t="s">
        <v>99</v>
      </c>
      <c r="F313">
        <v>1</v>
      </c>
      <c r="G313">
        <v>0</v>
      </c>
      <c r="H313">
        <f>F313*AE313</f>
        <v>0</v>
      </c>
      <c r="I313">
        <f>J313-H313</f>
        <v>0</v>
      </c>
      <c r="J313">
        <f>F313*G313</f>
        <v>0</v>
      </c>
      <c r="K313">
        <v>0</v>
      </c>
      <c r="L313">
        <f>F313*K313</f>
        <v>0</v>
      </c>
      <c r="M313" t="s">
        <v>51</v>
      </c>
      <c r="N313">
        <v>1</v>
      </c>
      <c r="O313">
        <f>IF(N313=5,I313,0)</f>
        <v>0</v>
      </c>
      <c r="Z313">
        <f>IF(AD313=0,J313,0)</f>
        <v>0</v>
      </c>
      <c r="AA313">
        <f>IF(AD313=15,J313,0)</f>
        <v>0</v>
      </c>
      <c r="AB313">
        <f>IF(AD313=21,J313,0)</f>
        <v>0</v>
      </c>
      <c r="AD313">
        <v>12</v>
      </c>
      <c r="AE313">
        <f>G313*AG313</f>
        <v>0</v>
      </c>
      <c r="AF313">
        <f>G313*(1-AG313)</f>
        <v>0</v>
      </c>
      <c r="AG313">
        <v>1</v>
      </c>
      <c r="AM313">
        <f>F313*AE313</f>
        <v>0</v>
      </c>
      <c r="AN313">
        <f>F313*AF313</f>
        <v>0</v>
      </c>
      <c r="AO313" t="s">
        <v>500</v>
      </c>
      <c r="AP313" t="s">
        <v>457</v>
      </c>
      <c r="AQ313" s="13" t="s">
        <v>54</v>
      </c>
    </row>
    <row r="314" spans="1:43" ht="12.75" customHeight="1">
      <c r="C314" s="17" t="s">
        <v>61</v>
      </c>
      <c r="D314" s="66" t="s">
        <v>526</v>
      </c>
      <c r="E314" s="66"/>
      <c r="F314" s="66"/>
      <c r="G314" s="66"/>
      <c r="H314" s="66"/>
      <c r="I314" s="66"/>
      <c r="J314" s="66"/>
      <c r="K314" s="66"/>
      <c r="L314" s="66"/>
      <c r="M314" s="66"/>
    </row>
    <row r="315" spans="1:43">
      <c r="A315" s="2" t="s">
        <v>527</v>
      </c>
      <c r="C315" s="1" t="s">
        <v>528</v>
      </c>
      <c r="D315" t="s">
        <v>529</v>
      </c>
      <c r="E315" t="s">
        <v>66</v>
      </c>
      <c r="F315">
        <v>8.8000000000000007</v>
      </c>
      <c r="G315">
        <v>0</v>
      </c>
      <c r="H315">
        <f>F315*AE315</f>
        <v>0</v>
      </c>
      <c r="I315">
        <f>J315-H315</f>
        <v>0</v>
      </c>
      <c r="J315">
        <f>F315*G315</f>
        <v>0</v>
      </c>
      <c r="K315">
        <v>0</v>
      </c>
      <c r="L315">
        <f>F315*K315</f>
        <v>0</v>
      </c>
      <c r="M315" t="s">
        <v>51</v>
      </c>
      <c r="N315">
        <v>1</v>
      </c>
      <c r="O315">
        <f>IF(N315=5,I315,0)</f>
        <v>0</v>
      </c>
      <c r="Z315">
        <f>IF(AD315=0,J315,0)</f>
        <v>0</v>
      </c>
      <c r="AA315">
        <f>IF(AD315=15,J315,0)</f>
        <v>0</v>
      </c>
      <c r="AB315">
        <f>IF(AD315=21,J315,0)</f>
        <v>0</v>
      </c>
      <c r="AD315">
        <v>12</v>
      </c>
      <c r="AE315">
        <f>G315*AG315</f>
        <v>0</v>
      </c>
      <c r="AF315">
        <f>G315*(1-AG315)</f>
        <v>0</v>
      </c>
      <c r="AG315">
        <v>0</v>
      </c>
      <c r="AM315">
        <f>F315*AE315</f>
        <v>0</v>
      </c>
      <c r="AN315">
        <f>F315*AF315</f>
        <v>0</v>
      </c>
      <c r="AO315" t="s">
        <v>500</v>
      </c>
      <c r="AP315" t="s">
        <v>457</v>
      </c>
      <c r="AQ315" s="13" t="s">
        <v>54</v>
      </c>
    </row>
    <row r="316" spans="1:43">
      <c r="A316" s="2" t="s">
        <v>530</v>
      </c>
      <c r="C316" s="1" t="s">
        <v>531</v>
      </c>
      <c r="D316" t="s">
        <v>532</v>
      </c>
      <c r="E316" t="s">
        <v>66</v>
      </c>
      <c r="F316">
        <v>10</v>
      </c>
      <c r="G316">
        <v>0</v>
      </c>
      <c r="H316">
        <f>F316*AE316</f>
        <v>0</v>
      </c>
      <c r="I316">
        <f>J316-H316</f>
        <v>0</v>
      </c>
      <c r="J316">
        <f>F316*G316</f>
        <v>0</v>
      </c>
      <c r="K316">
        <v>1.4999999999999999E-4</v>
      </c>
      <c r="L316">
        <f>F316*K316</f>
        <v>1.4999999999999998E-3</v>
      </c>
      <c r="M316" t="s">
        <v>51</v>
      </c>
      <c r="N316">
        <v>1</v>
      </c>
      <c r="O316">
        <f>IF(N316=5,I316,0)</f>
        <v>0</v>
      </c>
      <c r="Z316">
        <f>IF(AD316=0,J316,0)</f>
        <v>0</v>
      </c>
      <c r="AA316">
        <f>IF(AD316=15,J316,0)</f>
        <v>0</v>
      </c>
      <c r="AB316">
        <f>IF(AD316=21,J316,0)</f>
        <v>0</v>
      </c>
      <c r="AD316">
        <v>12</v>
      </c>
      <c r="AE316">
        <f>G316*AG316</f>
        <v>0</v>
      </c>
      <c r="AF316">
        <f>G316*(1-AG316)</f>
        <v>0</v>
      </c>
      <c r="AG316">
        <v>1</v>
      </c>
      <c r="AM316">
        <f>F316*AE316</f>
        <v>0</v>
      </c>
      <c r="AN316">
        <f>F316*AF316</f>
        <v>0</v>
      </c>
      <c r="AO316" t="s">
        <v>500</v>
      </c>
      <c r="AP316" t="s">
        <v>457</v>
      </c>
      <c r="AQ316" s="13" t="s">
        <v>54</v>
      </c>
    </row>
    <row r="317" spans="1:43" ht="25.5" customHeight="1">
      <c r="C317" s="17" t="s">
        <v>61</v>
      </c>
      <c r="D317" s="66" t="s">
        <v>533</v>
      </c>
      <c r="E317" s="66"/>
      <c r="F317" s="66"/>
      <c r="G317" s="66"/>
      <c r="H317" s="66"/>
      <c r="I317" s="66"/>
      <c r="J317" s="66"/>
      <c r="K317" s="66"/>
      <c r="L317" s="66"/>
      <c r="M317" s="66"/>
    </row>
    <row r="318" spans="1:43">
      <c r="A318" s="2" t="s">
        <v>534</v>
      </c>
      <c r="C318" s="1" t="s">
        <v>535</v>
      </c>
      <c r="D318" t="s">
        <v>536</v>
      </c>
      <c r="E318" t="s">
        <v>66</v>
      </c>
      <c r="F318">
        <v>4.2</v>
      </c>
      <c r="G318">
        <v>0</v>
      </c>
      <c r="H318">
        <f>F318*AE318</f>
        <v>0</v>
      </c>
      <c r="I318">
        <f>J318-H318</f>
        <v>0</v>
      </c>
      <c r="J318">
        <f>F318*G318</f>
        <v>0</v>
      </c>
      <c r="K318">
        <v>0</v>
      </c>
      <c r="L318">
        <f>F318*K318</f>
        <v>0</v>
      </c>
      <c r="M318" t="s">
        <v>51</v>
      </c>
      <c r="N318">
        <v>1</v>
      </c>
      <c r="O318">
        <f>IF(N318=5,I318,0)</f>
        <v>0</v>
      </c>
      <c r="Z318">
        <f>IF(AD318=0,J318,0)</f>
        <v>0</v>
      </c>
      <c r="AA318">
        <f>IF(AD318=15,J318,0)</f>
        <v>0</v>
      </c>
      <c r="AB318">
        <f>IF(AD318=21,J318,0)</f>
        <v>0</v>
      </c>
      <c r="AD318">
        <v>12</v>
      </c>
      <c r="AE318">
        <f>G318*AG318</f>
        <v>0</v>
      </c>
      <c r="AF318">
        <f>G318*(1-AG318)</f>
        <v>0</v>
      </c>
      <c r="AG318">
        <v>0</v>
      </c>
      <c r="AM318">
        <f>F318*AE318</f>
        <v>0</v>
      </c>
      <c r="AN318">
        <f>F318*AF318</f>
        <v>0</v>
      </c>
      <c r="AO318" t="s">
        <v>500</v>
      </c>
      <c r="AP318" t="s">
        <v>457</v>
      </c>
      <c r="AQ318" s="13" t="s">
        <v>54</v>
      </c>
    </row>
    <row r="319" spans="1:43">
      <c r="D319" s="14" t="s">
        <v>537</v>
      </c>
      <c r="E319" s="14"/>
      <c r="F319" s="14">
        <v>3</v>
      </c>
    </row>
    <row r="320" spans="1:43">
      <c r="D320" s="14" t="s">
        <v>537</v>
      </c>
      <c r="E320" s="14"/>
      <c r="F320" s="14">
        <v>3</v>
      </c>
    </row>
    <row r="321" spans="1:43">
      <c r="D321" s="14" t="s">
        <v>538</v>
      </c>
      <c r="E321" s="14"/>
      <c r="F321" s="14">
        <v>4.2</v>
      </c>
    </row>
    <row r="322" spans="1:43">
      <c r="A322" s="2" t="s">
        <v>539</v>
      </c>
      <c r="C322" s="1" t="s">
        <v>540</v>
      </c>
      <c r="D322" t="s">
        <v>541</v>
      </c>
      <c r="E322" t="s">
        <v>66</v>
      </c>
      <c r="F322">
        <v>5</v>
      </c>
      <c r="G322">
        <v>0</v>
      </c>
      <c r="H322">
        <f>F322*AE322</f>
        <v>0</v>
      </c>
      <c r="I322">
        <f>J322-H322</f>
        <v>0</v>
      </c>
      <c r="J322">
        <f>F322*G322</f>
        <v>0</v>
      </c>
      <c r="K322">
        <v>2.0000000000000001E-4</v>
      </c>
      <c r="L322">
        <f>F322*K322</f>
        <v>1E-3</v>
      </c>
      <c r="M322" t="s">
        <v>51</v>
      </c>
      <c r="N322">
        <v>1</v>
      </c>
      <c r="O322">
        <f>IF(N322=5,I322,0)</f>
        <v>0</v>
      </c>
      <c r="Z322">
        <f>IF(AD322=0,J322,0)</f>
        <v>0</v>
      </c>
      <c r="AA322">
        <f>IF(AD322=15,J322,0)</f>
        <v>0</v>
      </c>
      <c r="AB322">
        <f>IF(AD322=21,J322,0)</f>
        <v>0</v>
      </c>
      <c r="AD322">
        <v>12</v>
      </c>
      <c r="AE322">
        <f>G322*AG322</f>
        <v>0</v>
      </c>
      <c r="AF322">
        <f>G322*(1-AG322)</f>
        <v>0</v>
      </c>
      <c r="AG322">
        <v>1</v>
      </c>
      <c r="AM322">
        <f>F322*AE322</f>
        <v>0</v>
      </c>
      <c r="AN322">
        <f>F322*AF322</f>
        <v>0</v>
      </c>
      <c r="AO322" t="s">
        <v>500</v>
      </c>
      <c r="AP322" t="s">
        <v>457</v>
      </c>
      <c r="AQ322" s="13" t="s">
        <v>54</v>
      </c>
    </row>
    <row r="323" spans="1:43" ht="25.5" customHeight="1">
      <c r="C323" s="17" t="s">
        <v>61</v>
      </c>
      <c r="D323" s="66" t="s">
        <v>533</v>
      </c>
      <c r="E323" s="66"/>
      <c r="F323" s="66"/>
      <c r="G323" s="66"/>
      <c r="H323" s="66"/>
      <c r="I323" s="66"/>
      <c r="J323" s="66"/>
      <c r="K323" s="66"/>
      <c r="L323" s="66"/>
      <c r="M323" s="66"/>
    </row>
    <row r="324" spans="1:43">
      <c r="A324" s="2" t="s">
        <v>450</v>
      </c>
      <c r="C324" s="1" t="s">
        <v>542</v>
      </c>
      <c r="D324" t="s">
        <v>543</v>
      </c>
      <c r="E324" t="s">
        <v>99</v>
      </c>
      <c r="F324">
        <v>1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0</v>
      </c>
      <c r="L324">
        <f>F324*K324</f>
        <v>0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0</v>
      </c>
      <c r="AM324">
        <f>F324*AE324</f>
        <v>0</v>
      </c>
      <c r="AN324">
        <f>F324*AF324</f>
        <v>0</v>
      </c>
      <c r="AO324" t="s">
        <v>500</v>
      </c>
      <c r="AP324" t="s">
        <v>457</v>
      </c>
      <c r="AQ324" s="13" t="s">
        <v>54</v>
      </c>
    </row>
    <row r="325" spans="1:43">
      <c r="A325" s="2" t="s">
        <v>544</v>
      </c>
      <c r="C325" s="1" t="s">
        <v>545</v>
      </c>
      <c r="D325" t="s">
        <v>546</v>
      </c>
      <c r="E325" t="s">
        <v>99</v>
      </c>
      <c r="F325">
        <v>1</v>
      </c>
      <c r="G325">
        <v>0</v>
      </c>
      <c r="H325">
        <f>F325*AE325</f>
        <v>0</v>
      </c>
      <c r="I325">
        <f>J325-H325</f>
        <v>0</v>
      </c>
      <c r="J325">
        <f>F325*G325</f>
        <v>0</v>
      </c>
      <c r="K325">
        <v>0</v>
      </c>
      <c r="L325">
        <f>F325*K325</f>
        <v>0</v>
      </c>
      <c r="M325" t="s">
        <v>51</v>
      </c>
      <c r="N325">
        <v>1</v>
      </c>
      <c r="O325">
        <f>IF(N325=5,I325,0)</f>
        <v>0</v>
      </c>
      <c r="Z325">
        <f>IF(AD325=0,J325,0)</f>
        <v>0</v>
      </c>
      <c r="AA325">
        <f>IF(AD325=15,J325,0)</f>
        <v>0</v>
      </c>
      <c r="AB325">
        <f>IF(AD325=21,J325,0)</f>
        <v>0</v>
      </c>
      <c r="AD325">
        <v>12</v>
      </c>
      <c r="AE325">
        <f>G325*AG325</f>
        <v>0</v>
      </c>
      <c r="AF325">
        <f>G325*(1-AG325)</f>
        <v>0</v>
      </c>
      <c r="AG325">
        <v>0.4791238877481177</v>
      </c>
      <c r="AM325">
        <f>F325*AE325</f>
        <v>0</v>
      </c>
      <c r="AN325">
        <f>F325*AF325</f>
        <v>0</v>
      </c>
      <c r="AO325" t="s">
        <v>500</v>
      </c>
      <c r="AP325" t="s">
        <v>457</v>
      </c>
      <c r="AQ325" s="13" t="s">
        <v>54</v>
      </c>
    </row>
    <row r="326" spans="1:43">
      <c r="A326" s="2" t="s">
        <v>547</v>
      </c>
      <c r="C326" s="1" t="s">
        <v>548</v>
      </c>
      <c r="D326" t="s">
        <v>549</v>
      </c>
      <c r="E326" t="s">
        <v>99</v>
      </c>
      <c r="F326">
        <v>1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0</v>
      </c>
      <c r="L326">
        <f>F326*K326</f>
        <v>0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0</v>
      </c>
      <c r="AM326">
        <f>F326*AE326</f>
        <v>0</v>
      </c>
      <c r="AN326">
        <f>F326*AF326</f>
        <v>0</v>
      </c>
      <c r="AO326" t="s">
        <v>500</v>
      </c>
      <c r="AP326" t="s">
        <v>457</v>
      </c>
      <c r="AQ326" s="13" t="s">
        <v>54</v>
      </c>
    </row>
    <row r="327" spans="1:43">
      <c r="A327" s="2" t="s">
        <v>550</v>
      </c>
      <c r="C327" s="1" t="s">
        <v>551</v>
      </c>
      <c r="D327" t="s">
        <v>552</v>
      </c>
      <c r="E327" t="s">
        <v>99</v>
      </c>
      <c r="F327">
        <v>1</v>
      </c>
      <c r="G327">
        <v>0</v>
      </c>
      <c r="H327">
        <f>F327*AE327</f>
        <v>0</v>
      </c>
      <c r="I327">
        <f>J327-H327</f>
        <v>0</v>
      </c>
      <c r="J327">
        <f>F327*G327</f>
        <v>0</v>
      </c>
      <c r="K327">
        <v>0</v>
      </c>
      <c r="L327">
        <f>F327*K327</f>
        <v>0</v>
      </c>
      <c r="M327" t="s">
        <v>51</v>
      </c>
      <c r="N327">
        <v>1</v>
      </c>
      <c r="O327">
        <f>IF(N327=5,I327,0)</f>
        <v>0</v>
      </c>
      <c r="Z327">
        <f>IF(AD327=0,J327,0)</f>
        <v>0</v>
      </c>
      <c r="AA327">
        <f>IF(AD327=15,J327,0)</f>
        <v>0</v>
      </c>
      <c r="AB327">
        <f>IF(AD327=21,J327,0)</f>
        <v>0</v>
      </c>
      <c r="AD327">
        <v>12</v>
      </c>
      <c r="AE327">
        <f>G327*AG327</f>
        <v>0</v>
      </c>
      <c r="AF327">
        <f>G327*(1-AG327)</f>
        <v>0</v>
      </c>
      <c r="AG327">
        <v>0.47969299648225128</v>
      </c>
      <c r="AM327">
        <f>F327*AE327</f>
        <v>0</v>
      </c>
      <c r="AN327">
        <f>F327*AF327</f>
        <v>0</v>
      </c>
      <c r="AO327" t="s">
        <v>500</v>
      </c>
      <c r="AP327" t="s">
        <v>457</v>
      </c>
      <c r="AQ327" s="13" t="s">
        <v>54</v>
      </c>
    </row>
    <row r="328" spans="1:43">
      <c r="A328" s="18"/>
      <c r="B328" s="19"/>
      <c r="C328" s="19" t="s">
        <v>553</v>
      </c>
      <c r="D328" s="13" t="s">
        <v>554</v>
      </c>
      <c r="E328" s="13"/>
      <c r="F328" s="13"/>
      <c r="G328" s="13"/>
      <c r="H328" s="13">
        <f>SUM(H329:H343)</f>
        <v>0</v>
      </c>
      <c r="I328" s="13">
        <f>SUM(I329:I343)</f>
        <v>0</v>
      </c>
      <c r="J328" s="13">
        <f>H328+I328</f>
        <v>0</v>
      </c>
      <c r="K328" s="13"/>
      <c r="L328" s="13">
        <f>SUM(L329:L343)</f>
        <v>0</v>
      </c>
      <c r="M328" s="13"/>
      <c r="P328" s="13">
        <f>IF(Q328="PR",J328,SUM(O329:O343))</f>
        <v>0</v>
      </c>
      <c r="Q328" s="13"/>
      <c r="R328" s="13">
        <f>IF(Q328="HS",H328,0)</f>
        <v>0</v>
      </c>
      <c r="S328" s="13">
        <f>IF(Q328="HS",I328-P328,0)</f>
        <v>0</v>
      </c>
      <c r="T328" s="13">
        <f>IF(Q328="PS",H328,0)</f>
        <v>0</v>
      </c>
      <c r="U328" s="13">
        <f>IF(Q328="PS",I328-P328,0)</f>
        <v>0</v>
      </c>
      <c r="V328" s="13">
        <f>IF(Q328="MP",H328,0)</f>
        <v>0</v>
      </c>
      <c r="W328" s="13">
        <f>IF(Q328="MP",I328-P328,0)</f>
        <v>0</v>
      </c>
      <c r="X328" s="13">
        <f>IF(Q328="OM",H328,0)</f>
        <v>0</v>
      </c>
      <c r="Y328" s="13" t="s">
        <v>553</v>
      </c>
      <c r="AI328">
        <f>SUM(Z329:Z343)</f>
        <v>0</v>
      </c>
      <c r="AJ328">
        <f>SUM(AA329:AA343)</f>
        <v>0</v>
      </c>
      <c r="AK328">
        <f>SUM(AB329:AB343)</f>
        <v>0</v>
      </c>
    </row>
    <row r="329" spans="1:43">
      <c r="A329" s="2" t="s">
        <v>555</v>
      </c>
      <c r="C329" s="1" t="s">
        <v>556</v>
      </c>
      <c r="D329" t="s">
        <v>557</v>
      </c>
      <c r="E329" t="s">
        <v>80</v>
      </c>
      <c r="F329">
        <v>1.6027</v>
      </c>
      <c r="G329">
        <v>0</v>
      </c>
      <c r="H329">
        <f>F329*AE329</f>
        <v>0</v>
      </c>
      <c r="I329">
        <f>J329-H329</f>
        <v>0</v>
      </c>
      <c r="J329">
        <f>F329*G329</f>
        <v>0</v>
      </c>
      <c r="K329">
        <v>0</v>
      </c>
      <c r="L329">
        <f>F329*K329</f>
        <v>0</v>
      </c>
      <c r="M329" t="s">
        <v>51</v>
      </c>
      <c r="N329">
        <v>5</v>
      </c>
      <c r="O329">
        <f>IF(N329=5,I329,0)</f>
        <v>0</v>
      </c>
      <c r="Z329">
        <f>IF(AD329=0,J329,0)</f>
        <v>0</v>
      </c>
      <c r="AA329">
        <f>IF(AD329=15,J329,0)</f>
        <v>0</v>
      </c>
      <c r="AB329">
        <f>IF(AD329=21,J329,0)</f>
        <v>0</v>
      </c>
      <c r="AD329">
        <v>12</v>
      </c>
      <c r="AE329">
        <f>G329*AG329</f>
        <v>0</v>
      </c>
      <c r="AF329">
        <f>G329*(1-AG329)</f>
        <v>0</v>
      </c>
      <c r="AG329">
        <v>0</v>
      </c>
      <c r="AM329">
        <f>F329*AE329</f>
        <v>0</v>
      </c>
      <c r="AN329">
        <f>F329*AF329</f>
        <v>0</v>
      </c>
      <c r="AO329" t="s">
        <v>558</v>
      </c>
      <c r="AP329" t="s">
        <v>457</v>
      </c>
      <c r="AQ329" s="13" t="s">
        <v>54</v>
      </c>
    </row>
    <row r="330" spans="1:43">
      <c r="D330" s="14" t="s">
        <v>559</v>
      </c>
      <c r="E330" s="14"/>
      <c r="F330" s="14">
        <v>0.95140000000000002</v>
      </c>
    </row>
    <row r="331" spans="1:43">
      <c r="D331" s="14" t="s">
        <v>560</v>
      </c>
      <c r="E331" s="14"/>
      <c r="F331" s="14">
        <v>0.43690000000000001</v>
      </c>
    </row>
    <row r="332" spans="1:43">
      <c r="D332" s="14" t="s">
        <v>561</v>
      </c>
      <c r="E332" s="14"/>
      <c r="F332" s="14">
        <v>5.1200000000000002E-2</v>
      </c>
    </row>
    <row r="333" spans="1:43">
      <c r="D333" s="14" t="s">
        <v>562</v>
      </c>
      <c r="E333" s="14"/>
      <c r="F333" s="14">
        <v>9.3299999999999994E-2</v>
      </c>
    </row>
    <row r="334" spans="1:43">
      <c r="D334" s="14" t="s">
        <v>563</v>
      </c>
      <c r="E334" s="14"/>
      <c r="F334" s="14">
        <v>1.3262</v>
      </c>
    </row>
    <row r="335" spans="1:43">
      <c r="D335" s="14" t="s">
        <v>560</v>
      </c>
      <c r="E335" s="14"/>
      <c r="F335" s="14">
        <v>0.43690000000000001</v>
      </c>
    </row>
    <row r="336" spans="1:43">
      <c r="D336" s="14" t="s">
        <v>563</v>
      </c>
      <c r="E336" s="14"/>
      <c r="F336" s="14">
        <v>1.3262</v>
      </c>
    </row>
    <row r="337" spans="1:43">
      <c r="D337" s="14" t="s">
        <v>560</v>
      </c>
      <c r="E337" s="14"/>
      <c r="F337" s="14">
        <v>0.43690000000000001</v>
      </c>
    </row>
    <row r="338" spans="1:43">
      <c r="D338" s="14" t="s">
        <v>564</v>
      </c>
      <c r="E338" s="14"/>
      <c r="F338" s="14">
        <v>1.1657999999999999</v>
      </c>
    </row>
    <row r="339" spans="1:43">
      <c r="D339" s="14" t="s">
        <v>560</v>
      </c>
      <c r="E339" s="14"/>
      <c r="F339" s="14">
        <v>0.43690000000000001</v>
      </c>
    </row>
    <row r="340" spans="1:43" ht="12.75" customHeight="1">
      <c r="C340" s="17" t="s">
        <v>61</v>
      </c>
      <c r="D340" s="66" t="s">
        <v>565</v>
      </c>
      <c r="E340" s="66"/>
      <c r="F340" s="66"/>
      <c r="G340" s="66"/>
      <c r="H340" s="66"/>
      <c r="I340" s="66"/>
      <c r="J340" s="66"/>
      <c r="K340" s="66"/>
      <c r="L340" s="66"/>
      <c r="M340" s="66"/>
    </row>
    <row r="341" spans="1:43">
      <c r="A341" s="2" t="s">
        <v>566</v>
      </c>
      <c r="C341" s="1" t="s">
        <v>567</v>
      </c>
      <c r="D341" t="s">
        <v>568</v>
      </c>
      <c r="E341" t="s">
        <v>80</v>
      </c>
      <c r="F341">
        <v>1.6027</v>
      </c>
      <c r="G341">
        <v>0</v>
      </c>
      <c r="H341">
        <f>F341*AE341</f>
        <v>0</v>
      </c>
      <c r="I341">
        <f>J341-H341</f>
        <v>0</v>
      </c>
      <c r="J341">
        <f>F341*G341</f>
        <v>0</v>
      </c>
      <c r="K341">
        <v>0</v>
      </c>
      <c r="L341">
        <f>F341*K341</f>
        <v>0</v>
      </c>
      <c r="M341" t="s">
        <v>51</v>
      </c>
      <c r="N341">
        <v>5</v>
      </c>
      <c r="O341">
        <f>IF(N341=5,I341,0)</f>
        <v>0</v>
      </c>
      <c r="Z341">
        <f>IF(AD341=0,J341,0)</f>
        <v>0</v>
      </c>
      <c r="AA341">
        <f>IF(AD341=15,J341,0)</f>
        <v>0</v>
      </c>
      <c r="AB341">
        <f>IF(AD341=21,J341,0)</f>
        <v>0</v>
      </c>
      <c r="AD341">
        <v>12</v>
      </c>
      <c r="AE341">
        <f>G341*AG341</f>
        <v>0</v>
      </c>
      <c r="AF341">
        <f>G341*(1-AG341)</f>
        <v>0</v>
      </c>
      <c r="AG341">
        <v>0</v>
      </c>
      <c r="AM341">
        <f>F341*AE341</f>
        <v>0</v>
      </c>
      <c r="AN341">
        <f>F341*AF341</f>
        <v>0</v>
      </c>
      <c r="AO341" t="s">
        <v>558</v>
      </c>
      <c r="AP341" t="s">
        <v>457</v>
      </c>
      <c r="AQ341" s="13" t="s">
        <v>54</v>
      </c>
    </row>
    <row r="342" spans="1:43" ht="12.75" customHeight="1">
      <c r="C342" s="17" t="s">
        <v>61</v>
      </c>
      <c r="D342" s="66" t="s">
        <v>569</v>
      </c>
      <c r="E342" s="66"/>
      <c r="F342" s="66"/>
      <c r="G342" s="66"/>
      <c r="H342" s="66"/>
      <c r="I342" s="66"/>
      <c r="J342" s="66"/>
      <c r="K342" s="66"/>
      <c r="L342" s="66"/>
      <c r="M342" s="66"/>
    </row>
    <row r="343" spans="1:43">
      <c r="A343" s="2" t="s">
        <v>570</v>
      </c>
      <c r="C343" s="1" t="s">
        <v>571</v>
      </c>
      <c r="D343" t="s">
        <v>572</v>
      </c>
      <c r="E343" t="s">
        <v>80</v>
      </c>
      <c r="F343">
        <v>1.6027</v>
      </c>
      <c r="G343">
        <v>0</v>
      </c>
      <c r="H343">
        <f>F343*AE343</f>
        <v>0</v>
      </c>
      <c r="I343">
        <f>J343-H343</f>
        <v>0</v>
      </c>
      <c r="J343">
        <f>F343*G343</f>
        <v>0</v>
      </c>
      <c r="K343">
        <v>0</v>
      </c>
      <c r="L343">
        <f>F343*K343</f>
        <v>0</v>
      </c>
      <c r="M343" t="s">
        <v>51</v>
      </c>
      <c r="N343">
        <v>5</v>
      </c>
      <c r="O343">
        <f>IF(N343=5,I343,0)</f>
        <v>0</v>
      </c>
      <c r="Z343">
        <f>IF(AD343=0,J343,0)</f>
        <v>0</v>
      </c>
      <c r="AA343">
        <f>IF(AD343=15,J343,0)</f>
        <v>0</v>
      </c>
      <c r="AB343">
        <f>IF(AD343=21,J343,0)</f>
        <v>0</v>
      </c>
      <c r="AD343">
        <v>12</v>
      </c>
      <c r="AE343">
        <f>G343*AG343</f>
        <v>0</v>
      </c>
      <c r="AF343">
        <f>G343*(1-AG343)</f>
        <v>0</v>
      </c>
      <c r="AG343">
        <v>0</v>
      </c>
      <c r="AM343">
        <f>F343*AE343</f>
        <v>0</v>
      </c>
      <c r="AN343">
        <f>F343*AF343</f>
        <v>0</v>
      </c>
      <c r="AO343" t="s">
        <v>558</v>
      </c>
      <c r="AP343" t="s">
        <v>457</v>
      </c>
      <c r="AQ343" s="13" t="s">
        <v>54</v>
      </c>
    </row>
    <row r="344" spans="1:43">
      <c r="A344" s="20"/>
      <c r="B344" s="21"/>
      <c r="C344" s="21"/>
      <c r="D344" s="22"/>
      <c r="E344" s="22"/>
      <c r="F344" s="22"/>
      <c r="G344" s="22"/>
      <c r="H344" s="67" t="s">
        <v>573</v>
      </c>
      <c r="I344" s="67"/>
      <c r="J344" s="22">
        <f>J8+J45+J47+J57+J69+J96+J103+J165+J241+J273+J293+J301+J328</f>
        <v>0</v>
      </c>
      <c r="K344" s="22"/>
      <c r="L344" s="22"/>
      <c r="M344" s="22"/>
    </row>
    <row r="345" spans="1:43">
      <c r="A345" s="23" t="s">
        <v>574</v>
      </c>
    </row>
    <row r="346" spans="1:43" ht="0" hidden="1" customHeight="1">
      <c r="A346" s="68"/>
      <c r="B346" s="44"/>
      <c r="C346" s="44"/>
      <c r="D346" s="69"/>
      <c r="E346" s="69"/>
      <c r="F346" s="69"/>
      <c r="G346" s="69"/>
      <c r="H346" s="69"/>
      <c r="I346" s="69"/>
      <c r="J346" s="69"/>
      <c r="K346" s="69"/>
      <c r="L346" s="69"/>
      <c r="M346" s="69"/>
    </row>
  </sheetData>
  <sheetProtection formatCells="0" formatColumns="0" formatRows="0" insertColumns="0" insertRows="0" insertHyperlinks="0" deleteColumns="0" deleteRows="0" sort="0" autoFilter="0" pivotTables="0"/>
  <mergeCells count="84">
    <mergeCell ref="D342:M342"/>
    <mergeCell ref="H344:I344"/>
    <mergeCell ref="A346:M346"/>
    <mergeCell ref="D312:M312"/>
    <mergeCell ref="D314:M314"/>
    <mergeCell ref="D317:M317"/>
    <mergeCell ref="D323:M323"/>
    <mergeCell ref="D340:M340"/>
    <mergeCell ref="D290:M290"/>
    <mergeCell ref="D292:M292"/>
    <mergeCell ref="D304:M304"/>
    <mergeCell ref="D306:M306"/>
    <mergeCell ref="D310:M310"/>
    <mergeCell ref="D272:M272"/>
    <mergeCell ref="D279:M279"/>
    <mergeCell ref="D281:M281"/>
    <mergeCell ref="D283:M283"/>
    <mergeCell ref="D285:M285"/>
    <mergeCell ref="D213:M213"/>
    <mergeCell ref="D240:M240"/>
    <mergeCell ref="D261:M261"/>
    <mergeCell ref="D263:M263"/>
    <mergeCell ref="D270:M270"/>
    <mergeCell ref="D181:M181"/>
    <mergeCell ref="D189:M189"/>
    <mergeCell ref="D191:M191"/>
    <mergeCell ref="D199:M199"/>
    <mergeCell ref="D201:M201"/>
    <mergeCell ref="D151:M151"/>
    <mergeCell ref="D153:M153"/>
    <mergeCell ref="D156:M156"/>
    <mergeCell ref="D164:M164"/>
    <mergeCell ref="D179:M179"/>
    <mergeCell ref="D123:M123"/>
    <mergeCell ref="D125:M125"/>
    <mergeCell ref="D133:M133"/>
    <mergeCell ref="D147:M147"/>
    <mergeCell ref="D149:M149"/>
    <mergeCell ref="D100:M100"/>
    <mergeCell ref="D102:M102"/>
    <mergeCell ref="D107:M107"/>
    <mergeCell ref="D113:M113"/>
    <mergeCell ref="D115:M115"/>
    <mergeCell ref="D80:M80"/>
    <mergeCell ref="D82:M82"/>
    <mergeCell ref="D84:M84"/>
    <mergeCell ref="D86:M86"/>
    <mergeCell ref="D95:M95"/>
    <mergeCell ref="D42:M42"/>
    <mergeCell ref="D44:M44"/>
    <mergeCell ref="D64:M64"/>
    <mergeCell ref="D72:M72"/>
    <mergeCell ref="D78:M78"/>
    <mergeCell ref="D18:M18"/>
    <mergeCell ref="D25:M25"/>
    <mergeCell ref="D29:M29"/>
    <mergeCell ref="D37:M37"/>
    <mergeCell ref="D40:M40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18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3.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</row>
    <row r="2" spans="1:25" ht="25.5" customHeight="1">
      <c r="A2" s="29" t="s">
        <v>1</v>
      </c>
      <c r="B2" s="31"/>
      <c r="C2" s="5" t="s">
        <v>2</v>
      </c>
      <c r="D2" s="103"/>
      <c r="E2" s="46" t="s">
        <v>3</v>
      </c>
      <c r="F2" s="46"/>
      <c r="G2" s="105"/>
      <c r="H2" s="105"/>
      <c r="I2" s="102"/>
      <c r="J2" s="101"/>
      <c r="K2" s="101"/>
      <c r="L2" s="101"/>
      <c r="M2" s="1"/>
    </row>
    <row r="3" spans="1:25" ht="25.5" customHeight="1">
      <c r="A3" s="30" t="s">
        <v>7</v>
      </c>
      <c r="C3" s="6" t="s">
        <v>8</v>
      </c>
      <c r="E3" s="48" t="s">
        <v>9</v>
      </c>
      <c r="F3" s="48"/>
      <c r="G3" s="106"/>
      <c r="H3" s="106"/>
      <c r="I3" s="102"/>
      <c r="J3" s="101"/>
      <c r="K3" s="101"/>
      <c r="L3" s="101"/>
      <c r="M3" s="1"/>
    </row>
    <row r="4" spans="1:25" ht="25.5" customHeight="1">
      <c r="A4" s="30" t="s">
        <v>12</v>
      </c>
      <c r="C4" s="6" t="s">
        <v>13</v>
      </c>
      <c r="E4" s="48" t="s">
        <v>14</v>
      </c>
      <c r="F4" s="48"/>
      <c r="G4" s="106"/>
      <c r="H4" s="106"/>
      <c r="I4" s="102"/>
      <c r="J4" s="101"/>
      <c r="K4" s="101"/>
      <c r="L4" s="101"/>
      <c r="M4" s="1"/>
    </row>
    <row r="5" spans="1:25" ht="25.5" customHeight="1" thickBot="1">
      <c r="A5" s="99" t="s">
        <v>16</v>
      </c>
      <c r="B5" s="100"/>
      <c r="C5" s="104"/>
      <c r="D5" s="7"/>
      <c r="E5" s="50" t="s">
        <v>17</v>
      </c>
      <c r="F5" s="50"/>
      <c r="G5" s="107"/>
      <c r="H5" s="107"/>
      <c r="I5" s="102"/>
      <c r="J5" s="101"/>
      <c r="K5" s="101"/>
      <c r="L5" s="10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575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SUM(H8:H37)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5.5056000000000003</v>
      </c>
      <c r="G8" s="108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58</v>
      </c>
    </row>
    <row r="14" spans="1:25">
      <c r="E14" t="s">
        <v>59</v>
      </c>
    </row>
    <row r="15" spans="1:25">
      <c r="E15" t="s">
        <v>60</v>
      </c>
    </row>
    <row r="16" spans="1:25" ht="12.75" customHeight="1">
      <c r="B16" s="15" t="s">
        <v>61</v>
      </c>
      <c r="C16" s="66" t="s">
        <v>62</v>
      </c>
      <c r="D16" s="71"/>
      <c r="E16" s="71"/>
      <c r="F16" s="71"/>
      <c r="G16" s="71"/>
      <c r="H16" s="16"/>
    </row>
    <row r="17" spans="1:25">
      <c r="A17" s="2" t="s">
        <v>63</v>
      </c>
      <c r="B17" s="1" t="s">
        <v>64</v>
      </c>
      <c r="C17" s="25" t="s">
        <v>65</v>
      </c>
      <c r="D17" t="s">
        <v>66</v>
      </c>
      <c r="E17" t="s">
        <v>67</v>
      </c>
      <c r="F17">
        <v>9.16</v>
      </c>
      <c r="G17" s="108"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0.12809798270893369</v>
      </c>
    </row>
    <row r="18" spans="1:25">
      <c r="E18" t="s">
        <v>68</v>
      </c>
    </row>
    <row r="19" spans="1:25">
      <c r="E19" t="s">
        <v>69</v>
      </c>
    </row>
    <row r="20" spans="1:25">
      <c r="E20" t="s">
        <v>70</v>
      </c>
    </row>
    <row r="21" spans="1:25">
      <c r="E21" t="s">
        <v>70</v>
      </c>
    </row>
    <row r="22" spans="1:25" ht="12.75" customHeight="1">
      <c r="B22" s="15" t="s">
        <v>61</v>
      </c>
      <c r="C22" s="66" t="s">
        <v>71</v>
      </c>
      <c r="D22" s="71"/>
      <c r="E22" s="71"/>
      <c r="F22" s="71"/>
      <c r="G22" s="71"/>
      <c r="H22" s="16"/>
    </row>
    <row r="23" spans="1:25">
      <c r="A23" s="2" t="s">
        <v>72</v>
      </c>
      <c r="B23" s="1" t="s">
        <v>73</v>
      </c>
      <c r="C23" s="25" t="s">
        <v>74</v>
      </c>
      <c r="D23" t="s">
        <v>50</v>
      </c>
      <c r="E23" t="s">
        <v>75</v>
      </c>
      <c r="F23">
        <v>5.5056000000000003</v>
      </c>
      <c r="G23" s="108">
        <f>'Stavební rozpočet'!G26</f>
        <v>0</v>
      </c>
      <c r="H23">
        <f>W23*F23+X23*F23</f>
        <v>0</v>
      </c>
      <c r="W23">
        <f>G23*Y23</f>
        <v>0</v>
      </c>
      <c r="X23">
        <f>G23*(1-Y23)</f>
        <v>0</v>
      </c>
      <c r="Y23">
        <v>0.11891428571428569</v>
      </c>
    </row>
    <row r="24" spans="1:25">
      <c r="E24" t="s">
        <v>75</v>
      </c>
    </row>
    <row r="25" spans="1:25" ht="12.75" customHeight="1">
      <c r="B25" s="15" t="s">
        <v>61</v>
      </c>
      <c r="C25" s="66" t="s">
        <v>76</v>
      </c>
      <c r="D25" s="71"/>
      <c r="E25" s="71"/>
      <c r="F25" s="71"/>
      <c r="G25" s="71"/>
      <c r="H25" s="16"/>
    </row>
    <row r="26" spans="1:25">
      <c r="A26" s="2" t="s">
        <v>77</v>
      </c>
      <c r="B26" s="1" t="s">
        <v>78</v>
      </c>
      <c r="C26" s="25" t="s">
        <v>79</v>
      </c>
      <c r="D26" t="s">
        <v>80</v>
      </c>
      <c r="E26" t="s">
        <v>81</v>
      </c>
      <c r="F26">
        <v>7.4999999999999997E-2</v>
      </c>
      <c r="G26" s="108">
        <f>'Stavební rozpočet'!G30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1</v>
      </c>
    </row>
    <row r="27" spans="1:25">
      <c r="E27" t="s">
        <v>82</v>
      </c>
    </row>
    <row r="28" spans="1:25">
      <c r="E28" t="s">
        <v>81</v>
      </c>
    </row>
    <row r="29" spans="1:25">
      <c r="E29" t="s">
        <v>81</v>
      </c>
    </row>
    <row r="30" spans="1:25">
      <c r="E30" t="s">
        <v>81</v>
      </c>
    </row>
    <row r="31" spans="1:25">
      <c r="E31" t="s">
        <v>81</v>
      </c>
    </row>
    <row r="32" spans="1:25" ht="12.75" customHeight="1">
      <c r="B32" s="15" t="s">
        <v>61</v>
      </c>
      <c r="C32" s="66" t="s">
        <v>83</v>
      </c>
      <c r="D32" s="71"/>
      <c r="E32" s="71"/>
      <c r="F32" s="71"/>
      <c r="G32" s="71"/>
      <c r="H32" s="16"/>
    </row>
    <row r="33" spans="1:25">
      <c r="A33" s="2" t="s">
        <v>84</v>
      </c>
      <c r="B33" s="1" t="s">
        <v>85</v>
      </c>
      <c r="C33" s="25" t="s">
        <v>86</v>
      </c>
      <c r="D33" t="s">
        <v>50</v>
      </c>
      <c r="E33" t="s">
        <v>87</v>
      </c>
      <c r="F33">
        <v>5.23</v>
      </c>
      <c r="G33" s="108">
        <f>'Stavební rozpočet'!G38</f>
        <v>0</v>
      </c>
      <c r="H33">
        <f>W33*F33+X33*F33</f>
        <v>0</v>
      </c>
      <c r="W33">
        <f>G33*Y33</f>
        <v>0</v>
      </c>
      <c r="X33">
        <f>G33*(1-Y33)</f>
        <v>0</v>
      </c>
      <c r="Y33">
        <v>0.26393229166666671</v>
      </c>
    </row>
    <row r="34" spans="1:25" ht="12.75" customHeight="1">
      <c r="B34" s="15" t="s">
        <v>61</v>
      </c>
      <c r="C34" s="66" t="s">
        <v>88</v>
      </c>
      <c r="D34" s="71"/>
      <c r="E34" s="71"/>
      <c r="F34" s="71"/>
      <c r="G34" s="71"/>
      <c r="H34" s="16"/>
    </row>
    <row r="35" spans="1:25">
      <c r="A35" s="2" t="s">
        <v>89</v>
      </c>
      <c r="B35" s="1" t="s">
        <v>90</v>
      </c>
      <c r="C35" s="25" t="s">
        <v>91</v>
      </c>
      <c r="D35" t="s">
        <v>50</v>
      </c>
      <c r="F35">
        <v>5.23</v>
      </c>
      <c r="G35" s="108">
        <f>'Stavební rozpočet'!G41</f>
        <v>0</v>
      </c>
      <c r="H35">
        <f>W35*F35+X35*F35</f>
        <v>0</v>
      </c>
      <c r="W35">
        <f>G35*Y35</f>
        <v>0</v>
      </c>
      <c r="X35">
        <f>G35*(1-Y35)</f>
        <v>0</v>
      </c>
      <c r="Y35">
        <v>0.1741541038525963</v>
      </c>
    </row>
    <row r="36" spans="1:25" ht="12.75" customHeight="1">
      <c r="B36" s="15" t="s">
        <v>61</v>
      </c>
      <c r="C36" s="66" t="s">
        <v>92</v>
      </c>
      <c r="D36" s="71"/>
      <c r="E36" s="71"/>
      <c r="F36" s="71"/>
      <c r="G36" s="71"/>
      <c r="H36" s="16"/>
    </row>
    <row r="37" spans="1:25">
      <c r="A37" s="2" t="s">
        <v>93</v>
      </c>
      <c r="B37" s="1" t="s">
        <v>78</v>
      </c>
      <c r="C37" s="25" t="s">
        <v>79</v>
      </c>
      <c r="D37" t="s">
        <v>80</v>
      </c>
      <c r="F37">
        <v>0.05</v>
      </c>
      <c r="G37" s="108">
        <f>'Stavební rozpočet'!G43</f>
        <v>0</v>
      </c>
      <c r="H37">
        <f>W37*F37+X37*F37</f>
        <v>0</v>
      </c>
      <c r="W37">
        <f>G37*Y37</f>
        <v>0</v>
      </c>
      <c r="X37">
        <f>G37*(1-Y37)</f>
        <v>0</v>
      </c>
      <c r="Y37">
        <v>1</v>
      </c>
    </row>
    <row r="38" spans="1:25" ht="12.75" customHeight="1">
      <c r="B38" s="15" t="s">
        <v>61</v>
      </c>
      <c r="C38" s="66" t="s">
        <v>83</v>
      </c>
      <c r="D38" s="71"/>
      <c r="E38" s="71"/>
      <c r="F38" s="71"/>
      <c r="G38" s="71"/>
      <c r="H38" s="16"/>
    </row>
    <row r="39" spans="1:25">
      <c r="A39" s="18"/>
      <c r="B39" s="19" t="s">
        <v>94</v>
      </c>
      <c r="C39" s="13" t="s">
        <v>95</v>
      </c>
      <c r="D39" s="13"/>
      <c r="E39" s="13"/>
      <c r="F39" s="13"/>
      <c r="G39" s="13"/>
      <c r="H39" s="13">
        <f>SUM(H40:H40)</f>
        <v>0</v>
      </c>
    </row>
    <row r="40" spans="1:25">
      <c r="A40" s="2" t="s">
        <v>96</v>
      </c>
      <c r="B40" s="1" t="s">
        <v>97</v>
      </c>
      <c r="C40" s="25" t="s">
        <v>98</v>
      </c>
      <c r="D40" t="s">
        <v>99</v>
      </c>
      <c r="F40">
        <v>1</v>
      </c>
      <c r="G40" s="108">
        <f>'Stavební rozpočet'!G46</f>
        <v>0</v>
      </c>
      <c r="H40">
        <f>W40*F40+X40*F40</f>
        <v>0</v>
      </c>
      <c r="W40">
        <f>G40*Y40</f>
        <v>0</v>
      </c>
      <c r="X40">
        <f>G40*(1-Y40)</f>
        <v>0</v>
      </c>
      <c r="Y40">
        <v>0.64451468048359239</v>
      </c>
    </row>
    <row r="41" spans="1:25">
      <c r="A41" s="18"/>
      <c r="B41" s="19" t="s">
        <v>101</v>
      </c>
      <c r="C41" s="13" t="s">
        <v>102</v>
      </c>
      <c r="D41" s="13"/>
      <c r="E41" s="13"/>
      <c r="F41" s="13"/>
      <c r="G41" s="13"/>
      <c r="H41" s="13">
        <f>SUM(H42:H49)</f>
        <v>0</v>
      </c>
    </row>
    <row r="42" spans="1:25">
      <c r="A42" s="2" t="s">
        <v>104</v>
      </c>
      <c r="B42" s="1" t="s">
        <v>105</v>
      </c>
      <c r="C42" s="25" t="s">
        <v>106</v>
      </c>
      <c r="D42" t="s">
        <v>99</v>
      </c>
      <c r="F42">
        <v>1</v>
      </c>
      <c r="G42" s="108">
        <f>'Stavební rozpočet'!G48</f>
        <v>0</v>
      </c>
      <c r="H42">
        <f>W42*F42+X42*F42</f>
        <v>0</v>
      </c>
      <c r="W42">
        <f>G42*Y42</f>
        <v>0</v>
      </c>
      <c r="X42">
        <f>G42*(1-Y42)</f>
        <v>0</v>
      </c>
      <c r="Y42">
        <v>0.96824343015214376</v>
      </c>
    </row>
    <row r="43" spans="1:25">
      <c r="A43" s="2" t="s">
        <v>109</v>
      </c>
      <c r="B43" s="1" t="s">
        <v>110</v>
      </c>
      <c r="C43" s="25" t="s">
        <v>111</v>
      </c>
      <c r="D43" t="s">
        <v>66</v>
      </c>
      <c r="E43" t="s">
        <v>112</v>
      </c>
      <c r="F43">
        <v>4.3</v>
      </c>
      <c r="G43" s="108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0.34058689878076098</v>
      </c>
    </row>
    <row r="44" spans="1:25">
      <c r="E44" t="s">
        <v>112</v>
      </c>
    </row>
    <row r="45" spans="1:25">
      <c r="E45" t="s">
        <v>112</v>
      </c>
    </row>
    <row r="46" spans="1:25">
      <c r="A46" s="2" t="s">
        <v>113</v>
      </c>
      <c r="B46" s="1" t="s">
        <v>114</v>
      </c>
      <c r="C46" s="25" t="s">
        <v>115</v>
      </c>
      <c r="D46" t="s">
        <v>66</v>
      </c>
      <c r="F46">
        <v>0.5</v>
      </c>
      <c r="G46" s="108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0.31743667679837889</v>
      </c>
    </row>
    <row r="47" spans="1:25">
      <c r="A47" s="2" t="s">
        <v>116</v>
      </c>
      <c r="B47" s="1" t="s">
        <v>117</v>
      </c>
      <c r="C47" s="25" t="s">
        <v>118</v>
      </c>
      <c r="D47" t="s">
        <v>99</v>
      </c>
      <c r="F47">
        <v>2</v>
      </c>
      <c r="G47" s="108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>
      <c r="A48" s="2" t="s">
        <v>119</v>
      </c>
      <c r="B48" s="1" t="s">
        <v>120</v>
      </c>
      <c r="C48" s="25" t="s">
        <v>121</v>
      </c>
      <c r="D48" t="s">
        <v>66</v>
      </c>
      <c r="F48">
        <v>4.9000000000000004</v>
      </c>
      <c r="G48" s="108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2.9225352112676059E-2</v>
      </c>
    </row>
    <row r="49" spans="1:25">
      <c r="A49" s="2" t="s">
        <v>122</v>
      </c>
      <c r="B49" s="1" t="s">
        <v>123</v>
      </c>
      <c r="C49" s="25" t="s">
        <v>124</v>
      </c>
      <c r="D49" t="s">
        <v>80</v>
      </c>
      <c r="F49">
        <v>4.1000000000000003E-3</v>
      </c>
      <c r="G49" s="108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</v>
      </c>
    </row>
    <row r="50" spans="1:25">
      <c r="A50" s="18"/>
      <c r="B50" s="19" t="s">
        <v>125</v>
      </c>
      <c r="C50" s="13" t="s">
        <v>126</v>
      </c>
      <c r="D50" s="13"/>
      <c r="E50" s="13"/>
      <c r="F50" s="13"/>
      <c r="G50" s="13"/>
      <c r="H50" s="13">
        <f>SUM(H51:H60)</f>
        <v>0</v>
      </c>
    </row>
    <row r="51" spans="1:25">
      <c r="A51" s="2" t="s">
        <v>127</v>
      </c>
      <c r="B51" s="1" t="s">
        <v>128</v>
      </c>
      <c r="C51" s="25" t="s">
        <v>129</v>
      </c>
      <c r="D51" t="s">
        <v>66</v>
      </c>
      <c r="E51" t="s">
        <v>131</v>
      </c>
      <c r="F51">
        <v>9.4</v>
      </c>
      <c r="G51" s="108">
        <f>'Stavební rozpočet'!G58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0.24177377892030849</v>
      </c>
    </row>
    <row r="52" spans="1:25">
      <c r="E52" t="s">
        <v>132</v>
      </c>
    </row>
    <row r="53" spans="1:25">
      <c r="E53" t="s">
        <v>132</v>
      </c>
    </row>
    <row r="54" spans="1:25">
      <c r="E54" t="s">
        <v>133</v>
      </c>
    </row>
    <row r="55" spans="1:25">
      <c r="A55" s="2" t="s">
        <v>134</v>
      </c>
      <c r="B55" s="1" t="s">
        <v>135</v>
      </c>
      <c r="C55" s="25" t="s">
        <v>136</v>
      </c>
      <c r="D55" t="s">
        <v>66</v>
      </c>
      <c r="F55">
        <v>9.4</v>
      </c>
      <c r="G55" s="108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0.17068343229712421</v>
      </c>
    </row>
    <row r="56" spans="1:25" ht="12.75" customHeight="1">
      <c r="B56" s="15" t="s">
        <v>61</v>
      </c>
      <c r="C56" s="66" t="s">
        <v>137</v>
      </c>
      <c r="D56" s="71"/>
      <c r="E56" s="71"/>
      <c r="F56" s="71"/>
      <c r="G56" s="71"/>
      <c r="H56" s="16"/>
    </row>
    <row r="57" spans="1:25">
      <c r="A57" s="2" t="s">
        <v>138</v>
      </c>
      <c r="B57" s="1" t="s">
        <v>139</v>
      </c>
      <c r="C57" s="25" t="s">
        <v>140</v>
      </c>
      <c r="D57" t="s">
        <v>99</v>
      </c>
      <c r="F57">
        <v>7</v>
      </c>
      <c r="G57" s="108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0.37733720879788302</v>
      </c>
    </row>
    <row r="58" spans="1:25">
      <c r="A58" s="2" t="s">
        <v>141</v>
      </c>
      <c r="B58" s="1" t="s">
        <v>142</v>
      </c>
      <c r="C58" s="25" t="s">
        <v>143</v>
      </c>
      <c r="D58" t="s">
        <v>99</v>
      </c>
      <c r="F58">
        <v>2</v>
      </c>
      <c r="G58" s="108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0.71827496149467618</v>
      </c>
    </row>
    <row r="59" spans="1:25">
      <c r="A59" s="2" t="s">
        <v>144</v>
      </c>
      <c r="B59" s="1" t="s">
        <v>145</v>
      </c>
      <c r="C59" s="25" t="s">
        <v>146</v>
      </c>
      <c r="D59" t="s">
        <v>66</v>
      </c>
      <c r="F59">
        <v>9.4</v>
      </c>
      <c r="G59" s="108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1.5294117647058819E-2</v>
      </c>
    </row>
    <row r="60" spans="1:25">
      <c r="A60" s="2" t="s">
        <v>147</v>
      </c>
      <c r="B60" s="1" t="s">
        <v>148</v>
      </c>
      <c r="C60" s="25" t="s">
        <v>149</v>
      </c>
      <c r="D60" t="s">
        <v>80</v>
      </c>
      <c r="F60">
        <v>3.9300000000000002E-2</v>
      </c>
      <c r="G60" s="108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</v>
      </c>
    </row>
    <row r="61" spans="1:25">
      <c r="A61" s="18"/>
      <c r="B61" s="19" t="s">
        <v>150</v>
      </c>
      <c r="C61" s="13" t="s">
        <v>151</v>
      </c>
      <c r="D61" s="13"/>
      <c r="E61" s="13"/>
      <c r="F61" s="13"/>
      <c r="G61" s="13"/>
      <c r="H61" s="13">
        <f>SUM(H62:H86)</f>
        <v>0</v>
      </c>
    </row>
    <row r="62" spans="1:25">
      <c r="A62" s="2" t="s">
        <v>152</v>
      </c>
      <c r="B62" s="1" t="s">
        <v>153</v>
      </c>
      <c r="C62" s="25" t="s">
        <v>154</v>
      </c>
      <c r="D62" t="s">
        <v>99</v>
      </c>
      <c r="F62">
        <v>1</v>
      </c>
      <c r="G62" s="108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0.86802803738317758</v>
      </c>
    </row>
    <row r="63" spans="1:25">
      <c r="A63" s="2" t="s">
        <v>156</v>
      </c>
      <c r="B63" s="1" t="s">
        <v>157</v>
      </c>
      <c r="C63" s="25" t="s">
        <v>158</v>
      </c>
      <c r="D63" t="s">
        <v>159</v>
      </c>
      <c r="F63">
        <v>1</v>
      </c>
      <c r="G63" s="108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0.78475862068965518</v>
      </c>
    </row>
    <row r="64" spans="1:25" ht="12.75" customHeight="1">
      <c r="B64" s="15" t="s">
        <v>61</v>
      </c>
      <c r="C64" s="66" t="s">
        <v>160</v>
      </c>
      <c r="D64" s="71"/>
      <c r="E64" s="71"/>
      <c r="F64" s="71"/>
      <c r="G64" s="71"/>
      <c r="H64" s="16"/>
    </row>
    <row r="65" spans="1:25">
      <c r="A65" s="2" t="s">
        <v>161</v>
      </c>
      <c r="B65" s="1" t="s">
        <v>162</v>
      </c>
      <c r="C65" s="25" t="s">
        <v>163</v>
      </c>
      <c r="D65" t="s">
        <v>99</v>
      </c>
      <c r="F65">
        <v>1</v>
      </c>
      <c r="G65" s="108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0</v>
      </c>
    </row>
    <row r="66" spans="1:25">
      <c r="A66" s="2" t="s">
        <v>164</v>
      </c>
      <c r="B66" s="1" t="s">
        <v>165</v>
      </c>
      <c r="C66" s="25" t="s">
        <v>166</v>
      </c>
      <c r="D66" t="s">
        <v>99</v>
      </c>
      <c r="F66">
        <v>1</v>
      </c>
      <c r="G66" s="108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167</v>
      </c>
      <c r="B67" s="1" t="s">
        <v>168</v>
      </c>
      <c r="C67" s="25" t="s">
        <v>169</v>
      </c>
      <c r="D67" t="s">
        <v>99</v>
      </c>
      <c r="F67">
        <v>1</v>
      </c>
      <c r="G67" s="108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1.9678749233249169E-2</v>
      </c>
    </row>
    <row r="68" spans="1:25">
      <c r="A68" s="2" t="s">
        <v>170</v>
      </c>
      <c r="B68" s="1" t="s">
        <v>171</v>
      </c>
      <c r="C68" s="25" t="s">
        <v>172</v>
      </c>
      <c r="D68" t="s">
        <v>99</v>
      </c>
      <c r="F68">
        <v>1</v>
      </c>
      <c r="G68" s="108">
        <f>'Stavební rozpočet'!G76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0.1783447251742083</v>
      </c>
    </row>
    <row r="69" spans="1:25">
      <c r="A69" s="2" t="s">
        <v>173</v>
      </c>
      <c r="B69" s="1" t="s">
        <v>174</v>
      </c>
      <c r="C69" s="25" t="s">
        <v>175</v>
      </c>
      <c r="D69" t="s">
        <v>99</v>
      </c>
      <c r="F69">
        <v>1</v>
      </c>
      <c r="G69" s="108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 ht="12.75" customHeight="1">
      <c r="B70" s="15" t="s">
        <v>61</v>
      </c>
      <c r="C70" s="66" t="s">
        <v>176</v>
      </c>
      <c r="D70" s="71"/>
      <c r="E70" s="71"/>
      <c r="F70" s="71"/>
      <c r="G70" s="71"/>
      <c r="H70" s="16"/>
    </row>
    <row r="71" spans="1:25">
      <c r="A71" s="2" t="s">
        <v>177</v>
      </c>
      <c r="B71" s="1" t="s">
        <v>178</v>
      </c>
      <c r="C71" s="25" t="s">
        <v>179</v>
      </c>
      <c r="D71" t="s">
        <v>99</v>
      </c>
      <c r="F71">
        <v>1</v>
      </c>
      <c r="G71" s="108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</v>
      </c>
    </row>
    <row r="72" spans="1:25" ht="12.75" customHeight="1">
      <c r="B72" s="15" t="s">
        <v>61</v>
      </c>
      <c r="C72" s="66" t="s">
        <v>180</v>
      </c>
      <c r="D72" s="71"/>
      <c r="E72" s="71"/>
      <c r="F72" s="71"/>
      <c r="G72" s="71"/>
      <c r="H72" s="16"/>
    </row>
    <row r="73" spans="1:25">
      <c r="A73" s="2" t="s">
        <v>181</v>
      </c>
      <c r="B73" s="1" t="s">
        <v>182</v>
      </c>
      <c r="C73" s="25" t="s">
        <v>183</v>
      </c>
      <c r="D73" t="s">
        <v>99</v>
      </c>
      <c r="F73">
        <v>2</v>
      </c>
      <c r="G73" s="108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61</v>
      </c>
      <c r="C74" s="66" t="s">
        <v>184</v>
      </c>
      <c r="D74" s="71"/>
      <c r="E74" s="71"/>
      <c r="F74" s="71"/>
      <c r="G74" s="71"/>
      <c r="H74" s="16"/>
    </row>
    <row r="75" spans="1:25">
      <c r="A75" s="2" t="s">
        <v>185</v>
      </c>
      <c r="B75" s="1" t="s">
        <v>186</v>
      </c>
      <c r="C75" s="25" t="s">
        <v>187</v>
      </c>
      <c r="D75" t="s">
        <v>99</v>
      </c>
      <c r="F75">
        <v>3</v>
      </c>
      <c r="G75" s="108">
        <f>'Stavební rozpočet'!G83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 ht="12.75" customHeight="1">
      <c r="B76" s="15" t="s">
        <v>61</v>
      </c>
      <c r="C76" s="66" t="s">
        <v>188</v>
      </c>
      <c r="D76" s="71"/>
      <c r="E76" s="71"/>
      <c r="F76" s="71"/>
      <c r="G76" s="71"/>
      <c r="H76" s="16"/>
    </row>
    <row r="77" spans="1:25">
      <c r="A77" s="2" t="s">
        <v>189</v>
      </c>
      <c r="B77" s="1" t="s">
        <v>190</v>
      </c>
      <c r="C77" s="25" t="s">
        <v>191</v>
      </c>
      <c r="D77" t="s">
        <v>99</v>
      </c>
      <c r="F77">
        <v>1</v>
      </c>
      <c r="G77" s="108">
        <f>'Stavební rozpočet'!G85</f>
        <v>0</v>
      </c>
      <c r="H77">
        <f>W77*F77+X77*F77</f>
        <v>0</v>
      </c>
      <c r="W77">
        <f>G77*Y77</f>
        <v>0</v>
      </c>
      <c r="X77">
        <f>G77*(1-Y77)</f>
        <v>0</v>
      </c>
      <c r="Y77">
        <v>1</v>
      </c>
    </row>
    <row r="78" spans="1:25" ht="12.75" customHeight="1">
      <c r="B78" s="15" t="s">
        <v>61</v>
      </c>
      <c r="C78" s="66" t="s">
        <v>192</v>
      </c>
      <c r="D78" s="71"/>
      <c r="E78" s="71"/>
      <c r="F78" s="71"/>
      <c r="G78" s="71"/>
      <c r="H78" s="16"/>
    </row>
    <row r="79" spans="1:25">
      <c r="A79" s="2" t="s">
        <v>193</v>
      </c>
      <c r="B79" s="1" t="s">
        <v>194</v>
      </c>
      <c r="C79" s="25" t="s">
        <v>195</v>
      </c>
      <c r="D79" t="s">
        <v>99</v>
      </c>
      <c r="F79">
        <v>1</v>
      </c>
      <c r="G79" s="108">
        <f>'Stavební rozpočet'!G87</f>
        <v>0</v>
      </c>
      <c r="H79">
        <f t="shared" ref="H79:H86" si="0">W79*F79+X79*F79</f>
        <v>0</v>
      </c>
      <c r="W79">
        <f t="shared" ref="W79:W86" si="1">G79*Y79</f>
        <v>0</v>
      </c>
      <c r="X79">
        <f t="shared" ref="X79:X86" si="2">G79*(1-Y79)</f>
        <v>0</v>
      </c>
      <c r="Y79">
        <v>1</v>
      </c>
    </row>
    <row r="80" spans="1:25">
      <c r="A80" s="2" t="s">
        <v>196</v>
      </c>
      <c r="B80" s="1" t="s">
        <v>197</v>
      </c>
      <c r="C80" s="25" t="s">
        <v>198</v>
      </c>
      <c r="D80" t="s">
        <v>159</v>
      </c>
      <c r="F80">
        <v>1</v>
      </c>
      <c r="G80" s="108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0.88471458773784362</v>
      </c>
    </row>
    <row r="81" spans="1:25">
      <c r="A81" s="2" t="s">
        <v>199</v>
      </c>
      <c r="B81" s="1" t="s">
        <v>200</v>
      </c>
      <c r="C81" s="25" t="s">
        <v>201</v>
      </c>
      <c r="D81" t="s">
        <v>159</v>
      </c>
      <c r="F81">
        <v>2</v>
      </c>
      <c r="G81" s="108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0.89831235431235434</v>
      </c>
    </row>
    <row r="82" spans="1:25">
      <c r="A82" s="2" t="s">
        <v>202</v>
      </c>
      <c r="B82" s="1" t="s">
        <v>203</v>
      </c>
      <c r="C82" s="25" t="s">
        <v>204</v>
      </c>
      <c r="D82" t="s">
        <v>80</v>
      </c>
      <c r="F82">
        <v>0.48430000000000001</v>
      </c>
      <c r="G82" s="108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</v>
      </c>
    </row>
    <row r="83" spans="1:25">
      <c r="A83" s="2" t="s">
        <v>205</v>
      </c>
      <c r="B83" s="1" t="s">
        <v>206</v>
      </c>
      <c r="C83" s="25" t="s">
        <v>207</v>
      </c>
      <c r="D83" t="s">
        <v>159</v>
      </c>
      <c r="F83">
        <v>5</v>
      </c>
      <c r="G83" s="108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0.766272577996716</v>
      </c>
    </row>
    <row r="84" spans="1:25">
      <c r="A84" s="2" t="s">
        <v>208</v>
      </c>
      <c r="B84" s="1" t="s">
        <v>209</v>
      </c>
      <c r="C84" s="25" t="s">
        <v>210</v>
      </c>
      <c r="D84" t="s">
        <v>99</v>
      </c>
      <c r="F84">
        <v>1</v>
      </c>
      <c r="G84" s="108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0.89444997706602103</v>
      </c>
    </row>
    <row r="85" spans="1:25">
      <c r="A85" s="2" t="s">
        <v>211</v>
      </c>
      <c r="B85" s="1" t="s">
        <v>212</v>
      </c>
      <c r="C85" s="25" t="s">
        <v>213</v>
      </c>
      <c r="D85" t="s">
        <v>159</v>
      </c>
      <c r="F85">
        <v>1</v>
      </c>
      <c r="G85" s="108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0.46077464788732392</v>
      </c>
    </row>
    <row r="86" spans="1:25">
      <c r="A86" s="2" t="s">
        <v>214</v>
      </c>
      <c r="B86" s="1" t="s">
        <v>215</v>
      </c>
      <c r="C86" s="25" t="s">
        <v>216</v>
      </c>
      <c r="D86" t="s">
        <v>99</v>
      </c>
      <c r="F86">
        <v>1</v>
      </c>
      <c r="G86" s="108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1</v>
      </c>
    </row>
    <row r="87" spans="1:25" ht="12.75" customHeight="1">
      <c r="B87" s="15" t="s">
        <v>61</v>
      </c>
      <c r="C87" s="66" t="s">
        <v>217</v>
      </c>
      <c r="D87" s="71"/>
      <c r="E87" s="71"/>
      <c r="F87" s="71"/>
      <c r="G87" s="71"/>
      <c r="H87" s="16"/>
    </row>
    <row r="88" spans="1:25">
      <c r="A88" s="18"/>
      <c r="B88" s="19" t="s">
        <v>218</v>
      </c>
      <c r="C88" s="13" t="s">
        <v>219</v>
      </c>
      <c r="D88" s="13"/>
      <c r="E88" s="13"/>
      <c r="F88" s="13"/>
      <c r="G88" s="13"/>
      <c r="H88" s="13">
        <f>SUM(H89:H93)</f>
        <v>0</v>
      </c>
    </row>
    <row r="89" spans="1:25">
      <c r="A89" s="2" t="s">
        <v>220</v>
      </c>
      <c r="B89" s="1" t="s">
        <v>221</v>
      </c>
      <c r="C89" s="25" t="s">
        <v>222</v>
      </c>
      <c r="D89" t="s">
        <v>99</v>
      </c>
      <c r="F89">
        <v>1</v>
      </c>
      <c r="G89" s="108">
        <f>'Stavební rozpočet'!G97</f>
        <v>0</v>
      </c>
      <c r="H89">
        <f>W89*F89+X89*F89</f>
        <v>0</v>
      </c>
      <c r="W89">
        <f>G89*Y89</f>
        <v>0</v>
      </c>
      <c r="X89">
        <f>G89*(1-Y89)</f>
        <v>0</v>
      </c>
      <c r="Y89">
        <v>0</v>
      </c>
    </row>
    <row r="90" spans="1:25">
      <c r="A90" s="2" t="s">
        <v>225</v>
      </c>
      <c r="B90" s="1" t="s">
        <v>226</v>
      </c>
      <c r="C90" s="25" t="s">
        <v>227</v>
      </c>
      <c r="D90" t="s">
        <v>80</v>
      </c>
      <c r="F90">
        <v>2.3800000000000002E-2</v>
      </c>
      <c r="G90" s="108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0</v>
      </c>
    </row>
    <row r="91" spans="1:25">
      <c r="A91" s="2" t="s">
        <v>228</v>
      </c>
      <c r="B91" s="1" t="s">
        <v>229</v>
      </c>
      <c r="C91" s="25" t="s">
        <v>230</v>
      </c>
      <c r="D91" t="s">
        <v>99</v>
      </c>
      <c r="F91">
        <v>1</v>
      </c>
      <c r="G91" s="108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1</v>
      </c>
    </row>
    <row r="92" spans="1:25" ht="12.75" customHeight="1">
      <c r="B92" s="15" t="s">
        <v>61</v>
      </c>
      <c r="C92" s="66" t="s">
        <v>231</v>
      </c>
      <c r="D92" s="71"/>
      <c r="E92" s="71"/>
      <c r="F92" s="71"/>
      <c r="G92" s="71"/>
      <c r="H92" s="16"/>
    </row>
    <row r="93" spans="1:25">
      <c r="A93" s="2" t="s">
        <v>232</v>
      </c>
      <c r="B93" s="1" t="s">
        <v>233</v>
      </c>
      <c r="C93" s="25" t="s">
        <v>234</v>
      </c>
      <c r="D93" t="s">
        <v>99</v>
      </c>
      <c r="F93">
        <v>1</v>
      </c>
      <c r="G93" s="108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1</v>
      </c>
    </row>
    <row r="94" spans="1:25" ht="12.75" customHeight="1">
      <c r="B94" s="15" t="s">
        <v>61</v>
      </c>
      <c r="C94" s="66" t="s">
        <v>235</v>
      </c>
      <c r="D94" s="71"/>
      <c r="E94" s="71"/>
      <c r="F94" s="71"/>
      <c r="G94" s="71"/>
      <c r="H94" s="16"/>
    </row>
    <row r="95" spans="1:25">
      <c r="A95" s="18"/>
      <c r="B95" s="19" t="s">
        <v>236</v>
      </c>
      <c r="C95" s="13" t="s">
        <v>237</v>
      </c>
      <c r="D95" s="13"/>
      <c r="E95" s="13"/>
      <c r="F95" s="13"/>
      <c r="G95" s="13"/>
      <c r="H95" s="13">
        <f>SUM(H96:H144)</f>
        <v>0</v>
      </c>
    </row>
    <row r="96" spans="1:25">
      <c r="A96" s="2" t="s">
        <v>238</v>
      </c>
      <c r="B96" s="1" t="s">
        <v>239</v>
      </c>
      <c r="C96" s="25" t="s">
        <v>240</v>
      </c>
      <c r="D96" t="s">
        <v>50</v>
      </c>
      <c r="E96" t="s">
        <v>87</v>
      </c>
      <c r="F96">
        <v>5.23</v>
      </c>
      <c r="G96" s="108">
        <f>'Stavební rozpočet'!G104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0</v>
      </c>
    </row>
    <row r="97" spans="1:25">
      <c r="A97" s="2" t="s">
        <v>243</v>
      </c>
      <c r="B97" s="1" t="s">
        <v>244</v>
      </c>
      <c r="C97" s="25" t="s">
        <v>245</v>
      </c>
      <c r="D97" t="s">
        <v>50</v>
      </c>
      <c r="F97">
        <v>5.23</v>
      </c>
      <c r="G97" s="108">
        <f>'Stavební rozpočet'!G106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 ht="12.75" customHeight="1">
      <c r="B98" s="15" t="s">
        <v>61</v>
      </c>
      <c r="C98" s="66" t="s">
        <v>246</v>
      </c>
      <c r="D98" s="71"/>
      <c r="E98" s="71"/>
      <c r="F98" s="71"/>
      <c r="G98" s="71"/>
      <c r="H98" s="16"/>
    </row>
    <row r="99" spans="1:25">
      <c r="A99" s="2" t="s">
        <v>247</v>
      </c>
      <c r="B99" s="1" t="s">
        <v>248</v>
      </c>
      <c r="C99" s="25" t="s">
        <v>249</v>
      </c>
      <c r="D99" t="s">
        <v>250</v>
      </c>
      <c r="E99" t="s">
        <v>251</v>
      </c>
      <c r="F99">
        <v>235.35</v>
      </c>
      <c r="G99" s="108">
        <f>'Stavební rozpočet'!G108</f>
        <v>0</v>
      </c>
      <c r="H99">
        <f>W99*F99+X99*F99</f>
        <v>0</v>
      </c>
      <c r="W99">
        <f>G99*Y99</f>
        <v>0</v>
      </c>
      <c r="X99">
        <f>G99*(1-Y99)</f>
        <v>0</v>
      </c>
      <c r="Y99">
        <v>1</v>
      </c>
    </row>
    <row r="100" spans="1:25">
      <c r="E100" t="s">
        <v>252</v>
      </c>
    </row>
    <row r="101" spans="1:25">
      <c r="E101" t="s">
        <v>252</v>
      </c>
    </row>
    <row r="102" spans="1:25">
      <c r="E102" t="s">
        <v>253</v>
      </c>
    </row>
    <row r="103" spans="1:25" ht="12.75" customHeight="1">
      <c r="B103" s="15" t="s">
        <v>61</v>
      </c>
      <c r="C103" s="66" t="s">
        <v>254</v>
      </c>
      <c r="D103" s="71"/>
      <c r="E103" s="71"/>
      <c r="F103" s="71"/>
      <c r="G103" s="71"/>
      <c r="H103" s="16"/>
    </row>
    <row r="104" spans="1:25">
      <c r="A104" s="2" t="s">
        <v>255</v>
      </c>
      <c r="B104" s="1" t="s">
        <v>256</v>
      </c>
      <c r="C104" s="25" t="s">
        <v>257</v>
      </c>
      <c r="D104" t="s">
        <v>50</v>
      </c>
      <c r="F104">
        <v>5.23</v>
      </c>
      <c r="G104" s="108">
        <f>'Stavební rozpočet'!G114</f>
        <v>0</v>
      </c>
      <c r="H104">
        <f>W104*F104+X104*F104</f>
        <v>0</v>
      </c>
      <c r="W104">
        <f>G104*Y104</f>
        <v>0</v>
      </c>
      <c r="X104">
        <f>G104*(1-Y104)</f>
        <v>0</v>
      </c>
      <c r="Y104">
        <v>0</v>
      </c>
    </row>
    <row r="105" spans="1:25" ht="12.75" customHeight="1">
      <c r="B105" s="15" t="s">
        <v>61</v>
      </c>
      <c r="C105" s="66" t="s">
        <v>258</v>
      </c>
      <c r="D105" s="71"/>
      <c r="E105" s="71"/>
      <c r="F105" s="71"/>
      <c r="G105" s="71"/>
      <c r="H105" s="16"/>
    </row>
    <row r="106" spans="1:25">
      <c r="A106" s="2" t="s">
        <v>259</v>
      </c>
      <c r="B106" s="1" t="s">
        <v>260</v>
      </c>
      <c r="C106" s="25" t="s">
        <v>261</v>
      </c>
      <c r="D106" t="s">
        <v>262</v>
      </c>
      <c r="E106" t="s">
        <v>263</v>
      </c>
      <c r="F106">
        <v>1.3075000000000001</v>
      </c>
      <c r="G106" s="108">
        <f>'Stavební rozpočet'!G116</f>
        <v>0</v>
      </c>
      <c r="H106">
        <f>W106*F106+X106*F106</f>
        <v>0</v>
      </c>
      <c r="W106">
        <f>G106*Y106</f>
        <v>0</v>
      </c>
      <c r="X106">
        <f>G106*(1-Y106)</f>
        <v>0</v>
      </c>
      <c r="Y106">
        <v>1</v>
      </c>
    </row>
    <row r="107" spans="1:25">
      <c r="E107" t="s">
        <v>264</v>
      </c>
    </row>
    <row r="108" spans="1:25">
      <c r="E108" t="s">
        <v>265</v>
      </c>
    </row>
    <row r="109" spans="1:25">
      <c r="E109" t="s">
        <v>266</v>
      </c>
    </row>
    <row r="110" spans="1:25">
      <c r="E110" t="s">
        <v>266</v>
      </c>
    </row>
    <row r="111" spans="1:25">
      <c r="E111" t="s">
        <v>267</v>
      </c>
    </row>
    <row r="112" spans="1:25" ht="12.75" customHeight="1">
      <c r="B112" s="15" t="s">
        <v>61</v>
      </c>
      <c r="C112" s="66" t="s">
        <v>268</v>
      </c>
      <c r="D112" s="71"/>
      <c r="E112" s="71"/>
      <c r="F112" s="71"/>
      <c r="G112" s="71"/>
      <c r="H112" s="16"/>
    </row>
    <row r="113" spans="1:25">
      <c r="A113" s="2" t="s">
        <v>269</v>
      </c>
      <c r="B113" s="1" t="s">
        <v>270</v>
      </c>
      <c r="C113" s="25" t="s">
        <v>271</v>
      </c>
      <c r="D113" t="s">
        <v>50</v>
      </c>
      <c r="F113">
        <v>5.23</v>
      </c>
      <c r="G113" s="108">
        <f>'Stavební rozpočet'!G124</f>
        <v>0</v>
      </c>
      <c r="H113">
        <f>W113*F113+X113*F113</f>
        <v>0</v>
      </c>
      <c r="W113">
        <f>G113*Y113</f>
        <v>0</v>
      </c>
      <c r="X113">
        <f>G113*(1-Y113)</f>
        <v>0</v>
      </c>
      <c r="Y113">
        <v>0</v>
      </c>
    </row>
    <row r="114" spans="1:25" ht="12.75" customHeight="1">
      <c r="B114" s="15" t="s">
        <v>61</v>
      </c>
      <c r="C114" s="66" t="s">
        <v>258</v>
      </c>
      <c r="D114" s="71"/>
      <c r="E114" s="71"/>
      <c r="F114" s="71"/>
      <c r="G114" s="71"/>
      <c r="H114" s="16"/>
    </row>
    <row r="115" spans="1:25">
      <c r="A115" s="2" t="s">
        <v>272</v>
      </c>
      <c r="B115" s="1" t="s">
        <v>273</v>
      </c>
      <c r="C115" s="25" t="s">
        <v>274</v>
      </c>
      <c r="D115" t="s">
        <v>250</v>
      </c>
      <c r="E115" t="s">
        <v>275</v>
      </c>
      <c r="F115">
        <v>8.3680000000000003</v>
      </c>
      <c r="G115" s="108">
        <f>'Stavební rozpočet'!G126</f>
        <v>0</v>
      </c>
      <c r="H115">
        <f>W115*F115+X115*F115</f>
        <v>0</v>
      </c>
      <c r="W115">
        <f>G115*Y115</f>
        <v>0</v>
      </c>
      <c r="X115">
        <f>G115*(1-Y115)</f>
        <v>0</v>
      </c>
      <c r="Y115">
        <v>1</v>
      </c>
    </row>
    <row r="116" spans="1:25">
      <c r="E116" t="s">
        <v>276</v>
      </c>
    </row>
    <row r="117" spans="1:25">
      <c r="E117" t="s">
        <v>277</v>
      </c>
    </row>
    <row r="118" spans="1:25">
      <c r="E118" t="s">
        <v>278</v>
      </c>
    </row>
    <row r="119" spans="1:25">
      <c r="E119" t="s">
        <v>278</v>
      </c>
    </row>
    <row r="120" spans="1:25">
      <c r="E120" t="s">
        <v>279</v>
      </c>
    </row>
    <row r="121" spans="1:25" ht="12.75" customHeight="1">
      <c r="B121" s="15" t="s">
        <v>61</v>
      </c>
      <c r="C121" s="66" t="s">
        <v>280</v>
      </c>
      <c r="D121" s="71"/>
      <c r="E121" s="71"/>
      <c r="F121" s="71"/>
      <c r="G121" s="71"/>
      <c r="H121" s="16"/>
    </row>
    <row r="122" spans="1:25">
      <c r="A122" s="2" t="s">
        <v>281</v>
      </c>
      <c r="B122" s="1" t="s">
        <v>282</v>
      </c>
      <c r="C122" s="25" t="s">
        <v>283</v>
      </c>
      <c r="D122" t="s">
        <v>66</v>
      </c>
      <c r="E122" t="s">
        <v>284</v>
      </c>
      <c r="F122">
        <v>15.976000000000001</v>
      </c>
      <c r="G122" s="108">
        <f>'Stavební rozpočet'!G134</f>
        <v>0</v>
      </c>
      <c r="H122">
        <f>W122*F122+X122*F122</f>
        <v>0</v>
      </c>
      <c r="W122">
        <f>G122*Y122</f>
        <v>0</v>
      </c>
      <c r="X122">
        <f>G122*(1-Y122)</f>
        <v>0</v>
      </c>
      <c r="Y122">
        <v>0</v>
      </c>
    </row>
    <row r="123" spans="1:25">
      <c r="E123" t="s">
        <v>285</v>
      </c>
    </row>
    <row r="124" spans="1:25">
      <c r="E124" t="s">
        <v>286</v>
      </c>
    </row>
    <row r="125" spans="1:25">
      <c r="E125" t="s">
        <v>287</v>
      </c>
    </row>
    <row r="126" spans="1:25">
      <c r="E126" t="s">
        <v>288</v>
      </c>
    </row>
    <row r="127" spans="1:25">
      <c r="E127" t="s">
        <v>289</v>
      </c>
    </row>
    <row r="128" spans="1:25">
      <c r="E128" t="s">
        <v>290</v>
      </c>
    </row>
    <row r="129" spans="1:25">
      <c r="E129" t="s">
        <v>291</v>
      </c>
    </row>
    <row r="130" spans="1:25">
      <c r="E130" t="s">
        <v>290</v>
      </c>
    </row>
    <row r="131" spans="1:25">
      <c r="E131" t="s">
        <v>291</v>
      </c>
    </row>
    <row r="132" spans="1:25">
      <c r="E132" t="s">
        <v>292</v>
      </c>
    </row>
    <row r="133" spans="1:25">
      <c r="E133" t="s">
        <v>291</v>
      </c>
    </row>
    <row r="134" spans="1:25" ht="12.75" customHeight="1">
      <c r="B134" s="15" t="s">
        <v>61</v>
      </c>
      <c r="C134" s="66" t="s">
        <v>258</v>
      </c>
      <c r="D134" s="71"/>
      <c r="E134" s="71"/>
      <c r="F134" s="71"/>
      <c r="G134" s="71"/>
      <c r="H134" s="16"/>
    </row>
    <row r="135" spans="1:25">
      <c r="A135" s="2" t="s">
        <v>293</v>
      </c>
      <c r="B135" s="1" t="s">
        <v>294</v>
      </c>
      <c r="C135" s="25" t="s">
        <v>295</v>
      </c>
      <c r="D135" t="s">
        <v>66</v>
      </c>
      <c r="F135">
        <v>16</v>
      </c>
      <c r="G135" s="108">
        <f>'Stavební rozpočet'!G148</f>
        <v>0</v>
      </c>
      <c r="H135">
        <f>W135*F135+X135*F135</f>
        <v>0</v>
      </c>
      <c r="W135">
        <f>G135*Y135</f>
        <v>0</v>
      </c>
      <c r="X135">
        <f>G135*(1-Y135)</f>
        <v>0</v>
      </c>
      <c r="Y135">
        <v>1</v>
      </c>
    </row>
    <row r="136" spans="1:25" ht="12.75" customHeight="1">
      <c r="B136" s="15" t="s">
        <v>61</v>
      </c>
      <c r="C136" s="66" t="s">
        <v>296</v>
      </c>
      <c r="D136" s="71"/>
      <c r="E136" s="71"/>
      <c r="F136" s="71"/>
      <c r="G136" s="71"/>
      <c r="H136" s="16"/>
    </row>
    <row r="137" spans="1:25">
      <c r="A137" s="2" t="s">
        <v>297</v>
      </c>
      <c r="B137" s="1" t="s">
        <v>298</v>
      </c>
      <c r="C137" s="25" t="s">
        <v>299</v>
      </c>
      <c r="D137" t="s">
        <v>50</v>
      </c>
      <c r="F137">
        <v>5.23</v>
      </c>
      <c r="G137" s="108">
        <f>'Stavební rozpočet'!G150</f>
        <v>0</v>
      </c>
      <c r="H137">
        <f>W137*F137+X137*F137</f>
        <v>0</v>
      </c>
      <c r="W137">
        <f>G137*Y137</f>
        <v>0</v>
      </c>
      <c r="X137">
        <f>G137*(1-Y137)</f>
        <v>0</v>
      </c>
      <c r="Y137">
        <v>0.47242647058823528</v>
      </c>
    </row>
    <row r="138" spans="1:25" ht="12.75" customHeight="1">
      <c r="B138" s="15" t="s">
        <v>61</v>
      </c>
      <c r="C138" s="66" t="s">
        <v>300</v>
      </c>
      <c r="D138" s="71"/>
      <c r="E138" s="71"/>
      <c r="F138" s="71"/>
      <c r="G138" s="71"/>
      <c r="H138" s="16"/>
    </row>
    <row r="139" spans="1:25">
      <c r="A139" s="2" t="s">
        <v>301</v>
      </c>
      <c r="B139" s="1" t="s">
        <v>302</v>
      </c>
      <c r="C139" s="25" t="s">
        <v>303</v>
      </c>
      <c r="D139" t="s">
        <v>50</v>
      </c>
      <c r="F139">
        <v>5.23</v>
      </c>
      <c r="G139" s="108">
        <f>'Stavební rozpočet'!G152</f>
        <v>0</v>
      </c>
      <c r="H139">
        <f>W139*F139+X139*F139</f>
        <v>0</v>
      </c>
      <c r="W139">
        <f>G139*Y139</f>
        <v>0</v>
      </c>
      <c r="X139">
        <f>G139*(1-Y139)</f>
        <v>0</v>
      </c>
      <c r="Y139">
        <v>0.56842105263157894</v>
      </c>
    </row>
    <row r="140" spans="1:25" ht="12.75" customHeight="1">
      <c r="B140" s="15" t="s">
        <v>61</v>
      </c>
      <c r="C140" s="66" t="s">
        <v>304</v>
      </c>
      <c r="D140" s="71"/>
      <c r="E140" s="71"/>
      <c r="F140" s="71"/>
      <c r="G140" s="71"/>
      <c r="H140" s="16"/>
    </row>
    <row r="141" spans="1:25">
      <c r="A141" s="2" t="s">
        <v>305</v>
      </c>
      <c r="B141" s="1" t="s">
        <v>306</v>
      </c>
      <c r="C141" s="25" t="s">
        <v>307</v>
      </c>
      <c r="D141" t="s">
        <v>80</v>
      </c>
      <c r="F141">
        <v>0.43269999999999997</v>
      </c>
      <c r="G141" s="108">
        <f>'Stavební rozpočet'!G154</f>
        <v>0</v>
      </c>
      <c r="H141">
        <f>W141*F141+X141*F141</f>
        <v>0</v>
      </c>
      <c r="W141">
        <f>G141*Y141</f>
        <v>0</v>
      </c>
      <c r="X141">
        <f>G141*(1-Y141)</f>
        <v>0</v>
      </c>
      <c r="Y141">
        <v>0</v>
      </c>
    </row>
    <row r="142" spans="1:25">
      <c r="A142" s="2" t="s">
        <v>308</v>
      </c>
      <c r="B142" s="1" t="s">
        <v>309</v>
      </c>
      <c r="C142" s="25" t="s">
        <v>310</v>
      </c>
      <c r="D142" t="s">
        <v>50</v>
      </c>
      <c r="F142">
        <v>5.23</v>
      </c>
      <c r="G142" s="108">
        <f>'Stavební rozpočet'!G155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0</v>
      </c>
    </row>
    <row r="143" spans="1:25" ht="12.75" customHeight="1">
      <c r="B143" s="15" t="s">
        <v>61</v>
      </c>
      <c r="C143" s="66" t="s">
        <v>311</v>
      </c>
      <c r="D143" s="71"/>
      <c r="E143" s="71"/>
      <c r="F143" s="71"/>
      <c r="G143" s="71"/>
      <c r="H143" s="16"/>
    </row>
    <row r="144" spans="1:25">
      <c r="A144" s="2" t="s">
        <v>312</v>
      </c>
      <c r="B144" s="1" t="s">
        <v>313</v>
      </c>
      <c r="C144" s="25" t="s">
        <v>314</v>
      </c>
      <c r="D144" t="s">
        <v>50</v>
      </c>
      <c r="E144" t="s">
        <v>315</v>
      </c>
      <c r="F144">
        <v>6.2759999999999998</v>
      </c>
      <c r="G144" s="108">
        <f>'Stavební rozpočet'!G157</f>
        <v>0</v>
      </c>
      <c r="H144">
        <f>W144*F144+X144*F144</f>
        <v>0</v>
      </c>
      <c r="W144">
        <f>G144*Y144</f>
        <v>0</v>
      </c>
      <c r="X144">
        <f>G144*(1-Y144)</f>
        <v>0</v>
      </c>
      <c r="Y144">
        <v>1</v>
      </c>
    </row>
    <row r="145" spans="1:25">
      <c r="E145" t="s">
        <v>316</v>
      </c>
    </row>
    <row r="146" spans="1:25">
      <c r="E146" t="s">
        <v>317</v>
      </c>
    </row>
    <row r="147" spans="1:25">
      <c r="E147" t="s">
        <v>318</v>
      </c>
    </row>
    <row r="148" spans="1:25">
      <c r="E148" t="s">
        <v>318</v>
      </c>
    </row>
    <row r="149" spans="1:25">
      <c r="E149" t="s">
        <v>319</v>
      </c>
    </row>
    <row r="150" spans="1:25" ht="12.75" customHeight="1">
      <c r="B150" s="15" t="s">
        <v>61</v>
      </c>
      <c r="C150" s="66" t="s">
        <v>320</v>
      </c>
      <c r="D150" s="71"/>
      <c r="E150" s="71"/>
      <c r="F150" s="71"/>
      <c r="G150" s="71"/>
      <c r="H150" s="16"/>
    </row>
    <row r="151" spans="1:25">
      <c r="A151" s="18"/>
      <c r="B151" s="19" t="s">
        <v>321</v>
      </c>
      <c r="C151" s="13" t="s">
        <v>322</v>
      </c>
      <c r="D151" s="13"/>
      <c r="E151" s="13"/>
      <c r="F151" s="13"/>
      <c r="G151" s="13"/>
      <c r="H151" s="13">
        <f>SUM(H152:H213)</f>
        <v>0</v>
      </c>
    </row>
    <row r="152" spans="1:25">
      <c r="A152" s="2" t="s">
        <v>323</v>
      </c>
      <c r="B152" s="1" t="s">
        <v>324</v>
      </c>
      <c r="C152" s="25" t="s">
        <v>325</v>
      </c>
      <c r="D152" t="s">
        <v>50</v>
      </c>
      <c r="E152" t="s">
        <v>328</v>
      </c>
      <c r="F152">
        <v>15.952</v>
      </c>
      <c r="G152" s="108">
        <f>'Stavební rozpočet'!G166</f>
        <v>0</v>
      </c>
      <c r="H152">
        <f>W152*F152+X152*F152</f>
        <v>0</v>
      </c>
      <c r="W152">
        <f>G152*Y152</f>
        <v>0</v>
      </c>
      <c r="X152">
        <f>G152*(1-Y152)</f>
        <v>0</v>
      </c>
      <c r="Y152">
        <v>0</v>
      </c>
    </row>
    <row r="153" spans="1:25">
      <c r="E153" t="s">
        <v>329</v>
      </c>
    </row>
    <row r="154" spans="1:25">
      <c r="E154" t="s">
        <v>330</v>
      </c>
    </row>
    <row r="155" spans="1:25">
      <c r="E155" t="s">
        <v>331</v>
      </c>
    </row>
    <row r="156" spans="1:25">
      <c r="E156" t="s">
        <v>332</v>
      </c>
    </row>
    <row r="157" spans="1:25">
      <c r="E157" t="s">
        <v>331</v>
      </c>
    </row>
    <row r="158" spans="1:25">
      <c r="E158" t="s">
        <v>333</v>
      </c>
    </row>
    <row r="159" spans="1:25">
      <c r="E159" t="s">
        <v>334</v>
      </c>
    </row>
    <row r="160" spans="1:25">
      <c r="E160" t="s">
        <v>335</v>
      </c>
    </row>
    <row r="161" spans="1:25">
      <c r="E161" t="s">
        <v>336</v>
      </c>
    </row>
    <row r="162" spans="1:25">
      <c r="E162" t="s">
        <v>336</v>
      </c>
    </row>
    <row r="163" spans="1:25">
      <c r="E163" t="s">
        <v>337</v>
      </c>
    </row>
    <row r="164" spans="1:25" ht="12.75" customHeight="1">
      <c r="B164" s="15" t="s">
        <v>61</v>
      </c>
      <c r="C164" s="66" t="s">
        <v>338</v>
      </c>
      <c r="D164" s="71"/>
      <c r="E164" s="71"/>
      <c r="F164" s="71"/>
      <c r="G164" s="71"/>
      <c r="H164" s="16"/>
    </row>
    <row r="165" spans="1:25">
      <c r="A165" s="2" t="s">
        <v>339</v>
      </c>
      <c r="B165" s="1" t="s">
        <v>340</v>
      </c>
      <c r="C165" s="25" t="s">
        <v>341</v>
      </c>
      <c r="D165" t="s">
        <v>50</v>
      </c>
      <c r="F165">
        <v>15.952</v>
      </c>
      <c r="G165" s="108">
        <f>'Stavební rozpočet'!G180</f>
        <v>0</v>
      </c>
      <c r="H165">
        <f>W165*F165+X165*F165</f>
        <v>0</v>
      </c>
      <c r="W165">
        <f>G165*Y165</f>
        <v>0</v>
      </c>
      <c r="X165">
        <f>G165*(1-Y165)</f>
        <v>0</v>
      </c>
      <c r="Y165">
        <v>0</v>
      </c>
    </row>
    <row r="166" spans="1:25" ht="12.75" customHeight="1">
      <c r="B166" s="15" t="s">
        <v>61</v>
      </c>
      <c r="C166" s="66" t="s">
        <v>342</v>
      </c>
      <c r="D166" s="71"/>
      <c r="E166" s="71"/>
      <c r="F166" s="71"/>
      <c r="G166" s="71"/>
      <c r="H166" s="16"/>
    </row>
    <row r="167" spans="1:25">
      <c r="A167" s="2" t="s">
        <v>343</v>
      </c>
      <c r="B167" s="1" t="s">
        <v>260</v>
      </c>
      <c r="C167" s="25" t="s">
        <v>261</v>
      </c>
      <c r="D167" t="s">
        <v>262</v>
      </c>
      <c r="E167" t="s">
        <v>344</v>
      </c>
      <c r="F167">
        <v>3.988</v>
      </c>
      <c r="G167" s="108">
        <f>'Stavební rozpočet'!G182</f>
        <v>0</v>
      </c>
      <c r="H167">
        <f>W167*F167+X167*F167</f>
        <v>0</v>
      </c>
      <c r="W167">
        <f>G167*Y167</f>
        <v>0</v>
      </c>
      <c r="X167">
        <f>G167*(1-Y167)</f>
        <v>0</v>
      </c>
      <c r="Y167">
        <v>1</v>
      </c>
    </row>
    <row r="168" spans="1:25">
      <c r="E168" t="s">
        <v>345</v>
      </c>
    </row>
    <row r="169" spans="1:25">
      <c r="E169" t="s">
        <v>346</v>
      </c>
    </row>
    <row r="170" spans="1:25">
      <c r="E170" t="s">
        <v>347</v>
      </c>
    </row>
    <row r="171" spans="1:25">
      <c r="E171" t="s">
        <v>347</v>
      </c>
    </row>
    <row r="172" spans="1:25">
      <c r="E172" t="s">
        <v>348</v>
      </c>
    </row>
    <row r="173" spans="1:25" ht="12.75" customHeight="1">
      <c r="B173" s="15" t="s">
        <v>61</v>
      </c>
      <c r="C173" s="66" t="s">
        <v>268</v>
      </c>
      <c r="D173" s="71"/>
      <c r="E173" s="71"/>
      <c r="F173" s="71"/>
      <c r="G173" s="71"/>
      <c r="H173" s="16"/>
    </row>
    <row r="174" spans="1:25">
      <c r="A174" s="2" t="s">
        <v>44</v>
      </c>
      <c r="B174" s="1" t="s">
        <v>349</v>
      </c>
      <c r="C174" s="25" t="s">
        <v>350</v>
      </c>
      <c r="D174" t="s">
        <v>50</v>
      </c>
      <c r="F174">
        <v>15.952</v>
      </c>
      <c r="G174" s="108">
        <f>'Stavební rozpočet'!G190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0</v>
      </c>
    </row>
    <row r="175" spans="1:25" ht="12.75" customHeight="1">
      <c r="B175" s="15" t="s">
        <v>61</v>
      </c>
      <c r="C175" s="66" t="s">
        <v>342</v>
      </c>
      <c r="D175" s="71"/>
      <c r="E175" s="71"/>
      <c r="F175" s="71"/>
      <c r="G175" s="71"/>
      <c r="H175" s="16"/>
    </row>
    <row r="176" spans="1:25">
      <c r="A176" s="2" t="s">
        <v>351</v>
      </c>
      <c r="B176" s="1" t="s">
        <v>273</v>
      </c>
      <c r="C176" s="25" t="s">
        <v>274</v>
      </c>
      <c r="D176" t="s">
        <v>250</v>
      </c>
      <c r="E176" t="s">
        <v>352</v>
      </c>
      <c r="F176">
        <v>26.320799999999998</v>
      </c>
      <c r="G176" s="108">
        <f>'Stavební rozpočet'!G192</f>
        <v>0</v>
      </c>
      <c r="H176">
        <f>W176*F176+X176*F176</f>
        <v>0</v>
      </c>
      <c r="W176">
        <f>G176*Y176</f>
        <v>0</v>
      </c>
      <c r="X176">
        <f>G176*(1-Y176)</f>
        <v>0</v>
      </c>
      <c r="Y176">
        <v>1</v>
      </c>
    </row>
    <row r="177" spans="1:25">
      <c r="E177" t="s">
        <v>353</v>
      </c>
    </row>
    <row r="178" spans="1:25">
      <c r="E178" t="s">
        <v>354</v>
      </c>
    </row>
    <row r="179" spans="1:25">
      <c r="E179" t="s">
        <v>355</v>
      </c>
    </row>
    <row r="180" spans="1:25">
      <c r="E180" t="s">
        <v>355</v>
      </c>
    </row>
    <row r="181" spans="1:25">
      <c r="E181" t="s">
        <v>356</v>
      </c>
    </row>
    <row r="182" spans="1:25" ht="12.75" customHeight="1">
      <c r="B182" s="15" t="s">
        <v>61</v>
      </c>
      <c r="C182" s="66" t="s">
        <v>280</v>
      </c>
      <c r="D182" s="71"/>
      <c r="E182" s="71"/>
      <c r="F182" s="71"/>
      <c r="G182" s="71"/>
      <c r="H182" s="16"/>
    </row>
    <row r="183" spans="1:25">
      <c r="A183" s="2" t="s">
        <v>357</v>
      </c>
      <c r="B183" s="1" t="s">
        <v>358</v>
      </c>
      <c r="C183" s="25" t="s">
        <v>359</v>
      </c>
      <c r="D183" t="s">
        <v>50</v>
      </c>
      <c r="F183">
        <v>15.952</v>
      </c>
      <c r="G183" s="108">
        <f>'Stavební rozpočet'!G200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0.40208333333333329</v>
      </c>
    </row>
    <row r="184" spans="1:25" ht="12.75" customHeight="1">
      <c r="B184" s="15" t="s">
        <v>61</v>
      </c>
      <c r="C184" s="66" t="s">
        <v>360</v>
      </c>
      <c r="D184" s="71"/>
      <c r="E184" s="71"/>
      <c r="F184" s="71"/>
      <c r="G184" s="71"/>
      <c r="H184" s="16"/>
    </row>
    <row r="185" spans="1:25">
      <c r="A185" s="2" t="s">
        <v>94</v>
      </c>
      <c r="B185" s="1" t="s">
        <v>361</v>
      </c>
      <c r="C185" s="25" t="s">
        <v>362</v>
      </c>
      <c r="D185" t="s">
        <v>99</v>
      </c>
      <c r="F185">
        <v>30</v>
      </c>
      <c r="G185" s="108">
        <f>'Stavební rozpočet'!G202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2.7118644067796609E-2</v>
      </c>
    </row>
    <row r="186" spans="1:25">
      <c r="A186" s="2" t="s">
        <v>363</v>
      </c>
      <c r="B186" s="1" t="s">
        <v>364</v>
      </c>
      <c r="C186" s="25" t="s">
        <v>365</v>
      </c>
      <c r="D186" t="s">
        <v>99</v>
      </c>
      <c r="F186">
        <v>4</v>
      </c>
      <c r="G186" s="108">
        <f>'Stavební rozpočet'!G203</f>
        <v>0</v>
      </c>
      <c r="H186">
        <f>W186*F186+X186*F186</f>
        <v>0</v>
      </c>
      <c r="W186">
        <f>G186*Y186</f>
        <v>0</v>
      </c>
      <c r="X186">
        <f>G186*(1-Y186)</f>
        <v>0</v>
      </c>
      <c r="Y186">
        <v>6.2462908011869427E-2</v>
      </c>
    </row>
    <row r="187" spans="1:25">
      <c r="A187" s="2" t="s">
        <v>366</v>
      </c>
      <c r="B187" s="1" t="s">
        <v>367</v>
      </c>
      <c r="C187" s="25" t="s">
        <v>368</v>
      </c>
      <c r="D187" t="s">
        <v>99</v>
      </c>
      <c r="F187">
        <v>1</v>
      </c>
      <c r="G187" s="108">
        <f>'Stavební rozpočet'!G204</f>
        <v>0</v>
      </c>
      <c r="H187">
        <f>W187*F187+X187*F187</f>
        <v>0</v>
      </c>
      <c r="W187">
        <f>G187*Y187</f>
        <v>0</v>
      </c>
      <c r="X187">
        <f>G187*(1-Y187)</f>
        <v>0</v>
      </c>
      <c r="Y187">
        <v>0</v>
      </c>
    </row>
    <row r="188" spans="1:25">
      <c r="A188" s="2" t="s">
        <v>369</v>
      </c>
      <c r="B188" s="1" t="s">
        <v>370</v>
      </c>
      <c r="C188" s="25" t="s">
        <v>371</v>
      </c>
      <c r="D188" t="s">
        <v>80</v>
      </c>
      <c r="F188">
        <v>0.56730000000000003</v>
      </c>
      <c r="G188" s="108">
        <f>'Stavební rozpočet'!G205</f>
        <v>0</v>
      </c>
      <c r="H188">
        <f>W188*F188+X188*F188</f>
        <v>0</v>
      </c>
      <c r="W188">
        <f>G188*Y188</f>
        <v>0</v>
      </c>
      <c r="X188">
        <f>G188*(1-Y188)</f>
        <v>0</v>
      </c>
      <c r="Y188">
        <v>0</v>
      </c>
    </row>
    <row r="189" spans="1:25">
      <c r="A189" s="2" t="s">
        <v>372</v>
      </c>
      <c r="B189" s="1" t="s">
        <v>373</v>
      </c>
      <c r="C189" s="25" t="s">
        <v>374</v>
      </c>
      <c r="D189" t="s">
        <v>50</v>
      </c>
      <c r="E189" t="s">
        <v>375</v>
      </c>
      <c r="F189">
        <v>13.559200000000001</v>
      </c>
      <c r="G189" s="108">
        <f>'Stavební rozpočet'!G206</f>
        <v>0</v>
      </c>
      <c r="H189">
        <f>W189*F189+X189*F189</f>
        <v>0</v>
      </c>
      <c r="W189">
        <f>G189*Y189</f>
        <v>0</v>
      </c>
      <c r="X189">
        <f>G189*(1-Y189)</f>
        <v>0</v>
      </c>
      <c r="Y189">
        <v>0.21135593220338991</v>
      </c>
    </row>
    <row r="190" spans="1:25">
      <c r="E190" t="s">
        <v>376</v>
      </c>
    </row>
    <row r="191" spans="1:25">
      <c r="E191" t="s">
        <v>377</v>
      </c>
    </row>
    <row r="192" spans="1:25">
      <c r="E192" t="s">
        <v>378</v>
      </c>
    </row>
    <row r="193" spans="1:25">
      <c r="E193" t="s">
        <v>378</v>
      </c>
    </row>
    <row r="194" spans="1:25">
      <c r="E194" t="s">
        <v>379</v>
      </c>
    </row>
    <row r="195" spans="1:25" ht="12.75" customHeight="1">
      <c r="B195" s="15" t="s">
        <v>61</v>
      </c>
      <c r="C195" s="66" t="s">
        <v>380</v>
      </c>
      <c r="D195" s="71"/>
      <c r="E195" s="71"/>
      <c r="F195" s="71"/>
      <c r="G195" s="71"/>
      <c r="H195" s="16"/>
    </row>
    <row r="196" spans="1:25">
      <c r="A196" s="2" t="s">
        <v>381</v>
      </c>
      <c r="B196" s="1" t="s">
        <v>382</v>
      </c>
      <c r="C196" s="25" t="s">
        <v>383</v>
      </c>
      <c r="D196" t="s">
        <v>50</v>
      </c>
      <c r="E196" t="s">
        <v>384</v>
      </c>
      <c r="F196">
        <v>15.59308</v>
      </c>
      <c r="G196" s="108">
        <f>'Stavební rozpočet'!G214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1</v>
      </c>
    </row>
    <row r="197" spans="1:25">
      <c r="E197" t="s">
        <v>385</v>
      </c>
    </row>
    <row r="198" spans="1:25">
      <c r="E198" t="s">
        <v>386</v>
      </c>
    </row>
    <row r="199" spans="1:25">
      <c r="E199" t="s">
        <v>387</v>
      </c>
    </row>
    <row r="200" spans="1:25">
      <c r="E200" t="s">
        <v>387</v>
      </c>
    </row>
    <row r="201" spans="1:25">
      <c r="E201" t="s">
        <v>388</v>
      </c>
    </row>
    <row r="202" spans="1:25">
      <c r="A202" s="2" t="s">
        <v>389</v>
      </c>
      <c r="B202" s="1" t="s">
        <v>390</v>
      </c>
      <c r="C202" s="25" t="s">
        <v>391</v>
      </c>
      <c r="D202" t="s">
        <v>50</v>
      </c>
      <c r="E202" t="s">
        <v>392</v>
      </c>
      <c r="F202">
        <v>2.3927999999999998</v>
      </c>
      <c r="G202" s="108">
        <f>'Stavební rozpočet'!G221</f>
        <v>0</v>
      </c>
      <c r="H202">
        <f>W202*F202+X202*F202</f>
        <v>0</v>
      </c>
      <c r="W202">
        <f>G202*Y202</f>
        <v>0</v>
      </c>
      <c r="X202">
        <f>G202*(1-Y202)</f>
        <v>0</v>
      </c>
      <c r="Y202">
        <v>8.8052952575901219E-2</v>
      </c>
    </row>
    <row r="203" spans="1:25">
      <c r="E203" t="s">
        <v>393</v>
      </c>
    </row>
    <row r="204" spans="1:25">
      <c r="E204" t="s">
        <v>394</v>
      </c>
    </row>
    <row r="205" spans="1:25">
      <c r="E205" t="s">
        <v>395</v>
      </c>
    </row>
    <row r="206" spans="1:25">
      <c r="E206" t="s">
        <v>396</v>
      </c>
    </row>
    <row r="207" spans="1:25">
      <c r="E207" t="s">
        <v>397</v>
      </c>
    </row>
    <row r="208" spans="1:25">
      <c r="E208" t="s">
        <v>398</v>
      </c>
    </row>
    <row r="209" spans="1:25">
      <c r="E209" t="s">
        <v>399</v>
      </c>
    </row>
    <row r="210" spans="1:25">
      <c r="E210" t="s">
        <v>400</v>
      </c>
    </row>
    <row r="211" spans="1:25">
      <c r="E211" t="s">
        <v>400</v>
      </c>
    </row>
    <row r="212" spans="1:25">
      <c r="E212" t="s">
        <v>401</v>
      </c>
    </row>
    <row r="213" spans="1:25">
      <c r="A213" s="2" t="s">
        <v>402</v>
      </c>
      <c r="B213" s="1" t="s">
        <v>403</v>
      </c>
      <c r="C213" s="25" t="s">
        <v>404</v>
      </c>
      <c r="D213" t="s">
        <v>50</v>
      </c>
      <c r="E213" t="s">
        <v>406</v>
      </c>
      <c r="F213">
        <v>2.8713600000000001</v>
      </c>
      <c r="G213" s="108">
        <f>'Stavební rozpočet'!G233</f>
        <v>0</v>
      </c>
      <c r="H213">
        <f>W213*F213+X213*F213</f>
        <v>0</v>
      </c>
      <c r="W213">
        <f>G213*Y213</f>
        <v>0</v>
      </c>
      <c r="X213">
        <f>G213*(1-Y213)</f>
        <v>0</v>
      </c>
      <c r="Y213">
        <v>1</v>
      </c>
    </row>
    <row r="214" spans="1:25">
      <c r="E214" t="s">
        <v>407</v>
      </c>
    </row>
    <row r="215" spans="1:25">
      <c r="E215" t="s">
        <v>408</v>
      </c>
    </row>
    <row r="216" spans="1:25">
      <c r="E216" t="s">
        <v>409</v>
      </c>
    </row>
    <row r="217" spans="1:25">
      <c r="E217" t="s">
        <v>409</v>
      </c>
    </row>
    <row r="218" spans="1:25">
      <c r="E218" t="s">
        <v>410</v>
      </c>
    </row>
    <row r="219" spans="1:25" ht="12.75" customHeight="1">
      <c r="B219" s="15" t="s">
        <v>61</v>
      </c>
      <c r="C219" s="66" t="s">
        <v>411</v>
      </c>
      <c r="D219" s="71"/>
      <c r="E219" s="71"/>
      <c r="F219" s="71"/>
      <c r="G219" s="71"/>
      <c r="H219" s="16"/>
    </row>
    <row r="220" spans="1:25">
      <c r="A220" s="18"/>
      <c r="B220" s="19" t="s">
        <v>412</v>
      </c>
      <c r="C220" s="13" t="s">
        <v>413</v>
      </c>
      <c r="D220" s="13"/>
      <c r="E220" s="13"/>
      <c r="F220" s="13"/>
      <c r="G220" s="13"/>
      <c r="H220" s="13">
        <f>SUM(H221:H248)</f>
        <v>0</v>
      </c>
    </row>
    <row r="221" spans="1:25">
      <c r="A221" s="2" t="s">
        <v>414</v>
      </c>
      <c r="B221" s="1" t="s">
        <v>415</v>
      </c>
      <c r="C221" s="25" t="s">
        <v>416</v>
      </c>
      <c r="D221" t="s">
        <v>50</v>
      </c>
      <c r="E221" t="s">
        <v>418</v>
      </c>
      <c r="F221">
        <v>29.045999999999999</v>
      </c>
      <c r="G221" s="108">
        <f>'Stavební rozpočet'!G242</f>
        <v>0</v>
      </c>
      <c r="H221">
        <f>W221*F221+X221*F221</f>
        <v>0</v>
      </c>
      <c r="W221">
        <f>G221*Y221</f>
        <v>0</v>
      </c>
      <c r="X221">
        <f>G221*(1-Y221)</f>
        <v>0</v>
      </c>
      <c r="Y221">
        <v>0</v>
      </c>
    </row>
    <row r="222" spans="1:25">
      <c r="E222" t="s">
        <v>419</v>
      </c>
    </row>
    <row r="223" spans="1:25">
      <c r="E223" t="s">
        <v>420</v>
      </c>
    </row>
    <row r="224" spans="1:25">
      <c r="E224" t="s">
        <v>421</v>
      </c>
    </row>
    <row r="225" spans="1:25">
      <c r="E225" t="s">
        <v>422</v>
      </c>
    </row>
    <row r="226" spans="1:25">
      <c r="E226" t="s">
        <v>423</v>
      </c>
    </row>
    <row r="227" spans="1:25">
      <c r="E227" t="s">
        <v>424</v>
      </c>
    </row>
    <row r="228" spans="1:25">
      <c r="E228" t="s">
        <v>425</v>
      </c>
    </row>
    <row r="229" spans="1:25">
      <c r="E229" t="s">
        <v>426</v>
      </c>
    </row>
    <row r="230" spans="1:25">
      <c r="E230" t="s">
        <v>427</v>
      </c>
    </row>
    <row r="231" spans="1:25">
      <c r="E231" t="s">
        <v>424</v>
      </c>
    </row>
    <row r="232" spans="1:25">
      <c r="E232" t="s">
        <v>425</v>
      </c>
    </row>
    <row r="233" spans="1:25">
      <c r="E233" t="s">
        <v>426</v>
      </c>
    </row>
    <row r="234" spans="1:25">
      <c r="E234" t="s">
        <v>427</v>
      </c>
    </row>
    <row r="235" spans="1:25">
      <c r="E235" t="s">
        <v>428</v>
      </c>
    </row>
    <row r="236" spans="1:25">
      <c r="E236" t="s">
        <v>429</v>
      </c>
    </row>
    <row r="237" spans="1:25">
      <c r="E237" t="s">
        <v>430</v>
      </c>
    </row>
    <row r="238" spans="1:25">
      <c r="E238" t="s">
        <v>431</v>
      </c>
    </row>
    <row r="239" spans="1:25" ht="12.75" customHeight="1">
      <c r="B239" s="15" t="s">
        <v>61</v>
      </c>
      <c r="C239" s="66" t="s">
        <v>432</v>
      </c>
      <c r="D239" s="71"/>
      <c r="E239" s="71"/>
      <c r="F239" s="71"/>
      <c r="G239" s="71"/>
      <c r="H239" s="16"/>
    </row>
    <row r="240" spans="1:25">
      <c r="A240" s="2" t="s">
        <v>433</v>
      </c>
      <c r="B240" s="1" t="s">
        <v>434</v>
      </c>
      <c r="C240" s="25" t="s">
        <v>435</v>
      </c>
      <c r="D240" t="s">
        <v>50</v>
      </c>
      <c r="F240">
        <v>29.045999999999999</v>
      </c>
      <c r="G240" s="108">
        <f>'Stavební rozpočet'!G262</f>
        <v>0</v>
      </c>
      <c r="H240">
        <f>W240*F240+X240*F240</f>
        <v>0</v>
      </c>
      <c r="W240">
        <f>G240*Y240</f>
        <v>0</v>
      </c>
      <c r="X240">
        <f>G240*(1-Y240)</f>
        <v>0</v>
      </c>
      <c r="Y240">
        <v>0</v>
      </c>
    </row>
    <row r="241" spans="1:25" ht="12.75" customHeight="1">
      <c r="B241" s="15" t="s">
        <v>61</v>
      </c>
      <c r="C241" s="66" t="s">
        <v>436</v>
      </c>
      <c r="D241" s="71"/>
      <c r="E241" s="71"/>
      <c r="F241" s="71"/>
      <c r="G241" s="71"/>
      <c r="H241" s="16"/>
    </row>
    <row r="242" spans="1:25">
      <c r="A242" s="2" t="s">
        <v>437</v>
      </c>
      <c r="B242" s="1" t="s">
        <v>438</v>
      </c>
      <c r="C242" s="25" t="s">
        <v>439</v>
      </c>
      <c r="D242" t="s">
        <v>50</v>
      </c>
      <c r="E242" t="s">
        <v>87</v>
      </c>
      <c r="F242">
        <v>10.66</v>
      </c>
      <c r="G242" s="108">
        <f>'Stavební rozpočet'!G264</f>
        <v>0</v>
      </c>
      <c r="H242">
        <f>W242*F242+X242*F242</f>
        <v>0</v>
      </c>
      <c r="W242">
        <f>G242*Y242</f>
        <v>0</v>
      </c>
      <c r="X242">
        <f>G242*(1-Y242)</f>
        <v>0</v>
      </c>
      <c r="Y242">
        <v>0.624</v>
      </c>
    </row>
    <row r="243" spans="1:25">
      <c r="E243" t="s">
        <v>440</v>
      </c>
    </row>
    <row r="244" spans="1:25">
      <c r="E244" t="s">
        <v>440</v>
      </c>
    </row>
    <row r="245" spans="1:25">
      <c r="E245" t="s">
        <v>441</v>
      </c>
    </row>
    <row r="246" spans="1:25">
      <c r="A246" s="2" t="s">
        <v>442</v>
      </c>
      <c r="B246" s="1" t="s">
        <v>443</v>
      </c>
      <c r="C246" s="25" t="s">
        <v>444</v>
      </c>
      <c r="D246" t="s">
        <v>50</v>
      </c>
      <c r="F246">
        <v>29.045999999999999</v>
      </c>
      <c r="G246" s="108">
        <f>'Stavební rozpočet'!G269</f>
        <v>0</v>
      </c>
      <c r="H246">
        <f>W246*F246+X246*F246</f>
        <v>0</v>
      </c>
      <c r="W246">
        <f>G246*Y246</f>
        <v>0</v>
      </c>
      <c r="X246">
        <f>G246*(1-Y246)</f>
        <v>0</v>
      </c>
      <c r="Y246">
        <v>0.62193475815523058</v>
      </c>
    </row>
    <row r="247" spans="1:25" ht="12.75" customHeight="1">
      <c r="B247" s="15" t="s">
        <v>61</v>
      </c>
      <c r="C247" s="66" t="s">
        <v>445</v>
      </c>
      <c r="D247" s="71"/>
      <c r="E247" s="71"/>
      <c r="F247" s="71"/>
      <c r="G247" s="71"/>
      <c r="H247" s="16"/>
    </row>
    <row r="248" spans="1:25">
      <c r="A248" s="2" t="s">
        <v>446</v>
      </c>
      <c r="B248" s="1" t="s">
        <v>447</v>
      </c>
      <c r="C248" s="25" t="s">
        <v>448</v>
      </c>
      <c r="D248" t="s">
        <v>50</v>
      </c>
      <c r="F248">
        <v>29.045999999999999</v>
      </c>
      <c r="G248" s="108">
        <f>'Stavební rozpočet'!G271</f>
        <v>0</v>
      </c>
      <c r="H248">
        <f>W248*F248+X248*F248</f>
        <v>0</v>
      </c>
      <c r="W248">
        <f>G248*Y248</f>
        <v>0</v>
      </c>
      <c r="X248">
        <f>G248*(1-Y248)</f>
        <v>0</v>
      </c>
      <c r="Y248">
        <v>0.18165291567612921</v>
      </c>
    </row>
    <row r="249" spans="1:25" ht="12.75" customHeight="1">
      <c r="B249" s="15" t="s">
        <v>61</v>
      </c>
      <c r="C249" s="66" t="s">
        <v>449</v>
      </c>
      <c r="D249" s="71"/>
      <c r="E249" s="71"/>
      <c r="F249" s="71"/>
      <c r="G249" s="71"/>
      <c r="H249" s="16"/>
    </row>
    <row r="250" spans="1:25">
      <c r="A250" s="18"/>
      <c r="B250" s="19" t="s">
        <v>450</v>
      </c>
      <c r="C250" s="13" t="s">
        <v>451</v>
      </c>
      <c r="D250" s="13"/>
      <c r="E250" s="13"/>
      <c r="F250" s="13"/>
      <c r="G250" s="13"/>
      <c r="H250" s="13">
        <f>SUM(H251:H266)</f>
        <v>0</v>
      </c>
    </row>
    <row r="251" spans="1:25">
      <c r="A251" s="2" t="s">
        <v>452</v>
      </c>
      <c r="B251" s="1" t="s">
        <v>453</v>
      </c>
      <c r="C251" s="25" t="s">
        <v>454</v>
      </c>
      <c r="D251" t="s">
        <v>455</v>
      </c>
      <c r="E251" t="s">
        <v>458</v>
      </c>
      <c r="F251">
        <v>0.36609999999999998</v>
      </c>
      <c r="G251" s="108">
        <f>'Stavební rozpočet'!G274</f>
        <v>0</v>
      </c>
      <c r="H251">
        <f>W251*F251+X251*F251</f>
        <v>0</v>
      </c>
      <c r="W251">
        <f>G251*Y251</f>
        <v>0</v>
      </c>
      <c r="X251">
        <f>G251*(1-Y251)</f>
        <v>0</v>
      </c>
      <c r="Y251">
        <v>0</v>
      </c>
    </row>
    <row r="252" spans="1:25">
      <c r="E252" t="s">
        <v>459</v>
      </c>
    </row>
    <row r="253" spans="1:25">
      <c r="E253" t="s">
        <v>459</v>
      </c>
    </row>
    <row r="254" spans="1:25">
      <c r="E254" t="s">
        <v>460</v>
      </c>
    </row>
    <row r="255" spans="1:25" ht="12.75" customHeight="1">
      <c r="B255" s="15" t="s">
        <v>61</v>
      </c>
      <c r="C255" s="66" t="s">
        <v>461</v>
      </c>
      <c r="D255" s="71"/>
      <c r="E255" s="71"/>
      <c r="F255" s="71"/>
      <c r="G255" s="71"/>
      <c r="H255" s="16"/>
    </row>
    <row r="256" spans="1:25">
      <c r="A256" s="2" t="s">
        <v>462</v>
      </c>
      <c r="B256" s="1" t="s">
        <v>463</v>
      </c>
      <c r="C256" s="25" t="s">
        <v>464</v>
      </c>
      <c r="D256" t="s">
        <v>455</v>
      </c>
      <c r="F256">
        <v>0.36609999999999998</v>
      </c>
      <c r="G256" s="108">
        <f>'Stavební rozpočet'!G280</f>
        <v>0</v>
      </c>
      <c r="H256">
        <f>W256*F256+X256*F256</f>
        <v>0</v>
      </c>
      <c r="W256">
        <f>G256*Y256</f>
        <v>0</v>
      </c>
      <c r="X256">
        <f>G256*(1-Y256)</f>
        <v>0</v>
      </c>
      <c r="Y256">
        <v>0</v>
      </c>
    </row>
    <row r="257" spans="1:25" ht="12.75" customHeight="1">
      <c r="B257" s="15" t="s">
        <v>61</v>
      </c>
      <c r="C257" s="66" t="s">
        <v>465</v>
      </c>
      <c r="D257" s="71"/>
      <c r="E257" s="71"/>
      <c r="F257" s="71"/>
      <c r="G257" s="71"/>
      <c r="H257" s="16"/>
    </row>
    <row r="258" spans="1:25">
      <c r="A258" s="2" t="s">
        <v>466</v>
      </c>
      <c r="B258" s="1" t="s">
        <v>467</v>
      </c>
      <c r="C258" s="25" t="s">
        <v>468</v>
      </c>
      <c r="D258" t="s">
        <v>50</v>
      </c>
      <c r="F258">
        <v>5.23</v>
      </c>
      <c r="G258" s="108">
        <f>'Stavební rozpočet'!G282</f>
        <v>0</v>
      </c>
      <c r="H258">
        <f>W258*F258+X258*F258</f>
        <v>0</v>
      </c>
      <c r="W258">
        <f>G258*Y258</f>
        <v>0</v>
      </c>
      <c r="X258">
        <f>G258*(1-Y258)</f>
        <v>0</v>
      </c>
      <c r="Y258">
        <v>0</v>
      </c>
    </row>
    <row r="259" spans="1:25" ht="12.75" customHeight="1">
      <c r="B259" s="15" t="s">
        <v>61</v>
      </c>
      <c r="C259" s="66" t="s">
        <v>469</v>
      </c>
      <c r="D259" s="71"/>
      <c r="E259" s="71"/>
      <c r="F259" s="71"/>
      <c r="G259" s="71"/>
      <c r="H259" s="16"/>
    </row>
    <row r="260" spans="1:25">
      <c r="A260" s="2" t="s">
        <v>470</v>
      </c>
      <c r="B260" s="1" t="s">
        <v>471</v>
      </c>
      <c r="C260" s="25" t="s">
        <v>472</v>
      </c>
      <c r="D260" t="s">
        <v>50</v>
      </c>
      <c r="F260">
        <v>5.23</v>
      </c>
      <c r="G260" s="108">
        <f>'Stavební rozpočet'!G284</f>
        <v>0</v>
      </c>
      <c r="H260">
        <f>W260*F260+X260*F260</f>
        <v>0</v>
      </c>
      <c r="W260">
        <f>G260*Y260</f>
        <v>0</v>
      </c>
      <c r="X260">
        <f>G260*(1-Y260)</f>
        <v>0</v>
      </c>
      <c r="Y260">
        <v>0</v>
      </c>
    </row>
    <row r="261" spans="1:25" ht="12.75" customHeight="1">
      <c r="B261" s="15" t="s">
        <v>61</v>
      </c>
      <c r="C261" s="66" t="s">
        <v>473</v>
      </c>
      <c r="D261" s="71"/>
      <c r="E261" s="71"/>
      <c r="F261" s="71"/>
      <c r="G261" s="71"/>
      <c r="H261" s="16"/>
    </row>
    <row r="262" spans="1:25">
      <c r="A262" s="2" t="s">
        <v>474</v>
      </c>
      <c r="B262" s="1" t="s">
        <v>475</v>
      </c>
      <c r="C262" s="25" t="s">
        <v>476</v>
      </c>
      <c r="D262" t="s">
        <v>50</v>
      </c>
      <c r="E262" t="s">
        <v>477</v>
      </c>
      <c r="F262">
        <v>2.46</v>
      </c>
      <c r="G262" s="108">
        <f>'Stavební rozpočet'!G286</f>
        <v>0</v>
      </c>
      <c r="H262">
        <f>W262*F262+X262*F262</f>
        <v>0</v>
      </c>
      <c r="W262">
        <f>G262*Y262</f>
        <v>0</v>
      </c>
      <c r="X262">
        <f>G262*(1-Y262)</f>
        <v>0</v>
      </c>
      <c r="Y262">
        <v>7.3406517862897161E-2</v>
      </c>
    </row>
    <row r="263" spans="1:25">
      <c r="E263" t="s">
        <v>477</v>
      </c>
    </row>
    <row r="264" spans="1:25">
      <c r="E264" t="s">
        <v>477</v>
      </c>
    </row>
    <row r="265" spans="1:25" ht="12.75" customHeight="1">
      <c r="B265" s="15" t="s">
        <v>61</v>
      </c>
      <c r="C265" s="66" t="s">
        <v>478</v>
      </c>
      <c r="D265" s="71"/>
      <c r="E265" s="71"/>
      <c r="F265" s="71"/>
      <c r="G265" s="71"/>
      <c r="H265" s="16"/>
    </row>
    <row r="266" spans="1:25">
      <c r="A266" s="2" t="s">
        <v>479</v>
      </c>
      <c r="B266" s="1" t="s">
        <v>480</v>
      </c>
      <c r="C266" s="25" t="s">
        <v>481</v>
      </c>
      <c r="D266" t="s">
        <v>99</v>
      </c>
      <c r="F266">
        <v>1</v>
      </c>
      <c r="G266" s="108">
        <f>'Stavební rozpočet'!G291</f>
        <v>0</v>
      </c>
      <c r="H266">
        <f>W266*F266+X266*F266</f>
        <v>0</v>
      </c>
      <c r="W266">
        <f>G266*Y266</f>
        <v>0</v>
      </c>
      <c r="X266">
        <f>G266*(1-Y266)</f>
        <v>0</v>
      </c>
      <c r="Y266">
        <v>0</v>
      </c>
    </row>
    <row r="267" spans="1:25" ht="12.75" customHeight="1">
      <c r="B267" s="15" t="s">
        <v>61</v>
      </c>
      <c r="C267" s="66" t="s">
        <v>482</v>
      </c>
      <c r="D267" s="71"/>
      <c r="E267" s="71"/>
      <c r="F267" s="71"/>
      <c r="G267" s="71"/>
      <c r="H267" s="16"/>
    </row>
    <row r="268" spans="1:25">
      <c r="A268" s="18"/>
      <c r="B268" s="19" t="s">
        <v>483</v>
      </c>
      <c r="C268" s="13" t="s">
        <v>484</v>
      </c>
      <c r="D268" s="13"/>
      <c r="E268" s="13"/>
      <c r="F268" s="13"/>
      <c r="G268" s="13"/>
      <c r="H268" s="13">
        <f>SUM(H269:H269)</f>
        <v>0</v>
      </c>
    </row>
    <row r="269" spans="1:25">
      <c r="A269" s="2" t="s">
        <v>485</v>
      </c>
      <c r="B269" s="1" t="s">
        <v>486</v>
      </c>
      <c r="C269" s="25" t="s">
        <v>487</v>
      </c>
      <c r="D269" t="s">
        <v>80</v>
      </c>
      <c r="E269" t="s">
        <v>489</v>
      </c>
      <c r="F269">
        <v>0.7409</v>
      </c>
      <c r="G269" s="108">
        <f>'Stavební rozpočet'!G294</f>
        <v>0</v>
      </c>
      <c r="H269">
        <f>W269*F269+X269*F269</f>
        <v>0</v>
      </c>
      <c r="W269">
        <f>G269*Y269</f>
        <v>0</v>
      </c>
      <c r="X269">
        <f>G269*(1-Y269)</f>
        <v>0</v>
      </c>
      <c r="Y269">
        <v>0</v>
      </c>
    </row>
    <row r="270" spans="1:25">
      <c r="E270" t="s">
        <v>490</v>
      </c>
    </row>
    <row r="271" spans="1:25">
      <c r="E271" t="s">
        <v>491</v>
      </c>
    </row>
    <row r="272" spans="1:25">
      <c r="E272" t="s">
        <v>492</v>
      </c>
    </row>
    <row r="273" spans="1:25">
      <c r="E273" t="s">
        <v>492</v>
      </c>
    </row>
    <row r="274" spans="1:25">
      <c r="E274" t="s">
        <v>493</v>
      </c>
    </row>
    <row r="275" spans="1:25">
      <c r="A275" s="18"/>
      <c r="B275" s="19" t="s">
        <v>494</v>
      </c>
      <c r="C275" s="13" t="s">
        <v>495</v>
      </c>
      <c r="D275" s="13"/>
      <c r="E275" s="13"/>
      <c r="F275" s="13"/>
      <c r="G275" s="13"/>
      <c r="H275" s="13">
        <f>SUM(H276:H300)</f>
        <v>0</v>
      </c>
    </row>
    <row r="276" spans="1:25">
      <c r="A276" s="2" t="s">
        <v>497</v>
      </c>
      <c r="B276" s="1" t="s">
        <v>498</v>
      </c>
      <c r="C276" s="25" t="s">
        <v>499</v>
      </c>
      <c r="D276" t="s">
        <v>99</v>
      </c>
      <c r="F276">
        <v>2</v>
      </c>
      <c r="G276" s="108">
        <f>'Stavební rozpočet'!G302</f>
        <v>0</v>
      </c>
      <c r="H276">
        <f>W276*F276+X276*F276</f>
        <v>0</v>
      </c>
      <c r="W276">
        <f>G276*Y276</f>
        <v>0</v>
      </c>
      <c r="X276">
        <f>G276*(1-Y276)</f>
        <v>0</v>
      </c>
      <c r="Y276">
        <v>0</v>
      </c>
    </row>
    <row r="277" spans="1:25">
      <c r="A277" s="2" t="s">
        <v>501</v>
      </c>
      <c r="B277" s="1" t="s">
        <v>502</v>
      </c>
      <c r="C277" s="25" t="s">
        <v>503</v>
      </c>
      <c r="D277" t="s">
        <v>99</v>
      </c>
      <c r="F277">
        <v>2</v>
      </c>
      <c r="G277" s="108">
        <f>'Stavební rozpočet'!G303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1</v>
      </c>
    </row>
    <row r="278" spans="1:25" ht="12.75" customHeight="1">
      <c r="B278" s="15" t="s">
        <v>61</v>
      </c>
      <c r="C278" s="66" t="s">
        <v>504</v>
      </c>
      <c r="D278" s="71"/>
      <c r="E278" s="71"/>
      <c r="F278" s="71"/>
      <c r="G278" s="71"/>
      <c r="H278" s="16"/>
    </row>
    <row r="279" spans="1:25">
      <c r="A279" s="2" t="s">
        <v>505</v>
      </c>
      <c r="B279" s="1" t="s">
        <v>506</v>
      </c>
      <c r="C279" s="25" t="s">
        <v>507</v>
      </c>
      <c r="D279" t="s">
        <v>99</v>
      </c>
      <c r="F279">
        <v>1</v>
      </c>
      <c r="G279" s="108">
        <f>'Stavební rozpočet'!G305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1</v>
      </c>
    </row>
    <row r="280" spans="1:25" ht="12.75" customHeight="1">
      <c r="B280" s="15" t="s">
        <v>61</v>
      </c>
      <c r="C280" s="66" t="s">
        <v>508</v>
      </c>
      <c r="D280" s="71"/>
      <c r="E280" s="71"/>
      <c r="F280" s="71"/>
      <c r="G280" s="71"/>
      <c r="H280" s="16"/>
    </row>
    <row r="281" spans="1:25">
      <c r="A281" s="2" t="s">
        <v>509</v>
      </c>
      <c r="B281" s="1" t="s">
        <v>510</v>
      </c>
      <c r="C281" s="25" t="s">
        <v>511</v>
      </c>
      <c r="D281" t="s">
        <v>99</v>
      </c>
      <c r="F281">
        <v>1</v>
      </c>
      <c r="G281" s="108">
        <f>'Stavební rozpočet'!G307</f>
        <v>0</v>
      </c>
      <c r="H281">
        <f>W281*F281+X281*F281</f>
        <v>0</v>
      </c>
      <c r="W281">
        <f>G281*Y281</f>
        <v>0</v>
      </c>
      <c r="X281">
        <f>G281*(1-Y281)</f>
        <v>0</v>
      </c>
      <c r="Y281">
        <v>1</v>
      </c>
    </row>
    <row r="282" spans="1:25">
      <c r="A282" s="2" t="s">
        <v>512</v>
      </c>
      <c r="B282" s="1" t="s">
        <v>513</v>
      </c>
      <c r="C282" s="25" t="s">
        <v>514</v>
      </c>
      <c r="D282" t="s">
        <v>99</v>
      </c>
      <c r="F282">
        <v>2</v>
      </c>
      <c r="G282" s="108">
        <f>'Stavební rozpočet'!G308</f>
        <v>0</v>
      </c>
      <c r="H282">
        <f>W282*F282+X282*F282</f>
        <v>0</v>
      </c>
      <c r="W282">
        <f>G282*Y282</f>
        <v>0</v>
      </c>
      <c r="X282">
        <f>G282*(1-Y282)</f>
        <v>0</v>
      </c>
      <c r="Y282">
        <v>0</v>
      </c>
    </row>
    <row r="283" spans="1:25">
      <c r="A283" s="2" t="s">
        <v>515</v>
      </c>
      <c r="B283" s="1" t="s">
        <v>516</v>
      </c>
      <c r="C283" s="25" t="s">
        <v>517</v>
      </c>
      <c r="D283" t="s">
        <v>99</v>
      </c>
      <c r="F283">
        <v>2</v>
      </c>
      <c r="G283" s="108">
        <f>'Stavební rozpočet'!G309</f>
        <v>0</v>
      </c>
      <c r="H283">
        <f>W283*F283+X283*F283</f>
        <v>0</v>
      </c>
      <c r="W283">
        <f>G283*Y283</f>
        <v>0</v>
      </c>
      <c r="X283">
        <f>G283*(1-Y283)</f>
        <v>0</v>
      </c>
      <c r="Y283">
        <v>1</v>
      </c>
    </row>
    <row r="284" spans="1:25" ht="12.75" customHeight="1">
      <c r="B284" s="15" t="s">
        <v>61</v>
      </c>
      <c r="C284" s="66" t="s">
        <v>518</v>
      </c>
      <c r="D284" s="71"/>
      <c r="E284" s="71"/>
      <c r="F284" s="71"/>
      <c r="G284" s="71"/>
      <c r="H284" s="16"/>
    </row>
    <row r="285" spans="1:25">
      <c r="A285" s="2" t="s">
        <v>519</v>
      </c>
      <c r="B285" s="1" t="s">
        <v>520</v>
      </c>
      <c r="C285" s="25" t="s">
        <v>521</v>
      </c>
      <c r="D285" t="s">
        <v>99</v>
      </c>
      <c r="F285">
        <v>1</v>
      </c>
      <c r="G285" s="108">
        <f>'Stavební rozpočet'!G311</f>
        <v>0</v>
      </c>
      <c r="H285">
        <f>W285*F285+X285*F285</f>
        <v>0</v>
      </c>
      <c r="W285">
        <f>G285*Y285</f>
        <v>0</v>
      </c>
      <c r="X285">
        <f>G285*(1-Y285)</f>
        <v>0</v>
      </c>
      <c r="Y285">
        <v>1</v>
      </c>
    </row>
    <row r="286" spans="1:25" ht="12.75" customHeight="1">
      <c r="B286" s="15" t="s">
        <v>61</v>
      </c>
      <c r="C286" s="66" t="s">
        <v>522</v>
      </c>
      <c r="D286" s="71"/>
      <c r="E286" s="71"/>
      <c r="F286" s="71"/>
      <c r="G286" s="71"/>
      <c r="H286" s="16"/>
    </row>
    <row r="287" spans="1:25">
      <c r="A287" s="2" t="s">
        <v>523</v>
      </c>
      <c r="B287" s="1" t="s">
        <v>524</v>
      </c>
      <c r="C287" s="25" t="s">
        <v>525</v>
      </c>
      <c r="D287" t="s">
        <v>99</v>
      </c>
      <c r="F287">
        <v>1</v>
      </c>
      <c r="G287" s="108">
        <f>'Stavební rozpočet'!G313</f>
        <v>0</v>
      </c>
      <c r="H287">
        <f>W287*F287+X287*F287</f>
        <v>0</v>
      </c>
      <c r="W287">
        <f>G287*Y287</f>
        <v>0</v>
      </c>
      <c r="X287">
        <f>G287*(1-Y287)</f>
        <v>0</v>
      </c>
      <c r="Y287">
        <v>1</v>
      </c>
    </row>
    <row r="288" spans="1:25" ht="12.75" customHeight="1">
      <c r="B288" s="15" t="s">
        <v>61</v>
      </c>
      <c r="C288" s="66" t="s">
        <v>526</v>
      </c>
      <c r="D288" s="71"/>
      <c r="E288" s="71"/>
      <c r="F288" s="71"/>
      <c r="G288" s="71"/>
      <c r="H288" s="16"/>
    </row>
    <row r="289" spans="1:25">
      <c r="A289" s="2" t="s">
        <v>527</v>
      </c>
      <c r="B289" s="1" t="s">
        <v>528</v>
      </c>
      <c r="C289" s="25" t="s">
        <v>529</v>
      </c>
      <c r="D289" t="s">
        <v>66</v>
      </c>
      <c r="F289">
        <v>8.8000000000000007</v>
      </c>
      <c r="G289" s="108">
        <f>'Stavební rozpočet'!G315</f>
        <v>0</v>
      </c>
      <c r="H289">
        <f>W289*F289+X289*F289</f>
        <v>0</v>
      </c>
      <c r="W289">
        <f>G289*Y289</f>
        <v>0</v>
      </c>
      <c r="X289">
        <f>G289*(1-Y289)</f>
        <v>0</v>
      </c>
      <c r="Y289">
        <v>0</v>
      </c>
    </row>
    <row r="290" spans="1:25">
      <c r="A290" s="2" t="s">
        <v>530</v>
      </c>
      <c r="B290" s="1" t="s">
        <v>531</v>
      </c>
      <c r="C290" s="25" t="s">
        <v>532</v>
      </c>
      <c r="D290" t="s">
        <v>66</v>
      </c>
      <c r="F290">
        <v>10</v>
      </c>
      <c r="G290" s="108">
        <f>'Stavební rozpočet'!G316</f>
        <v>0</v>
      </c>
      <c r="H290">
        <f>W290*F290+X290*F290</f>
        <v>0</v>
      </c>
      <c r="W290">
        <f>G290*Y290</f>
        <v>0</v>
      </c>
      <c r="X290">
        <f>G290*(1-Y290)</f>
        <v>0</v>
      </c>
      <c r="Y290">
        <v>1</v>
      </c>
    </row>
    <row r="291" spans="1:25" ht="12.75" customHeight="1">
      <c r="B291" s="15" t="s">
        <v>61</v>
      </c>
      <c r="C291" s="66" t="s">
        <v>533</v>
      </c>
      <c r="D291" s="71"/>
      <c r="E291" s="71"/>
      <c r="F291" s="71"/>
      <c r="G291" s="71"/>
      <c r="H291" s="16"/>
    </row>
    <row r="292" spans="1:25">
      <c r="A292" s="2" t="s">
        <v>534</v>
      </c>
      <c r="B292" s="1" t="s">
        <v>535</v>
      </c>
      <c r="C292" s="25" t="s">
        <v>536</v>
      </c>
      <c r="D292" t="s">
        <v>66</v>
      </c>
      <c r="E292" t="s">
        <v>537</v>
      </c>
      <c r="F292">
        <v>4.2</v>
      </c>
      <c r="G292" s="108">
        <f>'Stavební rozpočet'!G318</f>
        <v>0</v>
      </c>
      <c r="H292">
        <f>W292*F292+X292*F292</f>
        <v>0</v>
      </c>
      <c r="W292">
        <f>G292*Y292</f>
        <v>0</v>
      </c>
      <c r="X292">
        <f>G292*(1-Y292)</f>
        <v>0</v>
      </c>
      <c r="Y292">
        <v>0</v>
      </c>
    </row>
    <row r="293" spans="1:25">
      <c r="E293" t="s">
        <v>537</v>
      </c>
    </row>
    <row r="294" spans="1:25">
      <c r="E294" t="s">
        <v>538</v>
      </c>
    </row>
    <row r="295" spans="1:25">
      <c r="A295" s="2" t="s">
        <v>539</v>
      </c>
      <c r="B295" s="1" t="s">
        <v>540</v>
      </c>
      <c r="C295" s="25" t="s">
        <v>541</v>
      </c>
      <c r="D295" t="s">
        <v>66</v>
      </c>
      <c r="F295">
        <v>5</v>
      </c>
      <c r="G295" s="108">
        <f>'Stavební rozpočet'!G322</f>
        <v>0</v>
      </c>
      <c r="H295">
        <f>W295*F295+X295*F295</f>
        <v>0</v>
      </c>
      <c r="W295">
        <f>G295*Y295</f>
        <v>0</v>
      </c>
      <c r="X295">
        <f>G295*(1-Y295)</f>
        <v>0</v>
      </c>
      <c r="Y295">
        <v>1</v>
      </c>
    </row>
    <row r="296" spans="1:25" ht="12.75" customHeight="1">
      <c r="B296" s="15" t="s">
        <v>61</v>
      </c>
      <c r="C296" s="66" t="s">
        <v>533</v>
      </c>
      <c r="D296" s="71"/>
      <c r="E296" s="71"/>
      <c r="F296" s="71"/>
      <c r="G296" s="71"/>
      <c r="H296" s="16"/>
    </row>
    <row r="297" spans="1:25">
      <c r="A297" s="2" t="s">
        <v>450</v>
      </c>
      <c r="B297" s="1" t="s">
        <v>542</v>
      </c>
      <c r="C297" s="25" t="s">
        <v>543</v>
      </c>
      <c r="D297" t="s">
        <v>99</v>
      </c>
      <c r="F297">
        <v>1</v>
      </c>
      <c r="G297" s="108">
        <f>'Stavební rozpočet'!G324</f>
        <v>0</v>
      </c>
      <c r="H297">
        <f>W297*F297+X297*F297</f>
        <v>0</v>
      </c>
      <c r="W297">
        <f>G297*Y297</f>
        <v>0</v>
      </c>
      <c r="X297">
        <f>G297*(1-Y297)</f>
        <v>0</v>
      </c>
      <c r="Y297">
        <v>0</v>
      </c>
    </row>
    <row r="298" spans="1:25">
      <c r="A298" s="2" t="s">
        <v>544</v>
      </c>
      <c r="B298" s="1" t="s">
        <v>545</v>
      </c>
      <c r="C298" s="25" t="s">
        <v>546</v>
      </c>
      <c r="D298" t="s">
        <v>99</v>
      </c>
      <c r="F298">
        <v>1</v>
      </c>
      <c r="G298" s="108">
        <f>'Stavební rozpočet'!G325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0.4791238877481177</v>
      </c>
    </row>
    <row r="299" spans="1:25">
      <c r="A299" s="2" t="s">
        <v>547</v>
      </c>
      <c r="B299" s="1" t="s">
        <v>548</v>
      </c>
      <c r="C299" s="25" t="s">
        <v>549</v>
      </c>
      <c r="D299" t="s">
        <v>99</v>
      </c>
      <c r="F299">
        <v>1</v>
      </c>
      <c r="G299" s="108">
        <f>'Stavební rozpočet'!G326</f>
        <v>0</v>
      </c>
      <c r="H299">
        <f>W299*F299+X299*F299</f>
        <v>0</v>
      </c>
      <c r="W299">
        <f>G299*Y299</f>
        <v>0</v>
      </c>
      <c r="X299">
        <f>G299*(1-Y299)</f>
        <v>0</v>
      </c>
      <c r="Y299">
        <v>0</v>
      </c>
    </row>
    <row r="300" spans="1:25">
      <c r="A300" s="2" t="s">
        <v>550</v>
      </c>
      <c r="B300" s="1" t="s">
        <v>551</v>
      </c>
      <c r="C300" s="25" t="s">
        <v>552</v>
      </c>
      <c r="D300" t="s">
        <v>99</v>
      </c>
      <c r="F300">
        <v>1</v>
      </c>
      <c r="G300" s="108">
        <f>'Stavební rozpočet'!G327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0.47969299648225128</v>
      </c>
    </row>
    <row r="301" spans="1:25">
      <c r="A301" s="18"/>
      <c r="B301" s="19" t="s">
        <v>553</v>
      </c>
      <c r="C301" s="13" t="s">
        <v>554</v>
      </c>
      <c r="D301" s="13"/>
      <c r="E301" s="13"/>
      <c r="F301" s="13"/>
      <c r="G301" s="13"/>
      <c r="H301" s="13">
        <f>SUM(H302:H315)</f>
        <v>0</v>
      </c>
    </row>
    <row r="302" spans="1:25">
      <c r="A302" s="2" t="s">
        <v>555</v>
      </c>
      <c r="B302" s="1" t="s">
        <v>556</v>
      </c>
      <c r="C302" s="25" t="s">
        <v>557</v>
      </c>
      <c r="D302" t="s">
        <v>80</v>
      </c>
      <c r="E302" t="s">
        <v>559</v>
      </c>
      <c r="F302">
        <v>1.6027</v>
      </c>
      <c r="G302" s="108">
        <f>'Stavební rozpočet'!G329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0</v>
      </c>
    </row>
    <row r="303" spans="1:25">
      <c r="E303" t="s">
        <v>560</v>
      </c>
    </row>
    <row r="304" spans="1:25">
      <c r="E304" t="s">
        <v>561</v>
      </c>
    </row>
    <row r="305" spans="1:25">
      <c r="E305" t="s">
        <v>562</v>
      </c>
    </row>
    <row r="306" spans="1:25">
      <c r="E306" t="s">
        <v>563</v>
      </c>
    </row>
    <row r="307" spans="1:25">
      <c r="E307" t="s">
        <v>560</v>
      </c>
    </row>
    <row r="308" spans="1:25">
      <c r="E308" t="s">
        <v>563</v>
      </c>
    </row>
    <row r="309" spans="1:25">
      <c r="E309" t="s">
        <v>560</v>
      </c>
    </row>
    <row r="310" spans="1:25">
      <c r="E310" t="s">
        <v>564</v>
      </c>
    </row>
    <row r="311" spans="1:25">
      <c r="E311" t="s">
        <v>560</v>
      </c>
    </row>
    <row r="312" spans="1:25" ht="12.75" customHeight="1">
      <c r="B312" s="15" t="s">
        <v>61</v>
      </c>
      <c r="C312" s="66" t="s">
        <v>565</v>
      </c>
      <c r="D312" s="71"/>
      <c r="E312" s="71"/>
      <c r="F312" s="71"/>
      <c r="G312" s="71"/>
      <c r="H312" s="16"/>
    </row>
    <row r="313" spans="1:25">
      <c r="A313" s="2" t="s">
        <v>566</v>
      </c>
      <c r="B313" s="1" t="s">
        <v>567</v>
      </c>
      <c r="C313" s="25" t="s">
        <v>568</v>
      </c>
      <c r="D313" t="s">
        <v>80</v>
      </c>
      <c r="F313">
        <v>1.6027</v>
      </c>
      <c r="G313" s="108">
        <f>'Stavební rozpočet'!G341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0</v>
      </c>
    </row>
    <row r="314" spans="1:25" ht="12.75" customHeight="1">
      <c r="B314" s="15" t="s">
        <v>61</v>
      </c>
      <c r="C314" s="66" t="s">
        <v>569</v>
      </c>
      <c r="D314" s="71"/>
      <c r="E314" s="71"/>
      <c r="F314" s="71"/>
      <c r="G314" s="71"/>
      <c r="H314" s="16"/>
    </row>
    <row r="315" spans="1:25">
      <c r="A315" s="2" t="s">
        <v>570</v>
      </c>
      <c r="B315" s="1" t="s">
        <v>571</v>
      </c>
      <c r="C315" s="25" t="s">
        <v>572</v>
      </c>
      <c r="D315" t="s">
        <v>80</v>
      </c>
      <c r="F315">
        <v>1.6027</v>
      </c>
      <c r="G315" s="108">
        <f>'Stavební rozpočet'!G343</f>
        <v>0</v>
      </c>
      <c r="H315">
        <f>W315*F315+X315*F315</f>
        <v>0</v>
      </c>
      <c r="W315">
        <f>G315*Y315</f>
        <v>0</v>
      </c>
      <c r="X315">
        <f>G315*(1-Y315)</f>
        <v>0</v>
      </c>
      <c r="Y315">
        <v>0</v>
      </c>
    </row>
    <row r="316" spans="1:25">
      <c r="A316" s="26"/>
      <c r="B316" s="3"/>
      <c r="C316" s="27"/>
      <c r="D316" s="27"/>
      <c r="E316" s="27"/>
      <c r="F316" s="70" t="s">
        <v>573</v>
      </c>
      <c r="G316" s="70"/>
      <c r="H316" s="27">
        <f>H7+H39+H41+H50+H61+H88+H95+H151+H220+H250+H268+H275+H301</f>
        <v>0</v>
      </c>
      <c r="I316" s="27"/>
      <c r="J316" s="27"/>
      <c r="K316" s="27"/>
      <c r="L316" s="27"/>
      <c r="M316" s="27"/>
    </row>
    <row r="317" spans="1:25">
      <c r="A317" s="23" t="s">
        <v>574</v>
      </c>
    </row>
    <row r="318" spans="1:25" ht="0" hidden="1" customHeight="1">
      <c r="A318" s="68"/>
      <c r="B318" s="44"/>
      <c r="C318" s="69"/>
      <c r="D318" s="69"/>
      <c r="E318" s="69"/>
      <c r="F318" s="69"/>
      <c r="G318" s="6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C291:G291"/>
    <mergeCell ref="C296:G296"/>
    <mergeCell ref="C312:G312"/>
    <mergeCell ref="C314:G314"/>
    <mergeCell ref="C278:G278"/>
    <mergeCell ref="C280:G280"/>
    <mergeCell ref="C284:G284"/>
    <mergeCell ref="C286:G286"/>
    <mergeCell ref="C288:G288"/>
    <mergeCell ref="C257:G257"/>
    <mergeCell ref="C259:G259"/>
    <mergeCell ref="C261:G261"/>
    <mergeCell ref="C265:G265"/>
    <mergeCell ref="C267:G267"/>
    <mergeCell ref="C239:G239"/>
    <mergeCell ref="C241:G241"/>
    <mergeCell ref="C247:G247"/>
    <mergeCell ref="C249:G249"/>
    <mergeCell ref="C255:G255"/>
    <mergeCell ref="C175:G175"/>
    <mergeCell ref="C182:G182"/>
    <mergeCell ref="C184:G184"/>
    <mergeCell ref="C195:G195"/>
    <mergeCell ref="C219:G219"/>
    <mergeCell ref="C143:G143"/>
    <mergeCell ref="C150:G150"/>
    <mergeCell ref="C164:G164"/>
    <mergeCell ref="C166:G166"/>
    <mergeCell ref="C173:G173"/>
    <mergeCell ref="C121:G121"/>
    <mergeCell ref="C134:G134"/>
    <mergeCell ref="C136:G136"/>
    <mergeCell ref="C138:G138"/>
    <mergeCell ref="C140:G140"/>
    <mergeCell ref="C98:G98"/>
    <mergeCell ref="C103:G103"/>
    <mergeCell ref="C105:G105"/>
    <mergeCell ref="C112:G112"/>
    <mergeCell ref="C114:G114"/>
    <mergeCell ref="C76:G76"/>
    <mergeCell ref="C78:G78"/>
    <mergeCell ref="C87:G87"/>
    <mergeCell ref="C92:G92"/>
    <mergeCell ref="C94:G94"/>
    <mergeCell ref="C56:G56"/>
    <mergeCell ref="C64:G64"/>
    <mergeCell ref="C70:G70"/>
    <mergeCell ref="C72:G72"/>
    <mergeCell ref="C74:G74"/>
    <mergeCell ref="C25:G25"/>
    <mergeCell ref="C32:G32"/>
    <mergeCell ref="C34:G34"/>
    <mergeCell ref="C36:G36"/>
    <mergeCell ref="C38:G38"/>
    <mergeCell ref="J3:L3"/>
    <mergeCell ref="J4:L4"/>
    <mergeCell ref="J5:L5"/>
    <mergeCell ref="C16:G16"/>
    <mergeCell ref="C22:G22"/>
    <mergeCell ref="F316:G316"/>
    <mergeCell ref="A318:G318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72" t="s">
        <v>576</v>
      </c>
      <c r="B1" s="44"/>
      <c r="C1" s="44"/>
      <c r="D1" s="44"/>
      <c r="E1" s="44"/>
      <c r="F1" s="44"/>
      <c r="G1" s="44"/>
      <c r="H1" s="44"/>
      <c r="I1" s="44"/>
    </row>
    <row r="2" spans="1:9" ht="25.5" customHeight="1">
      <c r="A2" s="73" t="s">
        <v>1</v>
      </c>
      <c r="B2" s="74"/>
      <c r="C2" s="21" t="s">
        <v>2</v>
      </c>
      <c r="D2" s="31"/>
      <c r="E2" s="31" t="s">
        <v>5</v>
      </c>
      <c r="F2" s="31" t="s">
        <v>6</v>
      </c>
      <c r="G2" s="31"/>
      <c r="H2" s="31" t="s">
        <v>577</v>
      </c>
      <c r="I2" s="33" t="s">
        <v>578</v>
      </c>
    </row>
    <row r="3" spans="1:9" ht="25.5" customHeight="1">
      <c r="A3" s="75" t="s">
        <v>7</v>
      </c>
      <c r="B3" s="44"/>
      <c r="C3" s="1" t="s">
        <v>8</v>
      </c>
      <c r="D3" s="1"/>
      <c r="E3" s="1" t="s">
        <v>10</v>
      </c>
      <c r="F3" s="1" t="s">
        <v>11</v>
      </c>
      <c r="G3" s="1"/>
      <c r="H3" s="1" t="s">
        <v>577</v>
      </c>
      <c r="I3" s="34" t="s">
        <v>579</v>
      </c>
    </row>
    <row r="4" spans="1:9" ht="25.5" customHeight="1">
      <c r="A4" s="75" t="s">
        <v>12</v>
      </c>
      <c r="B4" s="44"/>
      <c r="C4" s="1" t="s">
        <v>13</v>
      </c>
      <c r="D4" s="1"/>
      <c r="E4" s="1" t="s">
        <v>15</v>
      </c>
      <c r="F4" s="118"/>
      <c r="G4" s="1"/>
      <c r="H4" s="1" t="s">
        <v>577</v>
      </c>
      <c r="I4" s="116"/>
    </row>
    <row r="5" spans="1:9" ht="25.5" customHeight="1">
      <c r="A5" s="75" t="s">
        <v>9</v>
      </c>
      <c r="B5" s="44"/>
      <c r="C5" s="118"/>
      <c r="D5" s="1"/>
      <c r="E5" s="1" t="s">
        <v>14</v>
      </c>
      <c r="F5" s="118"/>
      <c r="G5" s="1"/>
      <c r="H5" s="1" t="s">
        <v>580</v>
      </c>
      <c r="I5" s="35">
        <v>102</v>
      </c>
    </row>
    <row r="6" spans="1:9" ht="25.5" customHeight="1">
      <c r="A6" s="76" t="s">
        <v>16</v>
      </c>
      <c r="B6" s="77"/>
      <c r="C6" s="119"/>
      <c r="D6" s="32"/>
      <c r="E6" s="32" t="s">
        <v>19</v>
      </c>
      <c r="F6" s="119"/>
      <c r="G6" s="32"/>
      <c r="H6" s="32" t="s">
        <v>581</v>
      </c>
      <c r="I6" s="117" t="s">
        <v>18</v>
      </c>
    </row>
    <row r="7" spans="1:9" ht="25.5" customHeight="1">
      <c r="A7" s="78" t="s">
        <v>582</v>
      </c>
      <c r="B7" s="79"/>
      <c r="C7" s="79"/>
      <c r="D7" s="79"/>
      <c r="E7" s="79"/>
      <c r="F7" s="79"/>
      <c r="G7" s="79"/>
      <c r="H7" s="79"/>
      <c r="I7" s="79"/>
    </row>
    <row r="8" spans="1:9" ht="25.5" customHeight="1">
      <c r="A8" s="41" t="s">
        <v>583</v>
      </c>
      <c r="B8" s="80" t="s">
        <v>584</v>
      </c>
      <c r="C8" s="81"/>
      <c r="D8" s="41" t="s">
        <v>585</v>
      </c>
      <c r="E8" s="80" t="s">
        <v>586</v>
      </c>
      <c r="F8" s="81"/>
      <c r="G8" s="41" t="s">
        <v>587</v>
      </c>
      <c r="H8" s="80" t="s">
        <v>588</v>
      </c>
      <c r="I8" s="81"/>
    </row>
    <row r="9" spans="1:9" ht="15">
      <c r="A9" s="82" t="s">
        <v>589</v>
      </c>
      <c r="B9" s="109">
        <f>'Rozpočet - vybrané sloupce'!H7+'Rozpočet - vybrané sloupce'!H39+'Rozpočet - vybrané sloupce'!H250</f>
        <v>0</v>
      </c>
      <c r="C9" s="110"/>
      <c r="D9" s="86" t="s">
        <v>590</v>
      </c>
      <c r="E9" s="84"/>
      <c r="F9" s="113"/>
      <c r="G9" s="86" t="s">
        <v>591</v>
      </c>
      <c r="H9" s="84"/>
      <c r="I9" s="113"/>
    </row>
    <row r="10" spans="1:9" ht="15">
      <c r="A10" s="82"/>
      <c r="B10" s="111"/>
      <c r="C10" s="112"/>
      <c r="D10" s="86" t="s">
        <v>592</v>
      </c>
      <c r="E10" s="84"/>
      <c r="F10" s="113"/>
      <c r="G10" s="86" t="s">
        <v>593</v>
      </c>
      <c r="H10" s="84"/>
      <c r="I10" s="113"/>
    </row>
    <row r="11" spans="1:9" ht="15">
      <c r="A11" s="82" t="s">
        <v>594</v>
      </c>
      <c r="B11" s="109">
        <f>'Rozpočet - vybrané sloupce'!H41+'Rozpočet - vybrané sloupce'!H50+'Rozpočet - vybrané sloupce'!H61+'Rozpočet - vybrané sloupce'!H88+'Rozpočet - vybrané sloupce'!H95+'Rozpočet - vybrané sloupce'!H151+'Rozpočet - vybrané sloupce'!H220</f>
        <v>0</v>
      </c>
      <c r="C11" s="110"/>
      <c r="D11" s="86" t="s">
        <v>595</v>
      </c>
      <c r="E11" s="84"/>
      <c r="F11" s="113"/>
      <c r="G11" s="86" t="s">
        <v>596</v>
      </c>
      <c r="H11" s="84"/>
      <c r="I11" s="113"/>
    </row>
    <row r="12" spans="1:9" ht="15">
      <c r="A12" s="82"/>
      <c r="B12" s="111"/>
      <c r="C12" s="112"/>
      <c r="D12" s="114"/>
      <c r="E12" s="115"/>
      <c r="F12" s="113"/>
      <c r="G12" s="86" t="s">
        <v>597</v>
      </c>
      <c r="H12" s="84"/>
      <c r="I12" s="113"/>
    </row>
    <row r="13" spans="1:9" ht="15">
      <c r="A13" s="82" t="s">
        <v>598</v>
      </c>
      <c r="B13" s="109">
        <f>'Rozpočet - vybrané sloupce'!H275</f>
        <v>0</v>
      </c>
      <c r="C13" s="110"/>
      <c r="D13" s="114"/>
      <c r="E13" s="115"/>
      <c r="F13" s="113"/>
      <c r="G13" s="86" t="s">
        <v>599</v>
      </c>
      <c r="H13" s="84"/>
      <c r="I13" s="113"/>
    </row>
    <row r="14" spans="1:9" ht="15">
      <c r="A14" s="82"/>
      <c r="B14" s="111"/>
      <c r="C14" s="112"/>
      <c r="D14" s="114"/>
      <c r="E14" s="115"/>
      <c r="F14" s="113"/>
      <c r="G14" s="86" t="s">
        <v>600</v>
      </c>
      <c r="H14" s="84"/>
      <c r="I14" s="113"/>
    </row>
    <row r="15" spans="1:9" ht="15">
      <c r="A15" s="83" t="s">
        <v>601</v>
      </c>
      <c r="B15" s="84"/>
      <c r="C15" s="38">
        <f>SUM('Stavební rozpočet'!X8:X343)</f>
        <v>0</v>
      </c>
      <c r="D15" s="86"/>
      <c r="E15" s="84"/>
      <c r="F15" s="38"/>
      <c r="G15" s="36"/>
      <c r="H15" s="37"/>
      <c r="I15" s="38"/>
    </row>
    <row r="16" spans="1:9" ht="15">
      <c r="A16" s="83" t="s">
        <v>602</v>
      </c>
      <c r="B16" s="84"/>
      <c r="C16" s="38">
        <f>'Rozpočet - vybrané sloupce'!H268+'Rozpočet - vybrané sloupce'!H301</f>
        <v>0</v>
      </c>
      <c r="D16" s="86"/>
      <c r="E16" s="84"/>
      <c r="F16" s="38"/>
      <c r="G16" s="36"/>
      <c r="H16" s="37"/>
      <c r="I16" s="38"/>
    </row>
    <row r="17" spans="1:9" ht="15">
      <c r="A17" s="83" t="s">
        <v>603</v>
      </c>
      <c r="B17" s="84"/>
      <c r="C17" s="38">
        <f>SUM(B9:C16)</f>
        <v>0</v>
      </c>
      <c r="D17" s="83" t="s">
        <v>604</v>
      </c>
      <c r="E17" s="85"/>
      <c r="F17" s="38">
        <f>SUM(F9:F16)</f>
        <v>0</v>
      </c>
      <c r="G17" s="83" t="s">
        <v>605</v>
      </c>
      <c r="H17" s="85"/>
      <c r="I17" s="38">
        <f>SUM(I9:I16)</f>
        <v>0</v>
      </c>
    </row>
    <row r="18" spans="1:9" ht="15">
      <c r="A18" s="28"/>
      <c r="B18" s="28"/>
      <c r="C18" s="28"/>
      <c r="D18" s="83" t="s">
        <v>606</v>
      </c>
      <c r="E18" s="85"/>
      <c r="F18" s="38"/>
      <c r="G18" s="83" t="s">
        <v>607</v>
      </c>
      <c r="H18" s="85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87" t="s">
        <v>608</v>
      </c>
      <c r="B22" s="88"/>
      <c r="C22" s="39">
        <f>SUM('Stavební rozpočet'!Z9:Z343)*(1-C18/100)</f>
        <v>0</v>
      </c>
      <c r="D22" s="28"/>
      <c r="E22" s="28"/>
      <c r="F22" s="28"/>
      <c r="G22" s="28"/>
      <c r="H22" s="28"/>
      <c r="I22" s="28"/>
    </row>
    <row r="23" spans="1:9" ht="15">
      <c r="A23" s="87" t="s">
        <v>609</v>
      </c>
      <c r="B23" s="88"/>
      <c r="C23" s="39">
        <f>C17+F17+I17</f>
        <v>0</v>
      </c>
      <c r="D23" s="87" t="s">
        <v>610</v>
      </c>
      <c r="E23" s="88"/>
      <c r="F23" s="39">
        <f>ROUND(C23*(12/100),2)</f>
        <v>0</v>
      </c>
      <c r="G23" s="87" t="s">
        <v>611</v>
      </c>
      <c r="H23" s="88"/>
      <c r="I23" s="39">
        <f>SUM(C22:C24)</f>
        <v>0</v>
      </c>
    </row>
    <row r="24" spans="1:9" ht="15">
      <c r="A24" s="87" t="s">
        <v>612</v>
      </c>
      <c r="B24" s="88"/>
      <c r="C24" s="39">
        <f>SUM('Stavební rozpočet'!AB9:AB343)*(1-C18/100)</f>
        <v>0</v>
      </c>
      <c r="D24" s="87" t="s">
        <v>613</v>
      </c>
      <c r="E24" s="88"/>
      <c r="F24" s="39">
        <f>ROUND(C24*(21/100),2)</f>
        <v>0</v>
      </c>
      <c r="G24" s="87" t="s">
        <v>614</v>
      </c>
      <c r="H24" s="88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89" t="s">
        <v>10</v>
      </c>
      <c r="B26" s="90"/>
      <c r="C26" s="91"/>
      <c r="D26" s="89" t="s">
        <v>5</v>
      </c>
      <c r="E26" s="90"/>
      <c r="F26" s="91"/>
      <c r="G26" s="89" t="s">
        <v>15</v>
      </c>
      <c r="H26" s="90"/>
      <c r="I26" s="91"/>
    </row>
    <row r="27" spans="1:9">
      <c r="A27" s="92"/>
      <c r="B27" s="93"/>
      <c r="C27" s="94"/>
      <c r="D27" s="92"/>
      <c r="E27" s="93"/>
      <c r="F27" s="94"/>
      <c r="G27" s="92"/>
      <c r="H27" s="93"/>
      <c r="I27" s="94"/>
    </row>
    <row r="28" spans="1:9">
      <c r="A28" s="92"/>
      <c r="B28" s="93"/>
      <c r="C28" s="94"/>
      <c r="D28" s="92"/>
      <c r="E28" s="93"/>
      <c r="F28" s="94"/>
      <c r="G28" s="92"/>
      <c r="H28" s="93"/>
      <c r="I28" s="94"/>
    </row>
    <row r="29" spans="1:9">
      <c r="A29" s="92"/>
      <c r="B29" s="93"/>
      <c r="C29" s="94"/>
      <c r="D29" s="92"/>
      <c r="E29" s="93"/>
      <c r="F29" s="94"/>
      <c r="G29" s="92"/>
      <c r="H29" s="93"/>
      <c r="I29" s="94"/>
    </row>
    <row r="30" spans="1:9" ht="15">
      <c r="A30" s="95" t="s">
        <v>615</v>
      </c>
      <c r="B30" s="96"/>
      <c r="C30" s="97"/>
      <c r="D30" s="95" t="s">
        <v>615</v>
      </c>
      <c r="E30" s="96"/>
      <c r="F30" s="97"/>
      <c r="G30" s="95" t="s">
        <v>615</v>
      </c>
      <c r="H30" s="96"/>
      <c r="I30" s="97"/>
    </row>
    <row r="31" spans="1:9" ht="15">
      <c r="A31" s="42" t="s">
        <v>574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98"/>
      <c r="B32" s="93"/>
      <c r="C32" s="93"/>
      <c r="D32" s="93"/>
      <c r="E32" s="93"/>
      <c r="F32" s="93"/>
      <c r="G32" s="93"/>
      <c r="H32" s="93"/>
      <c r="I32" s="93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B_2/02</dc:title>
  <dc:subject/>
  <dc:creator>Verlag Dashőfer, s.r.o.</dc:creator>
  <cp:keywords/>
  <dc:description/>
  <cp:lastModifiedBy>Daniel Zygula</cp:lastModifiedBy>
  <dcterms:created xsi:type="dcterms:W3CDTF">2024-07-18T14:13:39Z</dcterms:created>
  <dcterms:modified xsi:type="dcterms:W3CDTF">2024-07-18T20:49:26Z</dcterms:modified>
  <cp:category/>
</cp:coreProperties>
</file>