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licna\Desktop\ODM\Veřejné zakázky\Výběrové řízení\24-3. Realizace energosloupky v MSUL (2024 - 2025)\VV\"/>
    </mc:Choice>
  </mc:AlternateContent>
  <bookViews>
    <workbookView xWindow="0" yWindow="0" windowWidth="28800" windowHeight="12435"/>
  </bookViews>
  <sheets>
    <sheet name="Rekapitulace stavby" sheetId="1" r:id="rId1"/>
    <sheet name="2023-SADY-UL-RE2-PNN - SA..." sheetId="2" r:id="rId2"/>
  </sheets>
  <definedNames>
    <definedName name="_xlnm._FilterDatabase" localSheetId="1" hidden="1">'2023-SADY-UL-RE2-PNN - SA...'!$C$120:$K$171</definedName>
    <definedName name="_xlnm.Print_Titles" localSheetId="1">'2023-SADY-UL-RE2-PNN - SA...'!$120:$120</definedName>
    <definedName name="_xlnm.Print_Titles" localSheetId="0">'Rekapitulace stavby'!$92:$92</definedName>
    <definedName name="_xlnm.Print_Area" localSheetId="1">'2023-SADY-UL-RE2-PNN - SA...'!$C$4:$J$76,'2023-SADY-UL-RE2-PNN - SA...'!$C$82:$J$104,'2023-SADY-UL-RE2-PNN - SA...'!$C$110:$J$171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T124" i="2" s="1"/>
  <c r="T123" i="2" s="1"/>
  <c r="T122" i="2" s="1"/>
  <c r="R125" i="2"/>
  <c r="R124" i="2" s="1"/>
  <c r="R123" i="2" s="1"/>
  <c r="R122" i="2" s="1"/>
  <c r="P125" i="2"/>
  <c r="P124" i="2" s="1"/>
  <c r="P123" i="2" s="1"/>
  <c r="P122" i="2" s="1"/>
  <c r="F115" i="2"/>
  <c r="E113" i="2"/>
  <c r="F87" i="2"/>
  <c r="E85" i="2"/>
  <c r="J22" i="2"/>
  <c r="E22" i="2"/>
  <c r="J118" i="2" s="1"/>
  <c r="J21" i="2"/>
  <c r="J19" i="2"/>
  <c r="E19" i="2"/>
  <c r="J89" i="2" s="1"/>
  <c r="J18" i="2"/>
  <c r="J16" i="2"/>
  <c r="E16" i="2"/>
  <c r="F118" i="2" s="1"/>
  <c r="J15" i="2"/>
  <c r="J13" i="2"/>
  <c r="E13" i="2"/>
  <c r="F117" i="2" s="1"/>
  <c r="J12" i="2"/>
  <c r="J10" i="2"/>
  <c r="J115" i="2" s="1"/>
  <c r="L90" i="1"/>
  <c r="AM90" i="1"/>
  <c r="AM89" i="1"/>
  <c r="L89" i="1"/>
  <c r="AM87" i="1"/>
  <c r="L87" i="1"/>
  <c r="L85" i="1"/>
  <c r="L84" i="1"/>
  <c r="BK167" i="2"/>
  <c r="J164" i="2"/>
  <c r="BK158" i="2"/>
  <c r="J155" i="2"/>
  <c r="BK150" i="2"/>
  <c r="BK144" i="2"/>
  <c r="BK141" i="2"/>
  <c r="J138" i="2"/>
  <c r="J132" i="2"/>
  <c r="J125" i="2"/>
  <c r="BK171" i="2"/>
  <c r="J162" i="2"/>
  <c r="J157" i="2"/>
  <c r="J152" i="2"/>
  <c r="J147" i="2"/>
  <c r="J139" i="2"/>
  <c r="J171" i="2"/>
  <c r="J167" i="2"/>
  <c r="BK160" i="2"/>
  <c r="BK156" i="2"/>
  <c r="BK152" i="2"/>
  <c r="J148" i="2"/>
  <c r="J145" i="2"/>
  <c r="J137" i="2"/>
  <c r="J128" i="2"/>
  <c r="BK140" i="2"/>
  <c r="BK125" i="2"/>
  <c r="BK169" i="2"/>
  <c r="BK162" i="2"/>
  <c r="J156" i="2"/>
  <c r="J151" i="2"/>
  <c r="BK145" i="2"/>
  <c r="BK143" i="2"/>
  <c r="BK139" i="2"/>
  <c r="BK133" i="2"/>
  <c r="J130" i="2"/>
  <c r="J170" i="2"/>
  <c r="BK159" i="2"/>
  <c r="J153" i="2"/>
  <c r="BK148" i="2"/>
  <c r="J144" i="2"/>
  <c r="BK131" i="2"/>
  <c r="BK129" i="2"/>
  <c r="BK168" i="2"/>
  <c r="J163" i="2"/>
  <c r="J158" i="2"/>
  <c r="BK154" i="2"/>
  <c r="J149" i="2"/>
  <c r="J146" i="2"/>
  <c r="BK138" i="2"/>
  <c r="BK132" i="2"/>
  <c r="BK146" i="2"/>
  <c r="BK137" i="2"/>
  <c r="AS94" i="1"/>
  <c r="J168" i="2"/>
  <c r="BK163" i="2"/>
  <c r="BK157" i="2"/>
  <c r="BK153" i="2"/>
  <c r="BK149" i="2"/>
  <c r="J142" i="2"/>
  <c r="J140" i="2"/>
  <c r="BK135" i="2"/>
  <c r="J131" i="2"/>
  <c r="BK128" i="2"/>
  <c r="J169" i="2"/>
  <c r="J160" i="2"/>
  <c r="J154" i="2"/>
  <c r="J150" i="2"/>
  <c r="J141" i="2"/>
  <c r="BK136" i="2"/>
  <c r="BK130" i="2"/>
  <c r="BK170" i="2"/>
  <c r="BK164" i="2"/>
  <c r="J159" i="2"/>
  <c r="BK155" i="2"/>
  <c r="BK151" i="2"/>
  <c r="BK147" i="2"/>
  <c r="J143" i="2"/>
  <c r="J135" i="2"/>
  <c r="J129" i="2"/>
  <c r="BK142" i="2"/>
  <c r="J136" i="2"/>
  <c r="P127" i="2" l="1"/>
  <c r="T127" i="2"/>
  <c r="P134" i="2"/>
  <c r="BK161" i="2"/>
  <c r="J161" i="2"/>
  <c r="J101" i="2" s="1"/>
  <c r="T161" i="2"/>
  <c r="P166" i="2"/>
  <c r="P165" i="2" s="1"/>
  <c r="BK127" i="2"/>
  <c r="R127" i="2"/>
  <c r="T134" i="2"/>
  <c r="P161" i="2"/>
  <c r="BK166" i="2"/>
  <c r="BK165" i="2" s="1"/>
  <c r="J165" i="2" s="1"/>
  <c r="J102" i="2" s="1"/>
  <c r="R166" i="2"/>
  <c r="R165" i="2" s="1"/>
  <c r="BK134" i="2"/>
  <c r="J134" i="2" s="1"/>
  <c r="J100" i="2" s="1"/>
  <c r="R134" i="2"/>
  <c r="R161" i="2"/>
  <c r="T166" i="2"/>
  <c r="T165" i="2" s="1"/>
  <c r="BK124" i="2"/>
  <c r="J124" i="2" s="1"/>
  <c r="J97" i="2" s="1"/>
  <c r="F90" i="2"/>
  <c r="J117" i="2"/>
  <c r="BE129" i="2"/>
  <c r="BE131" i="2"/>
  <c r="BE132" i="2"/>
  <c r="BE133" i="2"/>
  <c r="BE138" i="2"/>
  <c r="BE144" i="2"/>
  <c r="BE148" i="2"/>
  <c r="BE151" i="2"/>
  <c r="F89" i="2"/>
  <c r="BE130" i="2"/>
  <c r="BE139" i="2"/>
  <c r="BE140" i="2"/>
  <c r="BE141" i="2"/>
  <c r="BE142" i="2"/>
  <c r="BE143" i="2"/>
  <c r="BE149" i="2"/>
  <c r="BE150" i="2"/>
  <c r="BE152" i="2"/>
  <c r="BE153" i="2"/>
  <c r="BE154" i="2"/>
  <c r="BE155" i="2"/>
  <c r="BE163" i="2"/>
  <c r="BE164" i="2"/>
  <c r="BE167" i="2"/>
  <c r="BE169" i="2"/>
  <c r="BE125" i="2"/>
  <c r="BE135" i="2"/>
  <c r="BE137" i="2"/>
  <c r="BE145" i="2"/>
  <c r="BE158" i="2"/>
  <c r="BE168" i="2"/>
  <c r="J87" i="2"/>
  <c r="J90" i="2"/>
  <c r="BE128" i="2"/>
  <c r="BE136" i="2"/>
  <c r="BE146" i="2"/>
  <c r="BE147" i="2"/>
  <c r="BE156" i="2"/>
  <c r="BE157" i="2"/>
  <c r="BE159" i="2"/>
  <c r="BE160" i="2"/>
  <c r="BE162" i="2"/>
  <c r="BE170" i="2"/>
  <c r="BE171" i="2"/>
  <c r="J32" i="2"/>
  <c r="AW95" i="1" s="1"/>
  <c r="F34" i="2"/>
  <c r="BC95" i="1" s="1"/>
  <c r="BC94" i="1" s="1"/>
  <c r="AY94" i="1" s="1"/>
  <c r="F35" i="2"/>
  <c r="BD95" i="1" s="1"/>
  <c r="BD94" i="1" s="1"/>
  <c r="W33" i="1" s="1"/>
  <c r="F32" i="2"/>
  <c r="BA95" i="1" s="1"/>
  <c r="BA94" i="1" s="1"/>
  <c r="W30" i="1" s="1"/>
  <c r="F33" i="2"/>
  <c r="BB95" i="1" s="1"/>
  <c r="BB94" i="1" s="1"/>
  <c r="AX94" i="1" s="1"/>
  <c r="T126" i="2" l="1"/>
  <c r="T121" i="2" s="1"/>
  <c r="BK126" i="2"/>
  <c r="J126" i="2" s="1"/>
  <c r="J98" i="2" s="1"/>
  <c r="R126" i="2"/>
  <c r="R121" i="2" s="1"/>
  <c r="P126" i="2"/>
  <c r="P121" i="2" s="1"/>
  <c r="AU95" i="1" s="1"/>
  <c r="AU94" i="1" s="1"/>
  <c r="J166" i="2"/>
  <c r="J103" i="2"/>
  <c r="BK123" i="2"/>
  <c r="BK122" i="2"/>
  <c r="J127" i="2"/>
  <c r="J99" i="2" s="1"/>
  <c r="W31" i="1"/>
  <c r="F31" i="2"/>
  <c r="AZ95" i="1" s="1"/>
  <c r="AZ94" i="1" s="1"/>
  <c r="W29" i="1" s="1"/>
  <c r="W32" i="1"/>
  <c r="AW94" i="1"/>
  <c r="AK30" i="1" s="1"/>
  <c r="J31" i="2"/>
  <c r="AV95" i="1" s="1"/>
  <c r="AT95" i="1" s="1"/>
  <c r="BK121" i="2" l="1"/>
  <c r="J121" i="2" s="1"/>
  <c r="J94" i="2" s="1"/>
  <c r="J123" i="2"/>
  <c r="J96" i="2"/>
  <c r="J122" i="2"/>
  <c r="J95" i="2"/>
  <c r="AV94" i="1"/>
  <c r="AK29" i="1" s="1"/>
  <c r="J28" i="2" l="1"/>
  <c r="AG95" i="1" s="1"/>
  <c r="AG94" i="1" s="1"/>
  <c r="AK26" i="1" s="1"/>
  <c r="AK35" i="1" s="1"/>
  <c r="AT94" i="1"/>
  <c r="AN95" i="1" l="1"/>
  <c r="AN94" i="1"/>
  <c r="J37" i="2"/>
</calcChain>
</file>

<file path=xl/sharedStrings.xml><?xml version="1.0" encoding="utf-8"?>
<sst xmlns="http://schemas.openxmlformats.org/spreadsheetml/2006/main" count="876" uniqueCount="301">
  <si>
    <t>Export Komplet</t>
  </si>
  <si>
    <t/>
  </si>
  <si>
    <t>2.0</t>
  </si>
  <si>
    <t>False</t>
  </si>
  <si>
    <t>{a7705ec7-124e-4f7b-a215-062af5de68d5}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</si>
  <si>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</si>
  <si>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</si>
  <si>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</si>
  <si>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</si>
  <si>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</si>
  <si>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</si>
  <si>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</si>
  <si>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</si>
  <si>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</si>
  <si>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2023-SADY-UL-RE2-PNN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</si>
  <si>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</si>
  <si>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</si>
  <si>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SADY-UL-RE2+PŘÍPOJKA NN</t>
  </si>
  <si>
    <t>KSO:</t>
  </si>
  <si>
    <t>CC-CZ:</t>
  </si>
  <si>
    <t>Místo:</t>
  </si>
  <si>
    <t xml:space="preserve"> </t>
  </si>
  <si>
    <t>Datum:</t>
  </si>
  <si>
    <t>24. 10. 2023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</si>
  <si>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</si>
  <si>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</si>
  <si>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</si>
  <si>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</si>
  <si>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</si>
  <si>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</si>
  <si>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</si>
  <si>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</si>
  <si>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</si>
  <si>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</si>
  <si>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</si>
  <si>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</si>
  <si>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</si>
  <si>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</si>
  <si>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</si>
  <si>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</si>
  <si>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</si>
  <si>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</si>
  <si>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</si>
  <si>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</si>
  <si>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</si>
  <si>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</si>
  <si>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</si>
  <si>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</si>
  <si>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</si>
  <si>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</si>
  <si>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</si>
  <si>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</si>
  <si>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</si>
  <si>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</si>
  <si>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</si>
  <si>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</si>
  <si>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</si>
  <si>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</si>
  <si>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</si>
  <si>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</si>
  <si>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</si>
  <si>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</si>
  <si>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</si>
  <si>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</si>
  <si>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</si>
  <si>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</si>
  <si>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</si>
  <si>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</si>
  <si>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</si>
  <si>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</si>
  <si>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</si>
  <si>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</si>
  <si>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</si>
  <si>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</si>
  <si>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</si>
  <si>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</si>
  <si>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</si>
  <si>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</si>
  <si>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</si>
  <si>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</si>
  <si>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</si>
  <si>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</si>
  <si>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</si>
  <si>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</si>
  <si>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</si>
  <si>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</si>
  <si>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</si>
  <si>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</si>
  <si>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9 - Ostatní konstrukce a práce-bourání</t>
  </si>
  <si>
    <t xml:space="preserve">      99 - Přesun hmot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</si>
  <si>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</si>
  <si>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</si>
  <si>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</si>
  <si>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</si>
  <si>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</si>
  <si>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</si>
  <si>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</si>
  <si>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</si>
  <si>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</si>
  <si>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</si>
  <si>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</si>
  <si>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</si>
  <si>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</si>
  <si>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</si>
  <si>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</si>
  <si>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</si>
  <si>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</si>
  <si>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</si>
  <si>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</si>
  <si>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</si>
  <si>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</si>
  <si>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9</t>
  </si>
  <si>
    <t>Ostatní konstrukce a práce-bourání</t>
  </si>
  <si>
    <t>99</t>
  </si>
  <si>
    <t>Přesun hmot</t>
  </si>
  <si>
    <t>K</t>
  </si>
  <si>
    <t>997013801</t>
  </si>
  <si>
    <t>Poplatek za uložení stavebního betonového odpadu na skládce (skládkovné)</t>
  </si>
  <si>
    <t>t</t>
  </si>
  <si>
    <t>4</t>
  </si>
  <si>
    <t>3</t>
  </si>
  <si>
    <t>676033503</t>
  </si>
  <si>
    <t>M</t>
  </si>
  <si>
    <t>Práce a dodávky M</t>
  </si>
  <si>
    <t>21-M</t>
  </si>
  <si>
    <t>Elektromontáže</t>
  </si>
  <si>
    <t>36</t>
  </si>
  <si>
    <t>210100252</t>
  </si>
  <si>
    <t>Ukončení kabelů smršťovací záklopkou nebo páskou se zapojením bez letování žíly do 4x25 mm2</t>
  </si>
  <si>
    <t>kus</t>
  </si>
  <si>
    <t>64</t>
  </si>
  <si>
    <t>-637017628</t>
  </si>
  <si>
    <t>210280002</t>
  </si>
  <si>
    <t>Zkoušky a prohlídky el rozvodů a zařízení celková prohlídka pro objem mtž prací do 500 000 Kč</t>
  </si>
  <si>
    <t>1614491885</t>
  </si>
  <si>
    <t>210810109</t>
  </si>
  <si>
    <t>Montáž měděných kabelů CYKY, NYM, NYY, YSLY 1 kV 4x25 mm2 uložených pevně</t>
  </si>
  <si>
    <t>m</t>
  </si>
  <si>
    <t>-1727033451</t>
  </si>
  <si>
    <t>42</t>
  </si>
  <si>
    <t>743311300</t>
  </si>
  <si>
    <t>Montáž lišta a kanálek protahovací šířky do 60 mm</t>
  </si>
  <si>
    <t>16</t>
  </si>
  <si>
    <t>1844880470</t>
  </si>
  <si>
    <t>40</t>
  </si>
  <si>
    <t>210191517</t>
  </si>
  <si>
    <t>Montáž skříní pojistkových tenkocementových rozpojovacích v pilíři SR 4.1, 8.1 bez zapojení vodičů</t>
  </si>
  <si>
    <t>-911598108</t>
  </si>
  <si>
    <t>256</t>
  </si>
  <si>
    <t>-1538005513</t>
  </si>
  <si>
    <t>46-M</t>
  </si>
  <si>
    <t>Zemní práce při extr.mont.pracích</t>
  </si>
  <si>
    <t>7</t>
  </si>
  <si>
    <t>210021063</t>
  </si>
  <si>
    <t>Osazení výstražné fólie z PVC</t>
  </si>
  <si>
    <t>-1130685402</t>
  </si>
  <si>
    <t>8</t>
  </si>
  <si>
    <t>JTA.0013702.URS</t>
  </si>
  <si>
    <t>EXTRUNET - výstražná fólie z polyethylenu šíře 33cm</t>
  </si>
  <si>
    <t>128</t>
  </si>
  <si>
    <t>1957435326</t>
  </si>
  <si>
    <t>210220302</t>
  </si>
  <si>
    <t>Montáž svorek hromosvodných typu ST, SJ, SK, SZ, SR 01, 02 se 3 a více šrouby</t>
  </si>
  <si>
    <t>909320634</t>
  </si>
  <si>
    <t>10</t>
  </si>
  <si>
    <t>35442062</t>
  </si>
  <si>
    <t>pás zemnící 30x4mm FeZn</t>
  </si>
  <si>
    <t>kg</t>
  </si>
  <si>
    <t>-1904030838</t>
  </si>
  <si>
    <t>11</t>
  </si>
  <si>
    <t>35441996</t>
  </si>
  <si>
    <t>svorka odbočovací a spojovací pro spojování kruhových a páskových vodičů, FeZn</t>
  </si>
  <si>
    <t>1460876386</t>
  </si>
  <si>
    <t>12</t>
  </si>
  <si>
    <t>460010025</t>
  </si>
  <si>
    <t>Vytyčení trasy inženýrských sítí v zastavěném prostoru</t>
  </si>
  <si>
    <t>km</t>
  </si>
  <si>
    <t>325745100</t>
  </si>
  <si>
    <t>13</t>
  </si>
  <si>
    <t>460030007</t>
  </si>
  <si>
    <t>Sejmutí ornice ručně v hornině třídy 2, vrstva tloušťky přes 15 cm</t>
  </si>
  <si>
    <t>m3</t>
  </si>
  <si>
    <t>-1640609612</t>
  </si>
  <si>
    <t>14</t>
  </si>
  <si>
    <t>460030015</t>
  </si>
  <si>
    <t>Odstranění travnatého porostu, kosení a shrabávání trávy</t>
  </si>
  <si>
    <t>m2</t>
  </si>
  <si>
    <t>-340269631</t>
  </si>
  <si>
    <t>460030021</t>
  </si>
  <si>
    <t>Odstranění dřevitého porostu z křovin a stromů měkkého středně hustého</t>
  </si>
  <si>
    <t>-1090434322</t>
  </si>
  <si>
    <t>460030028</t>
  </si>
  <si>
    <t>Ostatní práce štěpkování netěžitelného porostu s odvozem</t>
  </si>
  <si>
    <t>prms</t>
  </si>
  <si>
    <t>-830287810</t>
  </si>
  <si>
    <t>17</t>
  </si>
  <si>
    <t>460161183</t>
  </si>
  <si>
    <t>Hloubení kabelových rýh ručně š 35 cm hl 90 cm v hornině tř II skupiny 4</t>
  </si>
  <si>
    <t>-1430983422</t>
  </si>
  <si>
    <t>20</t>
  </si>
  <si>
    <t>460421072</t>
  </si>
  <si>
    <t>Lože kabelů z písku nebo štěrkopísku tl 5 cm nad kabel, kryté plastovou deskou, š lože do 50 cm</t>
  </si>
  <si>
    <t>153432238</t>
  </si>
  <si>
    <t>43</t>
  </si>
  <si>
    <t>460742121</t>
  </si>
  <si>
    <t>Osazení kabelových prostupů z trub plastových do rýhy s obsypem z písku průměru do 10 cm</t>
  </si>
  <si>
    <t>-1887769476</t>
  </si>
  <si>
    <t>58331351</t>
  </si>
  <si>
    <t>kamenivo těžené drobné frakce 0/4</t>
  </si>
  <si>
    <t>-1139583865</t>
  </si>
  <si>
    <t>22</t>
  </si>
  <si>
    <t>34575105</t>
  </si>
  <si>
    <t>deska kabelová krycí PVC červená, 300x7x2mm</t>
  </si>
  <si>
    <t>2135337743</t>
  </si>
  <si>
    <t>37</t>
  </si>
  <si>
    <t>34571360</t>
  </si>
  <si>
    <t>trubka elektroinstalační HDPE tuhá dvouplášťová korugovaná D 32/40mm</t>
  </si>
  <si>
    <t>-1924117910</t>
  </si>
  <si>
    <t>38</t>
  </si>
  <si>
    <t>900000100</t>
  </si>
  <si>
    <t>trubka HDPE 40/33 červená , pro optické kabely</t>
  </si>
  <si>
    <t>178991872</t>
  </si>
  <si>
    <t>39</t>
  </si>
  <si>
    <t>pol1.22</t>
  </si>
  <si>
    <t>CYKY 4x25</t>
  </si>
  <si>
    <t>-2083602329</t>
  </si>
  <si>
    <t>24</t>
  </si>
  <si>
    <t>460431183</t>
  </si>
  <si>
    <t>Zásyp kabelových rýh ručně se zhutněním š 35 cm hl 80 cm z horniny tř II skupiny 4</t>
  </si>
  <si>
    <t>1115534040</t>
  </si>
  <si>
    <t>25</t>
  </si>
  <si>
    <t>460470011</t>
  </si>
  <si>
    <t>Provizorní zajištění kabelů ve výkopech při jejich křížení</t>
  </si>
  <si>
    <t>-405132951</t>
  </si>
  <si>
    <t>26</t>
  </si>
  <si>
    <t>460470012</t>
  </si>
  <si>
    <t>Provizorní zajištění kabelů ve výkopech při jejich souběhu</t>
  </si>
  <si>
    <t>-196547231</t>
  </si>
  <si>
    <t>18</t>
  </si>
  <si>
    <t>460510095</t>
  </si>
  <si>
    <t>Kabelové prostupy z trub plastových do protlačovaných otvorů, průměru do 15 cm</t>
  </si>
  <si>
    <t>-559131166</t>
  </si>
  <si>
    <t>19</t>
  </si>
  <si>
    <t>34571367</t>
  </si>
  <si>
    <t>trubka elektroinstalační HDPE tuhá dvouplášťová korugovaná D 108/125mm</t>
  </si>
  <si>
    <t>-1236971679</t>
  </si>
  <si>
    <t>5</t>
  </si>
  <si>
    <t>460600061</t>
  </si>
  <si>
    <t>Odvoz suti a vybouraných hmot do 1 km</t>
  </si>
  <si>
    <t>2018228721</t>
  </si>
  <si>
    <t>6</t>
  </si>
  <si>
    <t>460600071</t>
  </si>
  <si>
    <t>Příplatek k odvozu suti a vybouraných hmot za každý další 1 km</t>
  </si>
  <si>
    <t>638388017</t>
  </si>
  <si>
    <t>27</t>
  </si>
  <si>
    <t>460310105</t>
  </si>
  <si>
    <t>Řízený zemní protlak strojně v hornině tř 1 až 4 hloubky do 6 m vnějšího průměru do 160 mm</t>
  </si>
  <si>
    <t>-1404928370</t>
  </si>
  <si>
    <t>HZS</t>
  </si>
  <si>
    <t>Hodinové zúčtovací sazby</t>
  </si>
  <si>
    <t>28</t>
  </si>
  <si>
    <t>HZS2222</t>
  </si>
  <si>
    <t>Hodinová zúčtovací sazba elektrikář odborný-ostatní práce jinde nespecifikované</t>
  </si>
  <si>
    <t>hod</t>
  </si>
  <si>
    <t>1067361948</t>
  </si>
  <si>
    <t>29</t>
  </si>
  <si>
    <t>HZS2491</t>
  </si>
  <si>
    <t>Hodinová zúčtovací sazba dělník zednických výpomocí</t>
  </si>
  <si>
    <t>-240164383</t>
  </si>
  <si>
    <t>30</t>
  </si>
  <si>
    <t>HZS4221</t>
  </si>
  <si>
    <t>Hodinová zúčtovací sazba geodet</t>
  </si>
  <si>
    <t>512</t>
  </si>
  <si>
    <t>161685943</t>
  </si>
  <si>
    <t>VRN</t>
  </si>
  <si>
    <t>Vedlejší rozpočtové náklady</t>
  </si>
  <si>
    <t>31</t>
  </si>
  <si>
    <t>013254000</t>
  </si>
  <si>
    <t>Dokumentace skutečného provedení stavby</t>
  </si>
  <si>
    <t>Kč</t>
  </si>
  <si>
    <t>8192</t>
  </si>
  <si>
    <t>-480181090</t>
  </si>
  <si>
    <t>32</t>
  </si>
  <si>
    <t>045002000</t>
  </si>
  <si>
    <t>Kompletační a koordinační činnost</t>
  </si>
  <si>
    <t>131072</t>
  </si>
  <si>
    <t>-2010447093</t>
  </si>
  <si>
    <t>33</t>
  </si>
  <si>
    <t>065002000</t>
  </si>
  <si>
    <t>Mimostaveništní doprava materiálů</t>
  </si>
  <si>
    <t>-845760222</t>
  </si>
  <si>
    <t>34</t>
  </si>
  <si>
    <t>081002000</t>
  </si>
  <si>
    <t>Doprava zaměstnanců na staveniště</t>
  </si>
  <si>
    <t>2048</t>
  </si>
  <si>
    <t>3523365</t>
  </si>
  <si>
    <t>35</t>
  </si>
  <si>
    <t>091002000</t>
  </si>
  <si>
    <t>Ostatní náklady související s objektem</t>
  </si>
  <si>
    <t>262144</t>
  </si>
  <si>
    <t>-1241508384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</si>
</sst>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5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5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70" t="s">
        <v>14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7"/>
      <c r="BE5" s="167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72" t="s">
        <v>17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7"/>
      <c r="BE6" s="168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8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68"/>
      <c r="BS8" s="14" t="s">
        <v>6</v>
      </c>
    </row>
    <row r="9" spans="1:74" s="1" customFormat="1" ht="14.45" customHeight="1">
      <c r="B9" s="17"/>
      <c r="AR9" s="17"/>
      <c r="BE9" s="168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68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26</v>
      </c>
      <c r="AN11" s="22" t="s">
        <v>1</v>
      </c>
      <c r="AR11" s="17"/>
      <c r="BE11" s="168"/>
      <c r="BS11" s="14" t="s">
        <v>6</v>
      </c>
    </row>
    <row r="12" spans="1:74" s="1" customFormat="1" ht="6.95" customHeight="1">
      <c r="B12" s="17"/>
      <c r="AR12" s="17"/>
      <c r="BE12" s="168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168"/>
      <c r="BS13" s="14" t="s">
        <v>6</v>
      </c>
    </row>
    <row r="14" spans="1:74" ht="12.75">
      <c r="B14" s="17"/>
      <c r="E14" s="173" t="s">
        <v>28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24" t="s">
        <v>26</v>
      </c>
      <c r="AN14" s="26" t="s">
        <v>28</v>
      </c>
      <c r="AR14" s="17"/>
      <c r="BE14" s="168"/>
      <c r="BS14" s="14" t="s">
        <v>6</v>
      </c>
    </row>
    <row r="15" spans="1:74" s="1" customFormat="1" ht="6.95" customHeight="1">
      <c r="B15" s="17"/>
      <c r="AR15" s="17"/>
      <c r="BE15" s="168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168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26</v>
      </c>
      <c r="AN17" s="22" t="s">
        <v>1</v>
      </c>
      <c r="AR17" s="17"/>
      <c r="BE17" s="168"/>
      <c r="BS17" s="14" t="s">
        <v>30</v>
      </c>
    </row>
    <row r="18" spans="1:71" s="1" customFormat="1" ht="6.95" customHeight="1">
      <c r="B18" s="17"/>
      <c r="AR18" s="17"/>
      <c r="BE18" s="168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25</v>
      </c>
      <c r="AN19" s="22" t="s">
        <v>1</v>
      </c>
      <c r="AR19" s="17"/>
      <c r="BE19" s="168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26</v>
      </c>
      <c r="AN20" s="22" t="s">
        <v>1</v>
      </c>
      <c r="AR20" s="17"/>
      <c r="BE20" s="168"/>
      <c r="BS20" s="14" t="s">
        <v>30</v>
      </c>
    </row>
    <row r="21" spans="1:71" s="1" customFormat="1" ht="6.95" customHeight="1">
      <c r="B21" s="17"/>
      <c r="AR21" s="17"/>
      <c r="BE21" s="168"/>
    </row>
    <row r="22" spans="1:71" s="1" customFormat="1" ht="12" customHeight="1">
      <c r="B22" s="17"/>
      <c r="D22" s="24" t="s">
        <v>32</v>
      </c>
      <c r="AR22" s="17"/>
      <c r="BE22" s="168"/>
    </row>
    <row r="23" spans="1:71" s="1" customFormat="1" ht="16.5" customHeight="1">
      <c r="B23" s="17"/>
      <c r="E23" s="175" t="s">
        <v>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17"/>
      <c r="BE23" s="168"/>
    </row>
    <row r="24" spans="1:71" s="1" customFormat="1" ht="6.95" customHeight="1">
      <c r="B24" s="17"/>
      <c r="AR24" s="17"/>
      <c r="BE24" s="168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8"/>
    </row>
    <row r="26" spans="1:71" s="2" customFormat="1" ht="25.9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76">
        <f>ROUND(AG94,2)</f>
        <v>0</v>
      </c>
      <c r="AL26" s="177"/>
      <c r="AM26" s="177"/>
      <c r="AN26" s="177"/>
      <c r="AO26" s="177"/>
      <c r="AP26" s="29"/>
      <c r="AQ26" s="29"/>
      <c r="AR26" s="30"/>
      <c r="BE26" s="168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68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78" t="s">
        <v>34</v>
      </c>
      <c r="M28" s="178"/>
      <c r="N28" s="178"/>
      <c r="O28" s="178"/>
      <c r="P28" s="178"/>
      <c r="Q28" s="29"/>
      <c r="R28" s="29"/>
      <c r="S28" s="29"/>
      <c r="T28" s="29"/>
      <c r="U28" s="29"/>
      <c r="V28" s="29"/>
      <c r="W28" s="178" t="s">
        <v>35</v>
      </c>
      <c r="X28" s="178"/>
      <c r="Y28" s="178"/>
      <c r="Z28" s="178"/>
      <c r="AA28" s="178"/>
      <c r="AB28" s="178"/>
      <c r="AC28" s="178"/>
      <c r="AD28" s="178"/>
      <c r="AE28" s="178"/>
      <c r="AF28" s="29"/>
      <c r="AG28" s="29"/>
      <c r="AH28" s="29"/>
      <c r="AI28" s="29"/>
      <c r="AJ28" s="29"/>
      <c r="AK28" s="178" t="s">
        <v>36</v>
      </c>
      <c r="AL28" s="178"/>
      <c r="AM28" s="178"/>
      <c r="AN28" s="178"/>
      <c r="AO28" s="178"/>
      <c r="AP28" s="29"/>
      <c r="AQ28" s="29"/>
      <c r="AR28" s="30"/>
      <c r="BE28" s="168"/>
    </row>
    <row r="29" spans="1:71" s="3" customFormat="1" ht="14.45" customHeight="1">
      <c r="B29" s="34"/>
      <c r="D29" s="24" t="s">
        <v>37</v>
      </c>
      <c r="F29" s="24" t="s">
        <v>38</v>
      </c>
      <c r="L29" s="181">
        <v>0.21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34"/>
      <c r="BE29" s="169"/>
    </row>
    <row r="30" spans="1:71" s="3" customFormat="1" ht="14.45" customHeight="1">
      <c r="B30" s="34"/>
      <c r="F30" s="24" t="s">
        <v>39</v>
      </c>
      <c r="L30" s="181">
        <v>0.15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34"/>
      <c r="BE30" s="169"/>
    </row>
    <row r="31" spans="1:71" s="3" customFormat="1" ht="14.45" hidden="1" customHeight="1">
      <c r="B31" s="34"/>
      <c r="F31" s="24" t="s">
        <v>40</v>
      </c>
      <c r="L31" s="181">
        <v>0.21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4"/>
      <c r="BE31" s="169"/>
    </row>
    <row r="32" spans="1:71" s="3" customFormat="1" ht="14.45" hidden="1" customHeight="1">
      <c r="B32" s="34"/>
      <c r="F32" s="24" t="s">
        <v>41</v>
      </c>
      <c r="L32" s="181">
        <v>0.15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4"/>
      <c r="BE32" s="169"/>
    </row>
    <row r="33" spans="1:57" s="3" customFormat="1" ht="14.45" hidden="1" customHeight="1">
      <c r="B33" s="34"/>
      <c r="F33" s="24" t="s">
        <v>42</v>
      </c>
      <c r="L33" s="181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4"/>
      <c r="BE33" s="169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68"/>
    </row>
    <row r="35" spans="1:57" s="2" customFormat="1" ht="25.9" customHeight="1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82" t="s">
        <v>45</v>
      </c>
      <c r="Y35" s="183"/>
      <c r="Z35" s="183"/>
      <c r="AA35" s="183"/>
      <c r="AB35" s="183"/>
      <c r="AC35" s="37"/>
      <c r="AD35" s="37"/>
      <c r="AE35" s="37"/>
      <c r="AF35" s="37"/>
      <c r="AG35" s="37"/>
      <c r="AH35" s="37"/>
      <c r="AI35" s="37"/>
      <c r="AJ35" s="37"/>
      <c r="AK35" s="184">
        <f>SUM(AK26:AK33)</f>
        <v>0</v>
      </c>
      <c r="AL35" s="183"/>
      <c r="AM35" s="183"/>
      <c r="AN35" s="183"/>
      <c r="AO35" s="185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0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0" s="2" customFormat="1" ht="24.95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0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0" s="4" customFormat="1" ht="12" customHeight="1">
      <c r="B84" s="48"/>
      <c r="C84" s="24" t="s">
        <v>13</v>
      </c>
      <c r="L84" s="4" t="str">
        <f>K5</f>
        <v>2023-SADY-UL-RE2-PNN</v>
      </c>
      <c r="AR84" s="48"/>
    </row>
    <row r="85" spans="1:90" s="5" customFormat="1" ht="36.950000000000003" customHeight="1">
      <c r="B85" s="49"/>
      <c r="C85" s="50" t="s">
        <v>16</v>
      </c>
      <c r="L85" s="186" t="str">
        <f>K6</f>
        <v>SADY-UL-RE2+PŘÍPOJKA NN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9"/>
    </row>
    <row r="86" spans="1:90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0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88" t="str">
        <f>IF(AN8= "","",AN8)</f>
        <v>24. 10. 2023</v>
      </c>
      <c r="AN87" s="188"/>
      <c r="AO87" s="29"/>
      <c r="AP87" s="29"/>
      <c r="AQ87" s="29"/>
      <c r="AR87" s="30"/>
      <c r="BE87" s="29"/>
    </row>
    <row r="88" spans="1:90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0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89" t="str">
        <f>IF(E17="","",E17)</f>
        <v xml:space="preserve"> </v>
      </c>
      <c r="AN89" s="190"/>
      <c r="AO89" s="190"/>
      <c r="AP89" s="190"/>
      <c r="AQ89" s="29"/>
      <c r="AR89" s="30"/>
      <c r="AS89" s="191" t="s">
        <v>53</v>
      </c>
      <c r="AT89" s="19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0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9" t="str">
        <f>IF(E20="","",E20)</f>
        <v xml:space="preserve"> </v>
      </c>
      <c r="AN90" s="190"/>
      <c r="AO90" s="190"/>
      <c r="AP90" s="190"/>
      <c r="AQ90" s="29"/>
      <c r="AR90" s="30"/>
      <c r="AS90" s="193"/>
      <c r="AT90" s="19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0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3"/>
      <c r="AT91" s="19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0" s="2" customFormat="1" ht="29.25" customHeight="1">
      <c r="A92" s="29"/>
      <c r="B92" s="30"/>
      <c r="C92" s="195" t="s">
        <v>54</v>
      </c>
      <c r="D92" s="196"/>
      <c r="E92" s="196"/>
      <c r="F92" s="196"/>
      <c r="G92" s="196"/>
      <c r="H92" s="57"/>
      <c r="I92" s="197" t="s">
        <v>55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56</v>
      </c>
      <c r="AH92" s="196"/>
      <c r="AI92" s="196"/>
      <c r="AJ92" s="196"/>
      <c r="AK92" s="196"/>
      <c r="AL92" s="196"/>
      <c r="AM92" s="196"/>
      <c r="AN92" s="197" t="s">
        <v>57</v>
      </c>
      <c r="AO92" s="196"/>
      <c r="AP92" s="199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0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0" s="6" customFormat="1" ht="32.450000000000003" customHeight="1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3">
        <f>ROUND(AG95,2)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72</v>
      </c>
      <c r="BT94" s="74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0" s="7" customFormat="1" ht="50.25" customHeight="1">
      <c r="A95" s="75" t="s">
        <v>76</v>
      </c>
      <c r="B95" s="76"/>
      <c r="C95" s="77"/>
      <c r="D95" s="202" t="s">
        <v>14</v>
      </c>
      <c r="E95" s="202"/>
      <c r="F95" s="202"/>
      <c r="G95" s="202"/>
      <c r="H95" s="202"/>
      <c r="I95" s="78"/>
      <c r="J95" s="202" t="s">
        <v>17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0">
        <f>'2023-SADY-UL-RE2-PNN - SA...'!J28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79" t="s">
        <v>77</v>
      </c>
      <c r="AR95" s="76"/>
      <c r="AS95" s="80">
        <v>0</v>
      </c>
      <c r="AT95" s="81">
        <f>ROUND(SUM(AV95:AW95),2)</f>
        <v>0</v>
      </c>
      <c r="AU95" s="82">
        <f>'2023-SADY-UL-RE2-PNN - SA...'!P121</f>
        <v>0</v>
      </c>
      <c r="AV95" s="81">
        <f>'2023-SADY-UL-RE2-PNN - SA...'!J31</f>
        <v>0</v>
      </c>
      <c r="AW95" s="81">
        <f>'2023-SADY-UL-RE2-PNN - SA...'!J32</f>
        <v>0</v>
      </c>
      <c r="AX95" s="81">
        <f>'2023-SADY-UL-RE2-PNN - SA...'!J33</f>
        <v>0</v>
      </c>
      <c r="AY95" s="81">
        <f>'2023-SADY-UL-RE2-PNN - SA...'!J34</f>
        <v>0</v>
      </c>
      <c r="AZ95" s="81">
        <f>'2023-SADY-UL-RE2-PNN - SA...'!F31</f>
        <v>0</v>
      </c>
      <c r="BA95" s="81">
        <f>'2023-SADY-UL-RE2-PNN - SA...'!F32</f>
        <v>0</v>
      </c>
      <c r="BB95" s="81">
        <f>'2023-SADY-UL-RE2-PNN - SA...'!F33</f>
        <v>0</v>
      </c>
      <c r="BC95" s="81">
        <f>'2023-SADY-UL-RE2-PNN - SA...'!F34</f>
        <v>0</v>
      </c>
      <c r="BD95" s="83">
        <f>'2023-SADY-UL-RE2-PNN - SA...'!F35</f>
        <v>0</v>
      </c>
      <c r="BT95" s="84" t="s">
        <v>78</v>
      </c>
      <c r="BU95" s="84" t="s">
        <v>79</v>
      </c>
      <c r="BV95" s="84" t="s">
        <v>74</v>
      </c>
      <c r="BW95" s="84" t="s">
        <v>4</v>
      </c>
      <c r="BX95" s="84" t="s">
        <v>75</v>
      </c>
      <c r="CL95" s="84" t="s">
        <v>1</v>
      </c>
    </row>
    <row r="96" spans="1:90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ooQDhROVhc9yXvt+Mj4r1pHa3IDj3PVPqNYTHLmZpg5lKlN9tR55mN4AvskGuqhCwbT+4hpy9QO9w1h/bUquqQ==" saltValue="MKqAuphxjLnl7DnWs9aknw==" spinCount="100000" sheet="1" objects="1" scenarios="1"/>
  <protectedRanges>
    <protectedRange sqref="C7:AO23 C86:AP91" name="Oblast1"/>
  </protectedRanges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-SADY-UL-RE2-PNN - S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topLeftCell="A156" workbookViewId="0">
      <selection activeCell="W134" sqref="W13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1:46" s="1" customFormat="1" ht="24.95" customHeight="1">
      <c r="B4" s="17"/>
      <c r="D4" s="18" t="s">
        <v>81</v>
      </c>
      <c r="L4" s="17"/>
      <c r="M4" s="85" t="s">
        <v>10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9"/>
      <c r="B6" s="30"/>
      <c r="C6" s="29"/>
      <c r="D6" s="24" t="s">
        <v>16</v>
      </c>
      <c r="E6" s="29"/>
      <c r="F6" s="29"/>
      <c r="G6" s="29"/>
      <c r="H6" s="29"/>
      <c r="I6" s="29"/>
      <c r="J6" s="29"/>
      <c r="K6" s="29"/>
      <c r="L6" s="3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46" s="2" customFormat="1" ht="16.5" customHeight="1">
      <c r="A7" s="29"/>
      <c r="B7" s="30"/>
      <c r="C7" s="29"/>
      <c r="D7" s="29"/>
      <c r="E7" s="186" t="s">
        <v>17</v>
      </c>
      <c r="F7" s="206"/>
      <c r="G7" s="206"/>
      <c r="H7" s="206"/>
      <c r="I7" s="29"/>
      <c r="J7" s="29"/>
      <c r="K7" s="29"/>
      <c r="L7" s="3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46" s="2" customFormat="1" ht="11.25">
      <c r="A8" s="29"/>
      <c r="B8" s="30"/>
      <c r="C8" s="29"/>
      <c r="D8" s="29"/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2" customHeight="1">
      <c r="A9" s="29"/>
      <c r="B9" s="30"/>
      <c r="C9" s="29"/>
      <c r="D9" s="24" t="s">
        <v>18</v>
      </c>
      <c r="E9" s="29"/>
      <c r="F9" s="22" t="s">
        <v>1</v>
      </c>
      <c r="G9" s="29"/>
      <c r="H9" s="29"/>
      <c r="I9" s="24" t="s">
        <v>19</v>
      </c>
      <c r="J9" s="22" t="s">
        <v>1</v>
      </c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20</v>
      </c>
      <c r="E10" s="29"/>
      <c r="F10" s="22" t="s">
        <v>21</v>
      </c>
      <c r="G10" s="29"/>
      <c r="H10" s="29"/>
      <c r="I10" s="24" t="s">
        <v>22</v>
      </c>
      <c r="J10" s="52" t="str">
        <f>'Rekapitulace stavby'!AN8</f>
        <v>24. 10. 2023</v>
      </c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0.9" customHeight="1">
      <c r="A11" s="29"/>
      <c r="B11" s="30"/>
      <c r="C11" s="29"/>
      <c r="D11" s="29"/>
      <c r="E11" s="29"/>
      <c r="F11" s="29"/>
      <c r="G11" s="29"/>
      <c r="H11" s="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24</v>
      </c>
      <c r="E12" s="29"/>
      <c r="F12" s="29"/>
      <c r="G12" s="29"/>
      <c r="H12" s="29"/>
      <c r="I12" s="24" t="s">
        <v>25</v>
      </c>
      <c r="J12" s="22" t="str">
        <f>IF('Rekapitulace stavby'!AN10="","",'Rekapitulace stavby'!AN10)</f>
        <v/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8" customHeight="1">
      <c r="A13" s="29"/>
      <c r="B13" s="30"/>
      <c r="C13" s="29"/>
      <c r="D13" s="29"/>
      <c r="E13" s="22" t="str">
        <f>IF('Rekapitulace stavby'!E11="","",'Rekapitulace stavby'!E11)</f>
        <v xml:space="preserve"> </v>
      </c>
      <c r="F13" s="29"/>
      <c r="G13" s="29"/>
      <c r="H13" s="29"/>
      <c r="I13" s="24" t="s">
        <v>26</v>
      </c>
      <c r="J13" s="22" t="str">
        <f>IF('Rekapitulace stavby'!AN11="","",'Rekapitulace stavby'!AN11)</f>
        <v/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6.95" customHeight="1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>
      <c r="A15" s="29"/>
      <c r="B15" s="30"/>
      <c r="C15" s="29"/>
      <c r="D15" s="24" t="s">
        <v>27</v>
      </c>
      <c r="E15" s="29"/>
      <c r="F15" s="29"/>
      <c r="G15" s="29"/>
      <c r="H15" s="29"/>
      <c r="I15" s="24" t="s">
        <v>25</v>
      </c>
      <c r="J15" s="25" t="str">
        <f>'Rekapitulace stavby'!AN13</f>
        <v>Vyplň údaj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8" customHeight="1">
      <c r="A16" s="29"/>
      <c r="B16" s="30"/>
      <c r="C16" s="29"/>
      <c r="D16" s="29"/>
      <c r="E16" s="207" t="str">
        <f>'Rekapitulace stavby'!E14</f>
        <v>Vyplň údaj</v>
      </c>
      <c r="F16" s="170"/>
      <c r="G16" s="170"/>
      <c r="H16" s="170"/>
      <c r="I16" s="24" t="s">
        <v>26</v>
      </c>
      <c r="J16" s="25" t="str">
        <f>'Rekapitulace stavby'!AN14</f>
        <v>Vyplň údaj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6.95" customHeight="1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>
      <c r="A18" s="29"/>
      <c r="B18" s="30"/>
      <c r="C18" s="29"/>
      <c r="D18" s="24" t="s">
        <v>29</v>
      </c>
      <c r="E18" s="29"/>
      <c r="F18" s="29"/>
      <c r="G18" s="29"/>
      <c r="H18" s="29"/>
      <c r="I18" s="24" t="s">
        <v>25</v>
      </c>
      <c r="J18" s="22" t="str">
        <f>IF('Rekapitulace stavby'!AN16="","",'Rekapitulace stavby'!AN16)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>
      <c r="A19" s="29"/>
      <c r="B19" s="30"/>
      <c r="C19" s="29"/>
      <c r="D19" s="29"/>
      <c r="E19" s="22" t="str">
        <f>IF('Rekapitulace stavby'!E17="","",'Rekapitulace stavby'!E17)</f>
        <v xml:space="preserve"> </v>
      </c>
      <c r="F19" s="29"/>
      <c r="G19" s="29"/>
      <c r="H19" s="29"/>
      <c r="I19" s="24" t="s">
        <v>26</v>
      </c>
      <c r="J19" s="22" t="str">
        <f>IF('Rekapitulace stavby'!AN17="","",'Rekapitulace stavby'!AN17)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6.95" customHeight="1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>
      <c r="A21" s="29"/>
      <c r="B21" s="30"/>
      <c r="C21" s="29"/>
      <c r="D21" s="24" t="s">
        <v>31</v>
      </c>
      <c r="E21" s="29"/>
      <c r="F21" s="29"/>
      <c r="G21" s="29"/>
      <c r="H21" s="29"/>
      <c r="I21" s="24" t="s">
        <v>25</v>
      </c>
      <c r="J21" s="22" t="str">
        <f>IF('Rekapitulace stavby'!AN19="","",'Rekapitulace stavby'!AN19)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>
      <c r="A22" s="29"/>
      <c r="B22" s="30"/>
      <c r="C22" s="29"/>
      <c r="D22" s="29"/>
      <c r="E22" s="22" t="str">
        <f>IF('Rekapitulace stavby'!E20="","",'Rekapitulace stavby'!E20)</f>
        <v xml:space="preserve"> </v>
      </c>
      <c r="F22" s="29"/>
      <c r="G22" s="29"/>
      <c r="H22" s="29"/>
      <c r="I22" s="24" t="s">
        <v>26</v>
      </c>
      <c r="J22" s="22" t="str">
        <f>IF('Rekapitulace stavby'!AN20="","",'Rekapitulace stavby'!AN20)</f>
        <v/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6.95" customHeight="1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>
      <c r="A24" s="29"/>
      <c r="B24" s="30"/>
      <c r="C24" s="29"/>
      <c r="D24" s="24" t="s">
        <v>32</v>
      </c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8" customFormat="1" ht="16.5" customHeight="1">
      <c r="A25" s="86"/>
      <c r="B25" s="87"/>
      <c r="C25" s="86"/>
      <c r="D25" s="86"/>
      <c r="E25" s="175" t="s">
        <v>1</v>
      </c>
      <c r="F25" s="175"/>
      <c r="G25" s="175"/>
      <c r="H25" s="175"/>
      <c r="I25" s="86"/>
      <c r="J25" s="86"/>
      <c r="K25" s="86"/>
      <c r="L25" s="88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</row>
    <row r="26" spans="1:31" s="2" customFormat="1" ht="6.95" customHeight="1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63"/>
      <c r="E27" s="63"/>
      <c r="F27" s="63"/>
      <c r="G27" s="63"/>
      <c r="H27" s="63"/>
      <c r="I27" s="63"/>
      <c r="J27" s="63"/>
      <c r="K27" s="63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25.35" customHeight="1">
      <c r="A28" s="29"/>
      <c r="B28" s="30"/>
      <c r="C28" s="29"/>
      <c r="D28" s="89" t="s">
        <v>33</v>
      </c>
      <c r="E28" s="29"/>
      <c r="F28" s="29"/>
      <c r="G28" s="29"/>
      <c r="H28" s="29"/>
      <c r="I28" s="29"/>
      <c r="J28" s="68">
        <f>ROUND(J121, 2)</f>
        <v>0</v>
      </c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>
      <c r="A30" s="29"/>
      <c r="B30" s="30"/>
      <c r="C30" s="29"/>
      <c r="D30" s="29"/>
      <c r="E30" s="29"/>
      <c r="F30" s="33" t="s">
        <v>35</v>
      </c>
      <c r="G30" s="29"/>
      <c r="H30" s="29"/>
      <c r="I30" s="33" t="s">
        <v>34</v>
      </c>
      <c r="J30" s="33" t="s">
        <v>36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>
      <c r="A31" s="29"/>
      <c r="B31" s="30"/>
      <c r="C31" s="29"/>
      <c r="D31" s="90" t="s">
        <v>37</v>
      </c>
      <c r="E31" s="24" t="s">
        <v>38</v>
      </c>
      <c r="F31" s="91">
        <f>ROUND((SUM(BE121:BE171)),  2)</f>
        <v>0</v>
      </c>
      <c r="G31" s="29"/>
      <c r="H31" s="29"/>
      <c r="I31" s="92">
        <v>0.21</v>
      </c>
      <c r="J31" s="91">
        <f>ROUND(((SUM(BE121:BE171))*I31),  2)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4" t="s">
        <v>39</v>
      </c>
      <c r="F32" s="91">
        <f>ROUND((SUM(BF121:BF171)),  2)</f>
        <v>0</v>
      </c>
      <c r="G32" s="29"/>
      <c r="H32" s="29"/>
      <c r="I32" s="92">
        <v>0.15</v>
      </c>
      <c r="J32" s="91">
        <f>ROUND(((SUM(BF121:BF171))*I32), 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29"/>
      <c r="E33" s="24" t="s">
        <v>40</v>
      </c>
      <c r="F33" s="91">
        <f>ROUND((SUM(BG121:BG171)),  2)</f>
        <v>0</v>
      </c>
      <c r="G33" s="29"/>
      <c r="H33" s="29"/>
      <c r="I33" s="92">
        <v>0.21</v>
      </c>
      <c r="J33" s="91">
        <f>0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41</v>
      </c>
      <c r="F34" s="91">
        <f>ROUND((SUM(BH121:BH171)),  2)</f>
        <v>0</v>
      </c>
      <c r="G34" s="29"/>
      <c r="H34" s="29"/>
      <c r="I34" s="92">
        <v>0.15</v>
      </c>
      <c r="J34" s="91">
        <f>0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91">
        <f>ROUND((SUM(BI121:BI171)),  2)</f>
        <v>0</v>
      </c>
      <c r="G35" s="29"/>
      <c r="H35" s="29"/>
      <c r="I35" s="92">
        <v>0</v>
      </c>
      <c r="J35" s="91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25.35" customHeight="1">
      <c r="A37" s="29"/>
      <c r="B37" s="30"/>
      <c r="C37" s="93"/>
      <c r="D37" s="94" t="s">
        <v>43</v>
      </c>
      <c r="E37" s="57"/>
      <c r="F37" s="57"/>
      <c r="G37" s="95" t="s">
        <v>44</v>
      </c>
      <c r="H37" s="96" t="s">
        <v>45</v>
      </c>
      <c r="I37" s="57"/>
      <c r="J37" s="97">
        <f>SUM(J28:J35)</f>
        <v>0</v>
      </c>
      <c r="K37" s="98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99" t="s">
        <v>49</v>
      </c>
      <c r="G61" s="42" t="s">
        <v>48</v>
      </c>
      <c r="H61" s="32"/>
      <c r="I61" s="32"/>
      <c r="J61" s="100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99" t="s">
        <v>49</v>
      </c>
      <c r="G76" s="42" t="s">
        <v>48</v>
      </c>
      <c r="H76" s="32"/>
      <c r="I76" s="32"/>
      <c r="J76" s="100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186" t="str">
        <f>E7</f>
        <v>SADY-UL-RE2+PŘÍPOJKA NN</v>
      </c>
      <c r="F85" s="206"/>
      <c r="G85" s="206"/>
      <c r="H85" s="20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2" customHeight="1">
      <c r="A87" s="29"/>
      <c r="B87" s="30"/>
      <c r="C87" s="24" t="s">
        <v>20</v>
      </c>
      <c r="D87" s="29"/>
      <c r="E87" s="29"/>
      <c r="F87" s="22" t="str">
        <f>F10</f>
        <v xml:space="preserve"> </v>
      </c>
      <c r="G87" s="29"/>
      <c r="H87" s="29"/>
      <c r="I87" s="24" t="s">
        <v>22</v>
      </c>
      <c r="J87" s="52" t="str">
        <f>IF(J10="","",J10)</f>
        <v>24. 10. 2023</v>
      </c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5.2" customHeight="1">
      <c r="A89" s="29"/>
      <c r="B89" s="30"/>
      <c r="C89" s="24" t="s">
        <v>24</v>
      </c>
      <c r="D89" s="29"/>
      <c r="E89" s="29"/>
      <c r="F89" s="22" t="str">
        <f>E13</f>
        <v xml:space="preserve"> </v>
      </c>
      <c r="G89" s="29"/>
      <c r="H89" s="29"/>
      <c r="I89" s="24" t="s">
        <v>29</v>
      </c>
      <c r="J89" s="27" t="str">
        <f>E19</f>
        <v xml:space="preserve"> 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15.2" customHeight="1">
      <c r="A90" s="29"/>
      <c r="B90" s="30"/>
      <c r="C90" s="24" t="s">
        <v>27</v>
      </c>
      <c r="D90" s="29"/>
      <c r="E90" s="29"/>
      <c r="F90" s="22" t="str">
        <f>IF(E16="","",E16)</f>
        <v>Vyplň údaj</v>
      </c>
      <c r="G90" s="29"/>
      <c r="H90" s="29"/>
      <c r="I90" s="24" t="s">
        <v>31</v>
      </c>
      <c r="J90" s="27" t="str">
        <f>E22</f>
        <v xml:space="preserve"> </v>
      </c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0.3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9.25" customHeight="1">
      <c r="A92" s="29"/>
      <c r="B92" s="30"/>
      <c r="C92" s="101" t="s">
        <v>83</v>
      </c>
      <c r="D92" s="93"/>
      <c r="E92" s="93"/>
      <c r="F92" s="93"/>
      <c r="G92" s="93"/>
      <c r="H92" s="93"/>
      <c r="I92" s="93"/>
      <c r="J92" s="102" t="s">
        <v>84</v>
      </c>
      <c r="K92" s="93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2.9" customHeight="1">
      <c r="A94" s="29"/>
      <c r="B94" s="30"/>
      <c r="C94" s="103" t="s">
        <v>85</v>
      </c>
      <c r="D94" s="29"/>
      <c r="E94" s="29"/>
      <c r="F94" s="29"/>
      <c r="G94" s="29"/>
      <c r="H94" s="29"/>
      <c r="I94" s="29"/>
      <c r="J94" s="68">
        <f>J121</f>
        <v>0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U94" s="14" t="s">
        <v>86</v>
      </c>
    </row>
    <row r="95" spans="1:47" s="9" customFormat="1" ht="24.95" customHeight="1">
      <c r="B95" s="104"/>
      <c r="D95" s="105" t="s">
        <v>87</v>
      </c>
      <c r="E95" s="106"/>
      <c r="F95" s="106"/>
      <c r="G95" s="106"/>
      <c r="H95" s="106"/>
      <c r="I95" s="106"/>
      <c r="J95" s="107">
        <f>J122</f>
        <v>0</v>
      </c>
      <c r="L95" s="104"/>
    </row>
    <row r="96" spans="1:47" s="10" customFormat="1" ht="19.899999999999999" customHeight="1">
      <c r="B96" s="108"/>
      <c r="D96" s="109" t="s">
        <v>88</v>
      </c>
      <c r="E96" s="110"/>
      <c r="F96" s="110"/>
      <c r="G96" s="110"/>
      <c r="H96" s="110"/>
      <c r="I96" s="110"/>
      <c r="J96" s="111">
        <f>J123</f>
        <v>0</v>
      </c>
      <c r="L96" s="108"/>
    </row>
    <row r="97" spans="1:31" s="10" customFormat="1" ht="14.85" customHeight="1">
      <c r="B97" s="108"/>
      <c r="D97" s="109" t="s">
        <v>89</v>
      </c>
      <c r="E97" s="110"/>
      <c r="F97" s="110"/>
      <c r="G97" s="110"/>
      <c r="H97" s="110"/>
      <c r="I97" s="110"/>
      <c r="J97" s="111">
        <f>J124</f>
        <v>0</v>
      </c>
      <c r="L97" s="108"/>
    </row>
    <row r="98" spans="1:31" s="9" customFormat="1" ht="24.95" customHeight="1">
      <c r="B98" s="104"/>
      <c r="D98" s="105" t="s">
        <v>90</v>
      </c>
      <c r="E98" s="106"/>
      <c r="F98" s="106"/>
      <c r="G98" s="106"/>
      <c r="H98" s="106"/>
      <c r="I98" s="106"/>
      <c r="J98" s="107">
        <f>J126</f>
        <v>0</v>
      </c>
      <c r="L98" s="104"/>
    </row>
    <row r="99" spans="1:31" s="10" customFormat="1" ht="19.899999999999999" customHeight="1">
      <c r="B99" s="108"/>
      <c r="D99" s="109" t="s">
        <v>91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1:31" s="10" customFormat="1" ht="19.899999999999999" customHeight="1">
      <c r="B100" s="108"/>
      <c r="D100" s="109" t="s">
        <v>92</v>
      </c>
      <c r="E100" s="110"/>
      <c r="F100" s="110"/>
      <c r="G100" s="110"/>
      <c r="H100" s="110"/>
      <c r="I100" s="110"/>
      <c r="J100" s="111">
        <f>J134</f>
        <v>0</v>
      </c>
      <c r="L100" s="108"/>
    </row>
    <row r="101" spans="1:31" s="9" customFormat="1" ht="24.95" customHeight="1">
      <c r="B101" s="104"/>
      <c r="D101" s="105" t="s">
        <v>93</v>
      </c>
      <c r="E101" s="106"/>
      <c r="F101" s="106"/>
      <c r="G101" s="106"/>
      <c r="H101" s="106"/>
      <c r="I101" s="106"/>
      <c r="J101" s="107">
        <f>J161</f>
        <v>0</v>
      </c>
      <c r="L101" s="104"/>
    </row>
    <row r="102" spans="1:31" s="9" customFormat="1" ht="24.95" customHeight="1">
      <c r="B102" s="104"/>
      <c r="D102" s="105" t="s">
        <v>94</v>
      </c>
      <c r="E102" s="106"/>
      <c r="F102" s="106"/>
      <c r="G102" s="106"/>
      <c r="H102" s="106"/>
      <c r="I102" s="106"/>
      <c r="J102" s="107">
        <f>J165</f>
        <v>0</v>
      </c>
      <c r="L102" s="104"/>
    </row>
    <row r="103" spans="1:31" s="10" customFormat="1" ht="19.899999999999999" customHeight="1">
      <c r="B103" s="108"/>
      <c r="D103" s="109" t="s">
        <v>95</v>
      </c>
      <c r="E103" s="110"/>
      <c r="F103" s="110"/>
      <c r="G103" s="110"/>
      <c r="H103" s="110"/>
      <c r="I103" s="110"/>
      <c r="J103" s="111">
        <f>J166</f>
        <v>0</v>
      </c>
      <c r="L103" s="108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96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186" t="str">
        <f>E7</f>
        <v>SADY-UL-RE2+PŘÍPOJKA NN</v>
      </c>
      <c r="F113" s="206"/>
      <c r="G113" s="206"/>
      <c r="H113" s="206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20</v>
      </c>
      <c r="D115" s="29"/>
      <c r="E115" s="29"/>
      <c r="F115" s="22" t="str">
        <f>F10</f>
        <v xml:space="preserve"> </v>
      </c>
      <c r="G115" s="29"/>
      <c r="H115" s="29"/>
      <c r="I115" s="24" t="s">
        <v>22</v>
      </c>
      <c r="J115" s="52" t="str">
        <f>IF(J10="","",J10)</f>
        <v>24. 10. 2023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24</v>
      </c>
      <c r="D117" s="29"/>
      <c r="E117" s="29"/>
      <c r="F117" s="22" t="str">
        <f>E13</f>
        <v xml:space="preserve"> </v>
      </c>
      <c r="G117" s="29"/>
      <c r="H117" s="29"/>
      <c r="I117" s="24" t="s">
        <v>29</v>
      </c>
      <c r="J117" s="27" t="str">
        <f>E19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27</v>
      </c>
      <c r="D118" s="29"/>
      <c r="E118" s="29"/>
      <c r="F118" s="22" t="str">
        <f>IF(E16="","",E16)</f>
        <v>Vyplň údaj</v>
      </c>
      <c r="G118" s="29"/>
      <c r="H118" s="29"/>
      <c r="I118" s="24" t="s">
        <v>31</v>
      </c>
      <c r="J118" s="27" t="str">
        <f>E22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2"/>
      <c r="B120" s="113"/>
      <c r="C120" s="114" t="s">
        <v>97</v>
      </c>
      <c r="D120" s="115" t="s">
        <v>58</v>
      </c>
      <c r="E120" s="115" t="s">
        <v>54</v>
      </c>
      <c r="F120" s="115" t="s">
        <v>55</v>
      </c>
      <c r="G120" s="115" t="s">
        <v>98</v>
      </c>
      <c r="H120" s="115" t="s">
        <v>99</v>
      </c>
      <c r="I120" s="115" t="s">
        <v>100</v>
      </c>
      <c r="J120" s="116" t="s">
        <v>84</v>
      </c>
      <c r="K120" s="117" t="s">
        <v>101</v>
      </c>
      <c r="L120" s="118"/>
      <c r="M120" s="59" t="s">
        <v>1</v>
      </c>
      <c r="N120" s="60" t="s">
        <v>37</v>
      </c>
      <c r="O120" s="60" t="s">
        <v>102</v>
      </c>
      <c r="P120" s="60" t="s">
        <v>103</v>
      </c>
      <c r="Q120" s="60" t="s">
        <v>104</v>
      </c>
      <c r="R120" s="60" t="s">
        <v>105</v>
      </c>
      <c r="S120" s="60" t="s">
        <v>106</v>
      </c>
      <c r="T120" s="61" t="s">
        <v>107</v>
      </c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</row>
    <row r="121" spans="1:65" s="2" customFormat="1" ht="22.9" customHeight="1">
      <c r="A121" s="29"/>
      <c r="B121" s="30"/>
      <c r="C121" s="66" t="s">
        <v>108</v>
      </c>
      <c r="D121" s="29"/>
      <c r="E121" s="29"/>
      <c r="F121" s="29"/>
      <c r="G121" s="29"/>
      <c r="H121" s="29"/>
      <c r="I121" s="29"/>
      <c r="J121" s="119">
        <f>BK121</f>
        <v>0</v>
      </c>
      <c r="K121" s="29"/>
      <c r="L121" s="30"/>
      <c r="M121" s="62"/>
      <c r="N121" s="53"/>
      <c r="O121" s="63"/>
      <c r="P121" s="120">
        <f>P122+P126+P161+P165</f>
        <v>0</v>
      </c>
      <c r="Q121" s="63"/>
      <c r="R121" s="120">
        <f>R122+R126+R161+R165</f>
        <v>26.544993999999999</v>
      </c>
      <c r="S121" s="63"/>
      <c r="T121" s="121">
        <f>T122+T126+T161+T165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86</v>
      </c>
      <c r="BK121" s="122">
        <f>BK122+BK126+BK161+BK165</f>
        <v>0</v>
      </c>
    </row>
    <row r="122" spans="1:65" s="12" customFormat="1" ht="25.9" customHeight="1">
      <c r="B122" s="123"/>
      <c r="D122" s="124" t="s">
        <v>72</v>
      </c>
      <c r="E122" s="125" t="s">
        <v>109</v>
      </c>
      <c r="F122" s="125" t="s">
        <v>109</v>
      </c>
      <c r="I122" s="126"/>
      <c r="J122" s="127">
        <f>BK122</f>
        <v>0</v>
      </c>
      <c r="L122" s="123"/>
      <c r="M122" s="128"/>
      <c r="N122" s="129"/>
      <c r="O122" s="129"/>
      <c r="P122" s="130">
        <f>P123</f>
        <v>0</v>
      </c>
      <c r="Q122" s="129"/>
      <c r="R122" s="130">
        <f>R123</f>
        <v>0</v>
      </c>
      <c r="S122" s="129"/>
      <c r="T122" s="131">
        <f>T123</f>
        <v>0</v>
      </c>
      <c r="AR122" s="124" t="s">
        <v>78</v>
      </c>
      <c r="AT122" s="132" t="s">
        <v>72</v>
      </c>
      <c r="AU122" s="132" t="s">
        <v>73</v>
      </c>
      <c r="AY122" s="124" t="s">
        <v>110</v>
      </c>
      <c r="BK122" s="133">
        <f>BK123</f>
        <v>0</v>
      </c>
    </row>
    <row r="123" spans="1:65" s="12" customFormat="1" ht="22.9" customHeight="1">
      <c r="B123" s="123"/>
      <c r="D123" s="124" t="s">
        <v>72</v>
      </c>
      <c r="E123" s="134" t="s">
        <v>111</v>
      </c>
      <c r="F123" s="134" t="s">
        <v>112</v>
      </c>
      <c r="I123" s="126"/>
      <c r="J123" s="135">
        <f>BK123</f>
        <v>0</v>
      </c>
      <c r="L123" s="123"/>
      <c r="M123" s="128"/>
      <c r="N123" s="129"/>
      <c r="O123" s="129"/>
      <c r="P123" s="130">
        <f>P124</f>
        <v>0</v>
      </c>
      <c r="Q123" s="129"/>
      <c r="R123" s="130">
        <f>R124</f>
        <v>0</v>
      </c>
      <c r="S123" s="129"/>
      <c r="T123" s="131">
        <f>T124</f>
        <v>0</v>
      </c>
      <c r="AR123" s="124" t="s">
        <v>78</v>
      </c>
      <c r="AT123" s="132" t="s">
        <v>72</v>
      </c>
      <c r="AU123" s="132" t="s">
        <v>78</v>
      </c>
      <c r="AY123" s="124" t="s">
        <v>110</v>
      </c>
      <c r="BK123" s="133">
        <f>BK124</f>
        <v>0</v>
      </c>
    </row>
    <row r="124" spans="1:65" s="12" customFormat="1" ht="20.85" customHeight="1">
      <c r="B124" s="123"/>
      <c r="D124" s="124" t="s">
        <v>72</v>
      </c>
      <c r="E124" s="134" t="s">
        <v>113</v>
      </c>
      <c r="F124" s="134" t="s">
        <v>114</v>
      </c>
      <c r="I124" s="126"/>
      <c r="J124" s="135">
        <f>BK124</f>
        <v>0</v>
      </c>
      <c r="L124" s="123"/>
      <c r="M124" s="128"/>
      <c r="N124" s="129"/>
      <c r="O124" s="129"/>
      <c r="P124" s="130">
        <f>P125</f>
        <v>0</v>
      </c>
      <c r="Q124" s="129"/>
      <c r="R124" s="130">
        <f>R125</f>
        <v>0</v>
      </c>
      <c r="S124" s="129"/>
      <c r="T124" s="131">
        <f>T125</f>
        <v>0</v>
      </c>
      <c r="AR124" s="124" t="s">
        <v>78</v>
      </c>
      <c r="AT124" s="132" t="s">
        <v>72</v>
      </c>
      <c r="AU124" s="132" t="s">
        <v>80</v>
      </c>
      <c r="AY124" s="124" t="s">
        <v>110</v>
      </c>
      <c r="BK124" s="133">
        <f>BK125</f>
        <v>0</v>
      </c>
    </row>
    <row r="125" spans="1:65" s="2" customFormat="1" ht="24.2" customHeight="1">
      <c r="A125" s="29"/>
      <c r="B125" s="136"/>
      <c r="C125" s="137" t="s">
        <v>78</v>
      </c>
      <c r="D125" s="137" t="s">
        <v>115</v>
      </c>
      <c r="E125" s="138" t="s">
        <v>116</v>
      </c>
      <c r="F125" s="139" t="s">
        <v>117</v>
      </c>
      <c r="G125" s="140" t="s">
        <v>118</v>
      </c>
      <c r="H125" s="141">
        <v>8</v>
      </c>
      <c r="I125" s="142"/>
      <c r="J125" s="143">
        <f>ROUND(I125*H125,2)</f>
        <v>0</v>
      </c>
      <c r="K125" s="144"/>
      <c r="L125" s="30"/>
      <c r="M125" s="145" t="s">
        <v>1</v>
      </c>
      <c r="N125" s="146" t="s">
        <v>38</v>
      </c>
      <c r="O125" s="55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9" t="s">
        <v>119</v>
      </c>
      <c r="AT125" s="149" t="s">
        <v>115</v>
      </c>
      <c r="AU125" s="149" t="s">
        <v>120</v>
      </c>
      <c r="AY125" s="14" t="s">
        <v>110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4" t="s">
        <v>78</v>
      </c>
      <c r="BK125" s="150">
        <f>ROUND(I125*H125,2)</f>
        <v>0</v>
      </c>
      <c r="BL125" s="14" t="s">
        <v>119</v>
      </c>
      <c r="BM125" s="149" t="s">
        <v>121</v>
      </c>
    </row>
    <row r="126" spans="1:65" s="12" customFormat="1" ht="25.9" customHeight="1">
      <c r="B126" s="123"/>
      <c r="D126" s="124" t="s">
        <v>72</v>
      </c>
      <c r="E126" s="125" t="s">
        <v>122</v>
      </c>
      <c r="F126" s="125" t="s">
        <v>123</v>
      </c>
      <c r="I126" s="126"/>
      <c r="J126" s="127">
        <f>BK126</f>
        <v>0</v>
      </c>
      <c r="L126" s="123"/>
      <c r="M126" s="128"/>
      <c r="N126" s="129"/>
      <c r="O126" s="129"/>
      <c r="P126" s="130">
        <f>P127+P134</f>
        <v>0</v>
      </c>
      <c r="Q126" s="129"/>
      <c r="R126" s="130">
        <f>R127+R134</f>
        <v>26.544993999999999</v>
      </c>
      <c r="S126" s="129"/>
      <c r="T126" s="131">
        <f>T127+T134</f>
        <v>0</v>
      </c>
      <c r="AR126" s="124" t="s">
        <v>120</v>
      </c>
      <c r="AT126" s="132" t="s">
        <v>72</v>
      </c>
      <c r="AU126" s="132" t="s">
        <v>73</v>
      </c>
      <c r="AY126" s="124" t="s">
        <v>110</v>
      </c>
      <c r="BK126" s="133">
        <f>BK127+BK134</f>
        <v>0</v>
      </c>
    </row>
    <row r="127" spans="1:65" s="12" customFormat="1" ht="22.9" customHeight="1">
      <c r="B127" s="123"/>
      <c r="D127" s="124" t="s">
        <v>72</v>
      </c>
      <c r="E127" s="134" t="s">
        <v>124</v>
      </c>
      <c r="F127" s="134" t="s">
        <v>125</v>
      </c>
      <c r="I127" s="126"/>
      <c r="J127" s="135">
        <f>BK127</f>
        <v>0</v>
      </c>
      <c r="L127" s="123"/>
      <c r="M127" s="128"/>
      <c r="N127" s="129"/>
      <c r="O127" s="129"/>
      <c r="P127" s="130">
        <f>SUM(P128:P133)</f>
        <v>0</v>
      </c>
      <c r="Q127" s="129"/>
      <c r="R127" s="130">
        <f>SUM(R128:R133)</f>
        <v>0</v>
      </c>
      <c r="S127" s="129"/>
      <c r="T127" s="131">
        <f>SUM(T128:T133)</f>
        <v>0</v>
      </c>
      <c r="AR127" s="124" t="s">
        <v>120</v>
      </c>
      <c r="AT127" s="132" t="s">
        <v>72</v>
      </c>
      <c r="AU127" s="132" t="s">
        <v>78</v>
      </c>
      <c r="AY127" s="124" t="s">
        <v>110</v>
      </c>
      <c r="BK127" s="133">
        <f>SUM(BK128:BK133)</f>
        <v>0</v>
      </c>
    </row>
    <row r="128" spans="1:65" s="2" customFormat="1" ht="33" customHeight="1">
      <c r="A128" s="29"/>
      <c r="B128" s="136"/>
      <c r="C128" s="137" t="s">
        <v>126</v>
      </c>
      <c r="D128" s="137" t="s">
        <v>115</v>
      </c>
      <c r="E128" s="138" t="s">
        <v>127</v>
      </c>
      <c r="F128" s="139" t="s">
        <v>128</v>
      </c>
      <c r="G128" s="140" t="s">
        <v>129</v>
      </c>
      <c r="H128" s="141">
        <v>2</v>
      </c>
      <c r="I128" s="142"/>
      <c r="J128" s="143">
        <f t="shared" ref="J128:J133" si="0">ROUND(I128*H128,2)</f>
        <v>0</v>
      </c>
      <c r="K128" s="144"/>
      <c r="L128" s="30"/>
      <c r="M128" s="145" t="s">
        <v>1</v>
      </c>
      <c r="N128" s="146" t="s">
        <v>38</v>
      </c>
      <c r="O128" s="55"/>
      <c r="P128" s="147">
        <f t="shared" ref="P128:P132" si="1">O128*H128</f>
        <v>0</v>
      </c>
      <c r="Q128" s="147">
        <v>0</v>
      </c>
      <c r="R128" s="147">
        <f t="shared" ref="R128:R132" si="2">Q128*H128</f>
        <v>0</v>
      </c>
      <c r="S128" s="147">
        <v>0</v>
      </c>
      <c r="T128" s="148">
        <f t="shared" ref="T128:T132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9" t="s">
        <v>130</v>
      </c>
      <c r="AT128" s="149" t="s">
        <v>115</v>
      </c>
      <c r="AU128" s="149" t="s">
        <v>80</v>
      </c>
      <c r="AY128" s="14" t="s">
        <v>110</v>
      </c>
      <c r="BE128" s="150">
        <f t="shared" ref="BE128:BE132" si="4">IF(N128="základní",J128,0)</f>
        <v>0</v>
      </c>
      <c r="BF128" s="150">
        <f t="shared" ref="BF128:BF132" si="5">IF(N128="snížená",J128,0)</f>
        <v>0</v>
      </c>
      <c r="BG128" s="150">
        <f t="shared" ref="BG128:BG132" si="6">IF(N128="zákl. přenesená",J128,0)</f>
        <v>0</v>
      </c>
      <c r="BH128" s="150">
        <f t="shared" ref="BH128:BH132" si="7">IF(N128="sníž. přenesená",J128,0)</f>
        <v>0</v>
      </c>
      <c r="BI128" s="150">
        <f t="shared" ref="BI128:BI132" si="8">IF(N128="nulová",J128,0)</f>
        <v>0</v>
      </c>
      <c r="BJ128" s="14" t="s">
        <v>78</v>
      </c>
      <c r="BK128" s="150">
        <f t="shared" ref="BK128:BK132" si="9">ROUND(I128*H128,2)</f>
        <v>0</v>
      </c>
      <c r="BL128" s="14" t="s">
        <v>130</v>
      </c>
      <c r="BM128" s="149" t="s">
        <v>131</v>
      </c>
    </row>
    <row r="129" spans="1:65" s="2" customFormat="1" ht="33" customHeight="1">
      <c r="A129" s="29"/>
      <c r="B129" s="136"/>
      <c r="C129" s="137" t="s">
        <v>120</v>
      </c>
      <c r="D129" s="137" t="s">
        <v>115</v>
      </c>
      <c r="E129" s="138" t="s">
        <v>132</v>
      </c>
      <c r="F129" s="139" t="s">
        <v>133</v>
      </c>
      <c r="G129" s="140" t="s">
        <v>129</v>
      </c>
      <c r="H129" s="141">
        <v>1</v>
      </c>
      <c r="I129" s="142"/>
      <c r="J129" s="143">
        <f t="shared" si="0"/>
        <v>0</v>
      </c>
      <c r="K129" s="144"/>
      <c r="L129" s="30"/>
      <c r="M129" s="145" t="s">
        <v>1</v>
      </c>
      <c r="N129" s="146" t="s">
        <v>38</v>
      </c>
      <c r="O129" s="55"/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9" t="s">
        <v>130</v>
      </c>
      <c r="AT129" s="149" t="s">
        <v>115</v>
      </c>
      <c r="AU129" s="149" t="s">
        <v>80</v>
      </c>
      <c r="AY129" s="14" t="s">
        <v>110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78</v>
      </c>
      <c r="BK129" s="150">
        <f t="shared" si="9"/>
        <v>0</v>
      </c>
      <c r="BL129" s="14" t="s">
        <v>130</v>
      </c>
      <c r="BM129" s="149" t="s">
        <v>134</v>
      </c>
    </row>
    <row r="130" spans="1:65" s="2" customFormat="1" ht="24.2" customHeight="1">
      <c r="A130" s="29"/>
      <c r="B130" s="136"/>
      <c r="C130" s="137" t="s">
        <v>119</v>
      </c>
      <c r="D130" s="137" t="s">
        <v>115</v>
      </c>
      <c r="E130" s="138" t="s">
        <v>135</v>
      </c>
      <c r="F130" s="139" t="s">
        <v>136</v>
      </c>
      <c r="G130" s="140" t="s">
        <v>137</v>
      </c>
      <c r="H130" s="141">
        <v>70</v>
      </c>
      <c r="I130" s="142"/>
      <c r="J130" s="143">
        <f t="shared" si="0"/>
        <v>0</v>
      </c>
      <c r="K130" s="144"/>
      <c r="L130" s="30"/>
      <c r="M130" s="145" t="s">
        <v>1</v>
      </c>
      <c r="N130" s="146" t="s">
        <v>38</v>
      </c>
      <c r="O130" s="55"/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9" t="s">
        <v>130</v>
      </c>
      <c r="AT130" s="149" t="s">
        <v>115</v>
      </c>
      <c r="AU130" s="149" t="s">
        <v>80</v>
      </c>
      <c r="AY130" s="14" t="s">
        <v>110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78</v>
      </c>
      <c r="BK130" s="150">
        <f t="shared" si="9"/>
        <v>0</v>
      </c>
      <c r="BL130" s="14" t="s">
        <v>130</v>
      </c>
      <c r="BM130" s="149" t="s">
        <v>138</v>
      </c>
    </row>
    <row r="131" spans="1:65" s="2" customFormat="1" ht="21.75" customHeight="1">
      <c r="A131" s="29"/>
      <c r="B131" s="136"/>
      <c r="C131" s="137" t="s">
        <v>139</v>
      </c>
      <c r="D131" s="137" t="s">
        <v>115</v>
      </c>
      <c r="E131" s="138" t="s">
        <v>140</v>
      </c>
      <c r="F131" s="139" t="s">
        <v>141</v>
      </c>
      <c r="G131" s="140" t="s">
        <v>137</v>
      </c>
      <c r="H131" s="141">
        <v>25</v>
      </c>
      <c r="I131" s="142"/>
      <c r="J131" s="143">
        <f t="shared" si="0"/>
        <v>0</v>
      </c>
      <c r="K131" s="144"/>
      <c r="L131" s="30"/>
      <c r="M131" s="145" t="s">
        <v>1</v>
      </c>
      <c r="N131" s="146" t="s">
        <v>38</v>
      </c>
      <c r="O131" s="55"/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9" t="s">
        <v>142</v>
      </c>
      <c r="AT131" s="149" t="s">
        <v>115</v>
      </c>
      <c r="AU131" s="149" t="s">
        <v>80</v>
      </c>
      <c r="AY131" s="14" t="s">
        <v>110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78</v>
      </c>
      <c r="BK131" s="150">
        <f t="shared" si="9"/>
        <v>0</v>
      </c>
      <c r="BL131" s="14" t="s">
        <v>142</v>
      </c>
      <c r="BM131" s="149" t="s">
        <v>143</v>
      </c>
    </row>
    <row r="132" spans="1:65" s="2" customFormat="1" ht="33" customHeight="1">
      <c r="A132" s="29"/>
      <c r="B132" s="136"/>
      <c r="C132" s="137" t="s">
        <v>144</v>
      </c>
      <c r="D132" s="137" t="s">
        <v>115</v>
      </c>
      <c r="E132" s="138" t="s">
        <v>145</v>
      </c>
      <c r="F132" s="139" t="s">
        <v>146</v>
      </c>
      <c r="G132" s="140" t="s">
        <v>129</v>
      </c>
      <c r="H132" s="141">
        <v>1</v>
      </c>
      <c r="I132" s="142"/>
      <c r="J132" s="143">
        <f t="shared" si="0"/>
        <v>0</v>
      </c>
      <c r="K132" s="144"/>
      <c r="L132" s="30"/>
      <c r="M132" s="145" t="s">
        <v>1</v>
      </c>
      <c r="N132" s="146" t="s">
        <v>38</v>
      </c>
      <c r="O132" s="55"/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9" t="s">
        <v>130</v>
      </c>
      <c r="AT132" s="149" t="s">
        <v>115</v>
      </c>
      <c r="AU132" s="149" t="s">
        <v>80</v>
      </c>
      <c r="AY132" s="14" t="s">
        <v>110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78</v>
      </c>
      <c r="BK132" s="150">
        <f t="shared" si="9"/>
        <v>0</v>
      </c>
      <c r="BL132" s="14" t="s">
        <v>130</v>
      </c>
      <c r="BM132" s="149" t="s">
        <v>147</v>
      </c>
    </row>
    <row r="133" spans="1:65" s="2" customFormat="1" ht="24.2" customHeight="1">
      <c r="A133" s="29"/>
      <c r="B133" s="136"/>
      <c r="C133" s="151"/>
      <c r="D133" s="151"/>
      <c r="E133" s="152"/>
      <c r="F133" s="153"/>
      <c r="G133" s="154"/>
      <c r="H133" s="155"/>
      <c r="I133" s="156"/>
      <c r="J133" s="157"/>
      <c r="K133" s="158"/>
      <c r="L133" s="159"/>
      <c r="M133" s="160" t="s">
        <v>1</v>
      </c>
      <c r="N133" s="161" t="s">
        <v>38</v>
      </c>
      <c r="O133" s="55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9" t="s">
        <v>148</v>
      </c>
      <c r="AT133" s="149" t="s">
        <v>122</v>
      </c>
      <c r="AU133" s="149" t="s">
        <v>80</v>
      </c>
      <c r="AY133" s="14" t="s">
        <v>110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4" t="s">
        <v>78</v>
      </c>
      <c r="BK133" s="150">
        <f>ROUND(I133*H133,2)</f>
        <v>0</v>
      </c>
      <c r="BL133" s="14" t="s">
        <v>130</v>
      </c>
      <c r="BM133" s="149" t="s">
        <v>149</v>
      </c>
    </row>
    <row r="134" spans="1:65" s="12" customFormat="1" ht="22.9" customHeight="1">
      <c r="B134" s="123"/>
      <c r="D134" s="124" t="s">
        <v>72</v>
      </c>
      <c r="E134" s="134" t="s">
        <v>150</v>
      </c>
      <c r="F134" s="134" t="s">
        <v>151</v>
      </c>
      <c r="I134" s="126"/>
      <c r="J134" s="135">
        <f>BK134</f>
        <v>0</v>
      </c>
      <c r="L134" s="123"/>
      <c r="M134" s="128"/>
      <c r="N134" s="129"/>
      <c r="O134" s="129"/>
      <c r="P134" s="130">
        <f>SUM(P135:P160)</f>
        <v>0</v>
      </c>
      <c r="Q134" s="129"/>
      <c r="R134" s="130">
        <f>SUM(R135:R160)</f>
        <v>26.544993999999999</v>
      </c>
      <c r="S134" s="129"/>
      <c r="T134" s="131">
        <f>SUM(T135:T160)</f>
        <v>0</v>
      </c>
      <c r="AR134" s="124" t="s">
        <v>120</v>
      </c>
      <c r="AT134" s="132" t="s">
        <v>72</v>
      </c>
      <c r="AU134" s="132" t="s">
        <v>78</v>
      </c>
      <c r="AY134" s="124" t="s">
        <v>110</v>
      </c>
      <c r="BK134" s="133">
        <f>SUM(BK135:BK160)</f>
        <v>0</v>
      </c>
    </row>
    <row r="135" spans="1:65" s="2" customFormat="1" ht="16.5" customHeight="1">
      <c r="A135" s="29"/>
      <c r="B135" s="136"/>
      <c r="C135" s="137" t="s">
        <v>152</v>
      </c>
      <c r="D135" s="137" t="s">
        <v>115</v>
      </c>
      <c r="E135" s="138" t="s">
        <v>153</v>
      </c>
      <c r="F135" s="139" t="s">
        <v>154</v>
      </c>
      <c r="G135" s="140" t="s">
        <v>137</v>
      </c>
      <c r="H135" s="141">
        <v>60</v>
      </c>
      <c r="I135" s="142"/>
      <c r="J135" s="143">
        <f t="shared" ref="J135:J160" si="10">ROUND(I135*H135,2)</f>
        <v>0</v>
      </c>
      <c r="K135" s="144"/>
      <c r="L135" s="30"/>
      <c r="M135" s="145" t="s">
        <v>1</v>
      </c>
      <c r="N135" s="146" t="s">
        <v>38</v>
      </c>
      <c r="O135" s="55"/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9" t="s">
        <v>130</v>
      </c>
      <c r="AT135" s="149" t="s">
        <v>115</v>
      </c>
      <c r="AU135" s="149" t="s">
        <v>80</v>
      </c>
      <c r="AY135" s="14" t="s">
        <v>110</v>
      </c>
      <c r="BE135" s="150">
        <f>IF(N135="základní",J135,0)</f>
        <v>0</v>
      </c>
      <c r="BF135" s="150">
        <f>IF(N135="snížená",J135,0)</f>
        <v>0</v>
      </c>
      <c r="BG135" s="150">
        <f>IF(N135="zákl. přenesená",J135,0)</f>
        <v>0</v>
      </c>
      <c r="BH135" s="150">
        <f>IF(N135="sníž. přenesená",J135,0)</f>
        <v>0</v>
      </c>
      <c r="BI135" s="150">
        <f>IF(N135="nulová",J135,0)</f>
        <v>0</v>
      </c>
      <c r="BJ135" s="14" t="s">
        <v>78</v>
      </c>
      <c r="BK135" s="150">
        <f>ROUND(I135*H135,2)</f>
        <v>0</v>
      </c>
      <c r="BL135" s="14" t="s">
        <v>130</v>
      </c>
      <c r="BM135" s="149" t="s">
        <v>155</v>
      </c>
    </row>
    <row r="136" spans="1:65" s="2" customFormat="1" ht="24.2" customHeight="1">
      <c r="A136" s="29"/>
      <c r="B136" s="136"/>
      <c r="C136" s="151" t="s">
        <v>156</v>
      </c>
      <c r="D136" s="151" t="s">
        <v>122</v>
      </c>
      <c r="E136" s="152" t="s">
        <v>157</v>
      </c>
      <c r="F136" s="153" t="s">
        <v>158</v>
      </c>
      <c r="G136" s="154" t="s">
        <v>137</v>
      </c>
      <c r="H136" s="155">
        <v>60</v>
      </c>
      <c r="I136" s="156"/>
      <c r="J136" s="157">
        <f t="shared" si="10"/>
        <v>0</v>
      </c>
      <c r="K136" s="158"/>
      <c r="L136" s="159"/>
      <c r="M136" s="160" t="s">
        <v>1</v>
      </c>
      <c r="N136" s="161" t="s">
        <v>38</v>
      </c>
      <c r="O136" s="55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9" t="s">
        <v>159</v>
      </c>
      <c r="AT136" s="149" t="s">
        <v>122</v>
      </c>
      <c r="AU136" s="149" t="s">
        <v>80</v>
      </c>
      <c r="AY136" s="14" t="s">
        <v>110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4" t="s">
        <v>78</v>
      </c>
      <c r="BK136" s="150">
        <f>ROUND(I136*H136,2)</f>
        <v>0</v>
      </c>
      <c r="BL136" s="14" t="s">
        <v>159</v>
      </c>
      <c r="BM136" s="149" t="s">
        <v>160</v>
      </c>
    </row>
    <row r="137" spans="1:65" s="2" customFormat="1" ht="24.2" customHeight="1">
      <c r="A137" s="29"/>
      <c r="B137" s="136"/>
      <c r="C137" s="137" t="s">
        <v>111</v>
      </c>
      <c r="D137" s="137" t="s">
        <v>115</v>
      </c>
      <c r="E137" s="138" t="s">
        <v>161</v>
      </c>
      <c r="F137" s="139" t="s">
        <v>162</v>
      </c>
      <c r="G137" s="140" t="s">
        <v>129</v>
      </c>
      <c r="H137" s="141">
        <v>4</v>
      </c>
      <c r="I137" s="142"/>
      <c r="J137" s="143">
        <f t="shared" si="10"/>
        <v>0</v>
      </c>
      <c r="K137" s="144"/>
      <c r="L137" s="30"/>
      <c r="M137" s="145" t="s">
        <v>1</v>
      </c>
      <c r="N137" s="146" t="s">
        <v>38</v>
      </c>
      <c r="O137" s="55"/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9" t="s">
        <v>130</v>
      </c>
      <c r="AT137" s="149" t="s">
        <v>115</v>
      </c>
      <c r="AU137" s="149" t="s">
        <v>80</v>
      </c>
      <c r="AY137" s="14" t="s">
        <v>110</v>
      </c>
      <c r="BE137" s="150">
        <f>IF(N137="základní",J137,0)</f>
        <v>0</v>
      </c>
      <c r="BF137" s="150">
        <f>IF(N137="snížená",J137,0)</f>
        <v>0</v>
      </c>
      <c r="BG137" s="150">
        <f>IF(N137="zákl. přenesená",J137,0)</f>
        <v>0</v>
      </c>
      <c r="BH137" s="150">
        <f>IF(N137="sníž. přenesená",J137,0)</f>
        <v>0</v>
      </c>
      <c r="BI137" s="150">
        <f>IF(N137="nulová",J137,0)</f>
        <v>0</v>
      </c>
      <c r="BJ137" s="14" t="s">
        <v>78</v>
      </c>
      <c r="BK137" s="150">
        <f>ROUND(I137*H137,2)</f>
        <v>0</v>
      </c>
      <c r="BL137" s="14" t="s">
        <v>130</v>
      </c>
      <c r="BM137" s="149" t="s">
        <v>163</v>
      </c>
    </row>
    <row r="138" spans="1:65" s="2" customFormat="1" ht="16.5" customHeight="1">
      <c r="A138" s="29"/>
      <c r="B138" s="136"/>
      <c r="C138" s="151" t="s">
        <v>164</v>
      </c>
      <c r="D138" s="151" t="s">
        <v>122</v>
      </c>
      <c r="E138" s="152" t="s">
        <v>165</v>
      </c>
      <c r="F138" s="153" t="s">
        <v>166</v>
      </c>
      <c r="G138" s="154" t="s">
        <v>167</v>
      </c>
      <c r="H138" s="155">
        <v>60</v>
      </c>
      <c r="I138" s="156"/>
      <c r="J138" s="157">
        <f t="shared" si="10"/>
        <v>0</v>
      </c>
      <c r="K138" s="158"/>
      <c r="L138" s="159"/>
      <c r="M138" s="160" t="s">
        <v>1</v>
      </c>
      <c r="N138" s="161" t="s">
        <v>38</v>
      </c>
      <c r="O138" s="55"/>
      <c r="P138" s="147">
        <f>O138*H138</f>
        <v>0</v>
      </c>
      <c r="Q138" s="147">
        <v>1E-3</v>
      </c>
      <c r="R138" s="147">
        <f>Q138*H138</f>
        <v>0.06</v>
      </c>
      <c r="S138" s="147">
        <v>0</v>
      </c>
      <c r="T138" s="14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9" t="s">
        <v>148</v>
      </c>
      <c r="AT138" s="149" t="s">
        <v>122</v>
      </c>
      <c r="AU138" s="149" t="s">
        <v>80</v>
      </c>
      <c r="AY138" s="14" t="s">
        <v>110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4" t="s">
        <v>78</v>
      </c>
      <c r="BK138" s="150">
        <f>ROUND(I138*H138,2)</f>
        <v>0</v>
      </c>
      <c r="BL138" s="14" t="s">
        <v>130</v>
      </c>
      <c r="BM138" s="149" t="s">
        <v>168</v>
      </c>
    </row>
    <row r="139" spans="1:65" s="2" customFormat="1" ht="24.2" customHeight="1">
      <c r="A139" s="29"/>
      <c r="B139" s="136"/>
      <c r="C139" s="151" t="s">
        <v>169</v>
      </c>
      <c r="D139" s="151" t="s">
        <v>122</v>
      </c>
      <c r="E139" s="152" t="s">
        <v>170</v>
      </c>
      <c r="F139" s="153" t="s">
        <v>171</v>
      </c>
      <c r="G139" s="154" t="s">
        <v>129</v>
      </c>
      <c r="H139" s="155">
        <v>4</v>
      </c>
      <c r="I139" s="156"/>
      <c r="J139" s="157">
        <f t="shared" si="10"/>
        <v>0</v>
      </c>
      <c r="K139" s="158"/>
      <c r="L139" s="159"/>
      <c r="M139" s="160" t="s">
        <v>1</v>
      </c>
      <c r="N139" s="161" t="s">
        <v>38</v>
      </c>
      <c r="O139" s="55"/>
      <c r="P139" s="147">
        <f>O139*H139</f>
        <v>0</v>
      </c>
      <c r="Q139" s="147">
        <v>6.9999999999999999E-4</v>
      </c>
      <c r="R139" s="147">
        <f>Q139*H139</f>
        <v>2.8E-3</v>
      </c>
      <c r="S139" s="147">
        <v>0</v>
      </c>
      <c r="T139" s="14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9" t="s">
        <v>148</v>
      </c>
      <c r="AT139" s="149" t="s">
        <v>122</v>
      </c>
      <c r="AU139" s="149" t="s">
        <v>80</v>
      </c>
      <c r="AY139" s="14" t="s">
        <v>110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4" t="s">
        <v>78</v>
      </c>
      <c r="BK139" s="150">
        <f>ROUND(I139*H139,2)</f>
        <v>0</v>
      </c>
      <c r="BL139" s="14" t="s">
        <v>130</v>
      </c>
      <c r="BM139" s="149" t="s">
        <v>172</v>
      </c>
    </row>
    <row r="140" spans="1:65" s="2" customFormat="1" ht="21.75" customHeight="1">
      <c r="A140" s="29"/>
      <c r="B140" s="136"/>
      <c r="C140" s="137" t="s">
        <v>173</v>
      </c>
      <c r="D140" s="137" t="s">
        <v>115</v>
      </c>
      <c r="E140" s="138" t="s">
        <v>174</v>
      </c>
      <c r="F140" s="139" t="s">
        <v>175</v>
      </c>
      <c r="G140" s="140" t="s">
        <v>176</v>
      </c>
      <c r="H140" s="141">
        <v>0.06</v>
      </c>
      <c r="I140" s="142"/>
      <c r="J140" s="143">
        <f t="shared" si="10"/>
        <v>0</v>
      </c>
      <c r="K140" s="144"/>
      <c r="L140" s="30"/>
      <c r="M140" s="145" t="s">
        <v>1</v>
      </c>
      <c r="N140" s="146" t="s">
        <v>38</v>
      </c>
      <c r="O140" s="55"/>
      <c r="P140" s="147">
        <f>O140*H140</f>
        <v>0</v>
      </c>
      <c r="Q140" s="147">
        <v>9.9000000000000008E-3</v>
      </c>
      <c r="R140" s="147">
        <f>Q140*H140</f>
        <v>5.9400000000000002E-4</v>
      </c>
      <c r="S140" s="147">
        <v>0</v>
      </c>
      <c r="T140" s="14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9" t="s">
        <v>130</v>
      </c>
      <c r="AT140" s="149" t="s">
        <v>115</v>
      </c>
      <c r="AU140" s="149" t="s">
        <v>80</v>
      </c>
      <c r="AY140" s="14" t="s">
        <v>110</v>
      </c>
      <c r="BE140" s="150">
        <f>IF(N140="základní",J140,0)</f>
        <v>0</v>
      </c>
      <c r="BF140" s="150">
        <f>IF(N140="snížená",J140,0)</f>
        <v>0</v>
      </c>
      <c r="BG140" s="150">
        <f>IF(N140="zákl. přenesená",J140,0)</f>
        <v>0</v>
      </c>
      <c r="BH140" s="150">
        <f>IF(N140="sníž. přenesená",J140,0)</f>
        <v>0</v>
      </c>
      <c r="BI140" s="150">
        <f>IF(N140="nulová",J140,0)</f>
        <v>0</v>
      </c>
      <c r="BJ140" s="14" t="s">
        <v>78</v>
      </c>
      <c r="BK140" s="150">
        <f>ROUND(I140*H140,2)</f>
        <v>0</v>
      </c>
      <c r="BL140" s="14" t="s">
        <v>130</v>
      </c>
      <c r="BM140" s="149" t="s">
        <v>177</v>
      </c>
    </row>
    <row r="141" spans="1:65" s="2" customFormat="1" ht="24.2" customHeight="1">
      <c r="A141" s="29"/>
      <c r="B141" s="136"/>
      <c r="C141" s="137" t="s">
        <v>178</v>
      </c>
      <c r="D141" s="137" t="s">
        <v>115</v>
      </c>
      <c r="E141" s="138" t="s">
        <v>179</v>
      </c>
      <c r="F141" s="139" t="s">
        <v>180</v>
      </c>
      <c r="G141" s="140" t="s">
        <v>181</v>
      </c>
      <c r="H141" s="141">
        <v>5</v>
      </c>
      <c r="I141" s="142"/>
      <c r="J141" s="143">
        <f t="shared" si="10"/>
        <v>0</v>
      </c>
      <c r="K141" s="144"/>
      <c r="L141" s="30"/>
      <c r="M141" s="145" t="s">
        <v>1</v>
      </c>
      <c r="N141" s="146" t="s">
        <v>38</v>
      </c>
      <c r="O141" s="55"/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9" t="s">
        <v>130</v>
      </c>
      <c r="AT141" s="149" t="s">
        <v>115</v>
      </c>
      <c r="AU141" s="149" t="s">
        <v>80</v>
      </c>
      <c r="AY141" s="14" t="s">
        <v>110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4" t="s">
        <v>78</v>
      </c>
      <c r="BK141" s="150">
        <f>ROUND(I141*H141,2)</f>
        <v>0</v>
      </c>
      <c r="BL141" s="14" t="s">
        <v>130</v>
      </c>
      <c r="BM141" s="149" t="s">
        <v>182</v>
      </c>
    </row>
    <row r="142" spans="1:65" s="2" customFormat="1" ht="24.2" customHeight="1">
      <c r="A142" s="29"/>
      <c r="B142" s="136"/>
      <c r="C142" s="137" t="s">
        <v>183</v>
      </c>
      <c r="D142" s="137" t="s">
        <v>115</v>
      </c>
      <c r="E142" s="138" t="s">
        <v>184</v>
      </c>
      <c r="F142" s="139" t="s">
        <v>185</v>
      </c>
      <c r="G142" s="140" t="s">
        <v>186</v>
      </c>
      <c r="H142" s="141">
        <v>20</v>
      </c>
      <c r="I142" s="142"/>
      <c r="J142" s="143">
        <f t="shared" si="10"/>
        <v>0</v>
      </c>
      <c r="K142" s="144"/>
      <c r="L142" s="30"/>
      <c r="M142" s="145" t="s">
        <v>1</v>
      </c>
      <c r="N142" s="146" t="s">
        <v>38</v>
      </c>
      <c r="O142" s="55"/>
      <c r="P142" s="147">
        <f>O142*H142</f>
        <v>0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9" t="s">
        <v>130</v>
      </c>
      <c r="AT142" s="149" t="s">
        <v>115</v>
      </c>
      <c r="AU142" s="149" t="s">
        <v>80</v>
      </c>
      <c r="AY142" s="14" t="s">
        <v>110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4" t="s">
        <v>78</v>
      </c>
      <c r="BK142" s="150">
        <f>ROUND(I142*H142,2)</f>
        <v>0</v>
      </c>
      <c r="BL142" s="14" t="s">
        <v>130</v>
      </c>
      <c r="BM142" s="149" t="s">
        <v>187</v>
      </c>
    </row>
    <row r="143" spans="1:65" s="2" customFormat="1" ht="24.2" customHeight="1">
      <c r="A143" s="29"/>
      <c r="B143" s="136"/>
      <c r="C143" s="137" t="s">
        <v>8</v>
      </c>
      <c r="D143" s="137" t="s">
        <v>115</v>
      </c>
      <c r="E143" s="138" t="s">
        <v>188</v>
      </c>
      <c r="F143" s="139" t="s">
        <v>189</v>
      </c>
      <c r="G143" s="140" t="s">
        <v>186</v>
      </c>
      <c r="H143" s="141">
        <v>20</v>
      </c>
      <c r="I143" s="142"/>
      <c r="J143" s="143">
        <f t="shared" si="10"/>
        <v>0</v>
      </c>
      <c r="K143" s="144"/>
      <c r="L143" s="30"/>
      <c r="M143" s="145" t="s">
        <v>1</v>
      </c>
      <c r="N143" s="146" t="s">
        <v>38</v>
      </c>
      <c r="O143" s="55"/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9" t="s">
        <v>130</v>
      </c>
      <c r="AT143" s="149" t="s">
        <v>115</v>
      </c>
      <c r="AU143" s="149" t="s">
        <v>80</v>
      </c>
      <c r="AY143" s="14" t="s">
        <v>110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4" t="s">
        <v>78</v>
      </c>
      <c r="BK143" s="150">
        <f>ROUND(I143*H143,2)</f>
        <v>0</v>
      </c>
      <c r="BL143" s="14" t="s">
        <v>130</v>
      </c>
      <c r="BM143" s="149" t="s">
        <v>190</v>
      </c>
    </row>
    <row r="144" spans="1:65" s="2" customFormat="1" ht="24.2" customHeight="1">
      <c r="A144" s="29"/>
      <c r="B144" s="136"/>
      <c r="C144" s="137" t="s">
        <v>142</v>
      </c>
      <c r="D144" s="137" t="s">
        <v>115</v>
      </c>
      <c r="E144" s="138" t="s">
        <v>191</v>
      </c>
      <c r="F144" s="139" t="s">
        <v>192</v>
      </c>
      <c r="G144" s="140" t="s">
        <v>193</v>
      </c>
      <c r="H144" s="141">
        <v>1</v>
      </c>
      <c r="I144" s="142"/>
      <c r="J144" s="143">
        <f t="shared" si="10"/>
        <v>0</v>
      </c>
      <c r="K144" s="144"/>
      <c r="L144" s="30"/>
      <c r="M144" s="145" t="s">
        <v>1</v>
      </c>
      <c r="N144" s="146" t="s">
        <v>38</v>
      </c>
      <c r="O144" s="55"/>
      <c r="P144" s="147">
        <f>O144*H144</f>
        <v>0</v>
      </c>
      <c r="Q144" s="147">
        <v>0</v>
      </c>
      <c r="R144" s="147">
        <f>Q144*H144</f>
        <v>0</v>
      </c>
      <c r="S144" s="147">
        <v>0</v>
      </c>
      <c r="T144" s="14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9" t="s">
        <v>130</v>
      </c>
      <c r="AT144" s="149" t="s">
        <v>115</v>
      </c>
      <c r="AU144" s="149" t="s">
        <v>80</v>
      </c>
      <c r="AY144" s="14" t="s">
        <v>110</v>
      </c>
      <c r="BE144" s="150">
        <f>IF(N144="základní",J144,0)</f>
        <v>0</v>
      </c>
      <c r="BF144" s="150">
        <f>IF(N144="snížená",J144,0)</f>
        <v>0</v>
      </c>
      <c r="BG144" s="150">
        <f>IF(N144="zákl. přenesená",J144,0)</f>
        <v>0</v>
      </c>
      <c r="BH144" s="150">
        <f>IF(N144="sníž. přenesená",J144,0)</f>
        <v>0</v>
      </c>
      <c r="BI144" s="150">
        <f>IF(N144="nulová",J144,0)</f>
        <v>0</v>
      </c>
      <c r="BJ144" s="14" t="s">
        <v>78</v>
      </c>
      <c r="BK144" s="150">
        <f>ROUND(I144*H144,2)</f>
        <v>0</v>
      </c>
      <c r="BL144" s="14" t="s">
        <v>130</v>
      </c>
      <c r="BM144" s="149" t="s">
        <v>194</v>
      </c>
    </row>
    <row r="145" spans="1:65" s="2" customFormat="1" ht="24.2" customHeight="1">
      <c r="A145" s="29"/>
      <c r="B145" s="136"/>
      <c r="C145" s="137" t="s">
        <v>195</v>
      </c>
      <c r="D145" s="137" t="s">
        <v>115</v>
      </c>
      <c r="E145" s="138" t="s">
        <v>196</v>
      </c>
      <c r="F145" s="139" t="s">
        <v>197</v>
      </c>
      <c r="G145" s="140" t="s">
        <v>137</v>
      </c>
      <c r="H145" s="141">
        <v>60</v>
      </c>
      <c r="I145" s="142"/>
      <c r="J145" s="143">
        <f t="shared" si="10"/>
        <v>0</v>
      </c>
      <c r="K145" s="144"/>
      <c r="L145" s="30"/>
      <c r="M145" s="145" t="s">
        <v>1</v>
      </c>
      <c r="N145" s="146" t="s">
        <v>38</v>
      </c>
      <c r="O145" s="55"/>
      <c r="P145" s="147">
        <f>O145*H145</f>
        <v>0</v>
      </c>
      <c r="Q145" s="147">
        <v>0</v>
      </c>
      <c r="R145" s="147">
        <f>Q145*H145</f>
        <v>0</v>
      </c>
      <c r="S145" s="147">
        <v>0</v>
      </c>
      <c r="T145" s="14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9" t="s">
        <v>130</v>
      </c>
      <c r="AT145" s="149" t="s">
        <v>115</v>
      </c>
      <c r="AU145" s="149" t="s">
        <v>80</v>
      </c>
      <c r="AY145" s="14" t="s">
        <v>110</v>
      </c>
      <c r="BE145" s="150">
        <f>IF(N145="základní",J145,0)</f>
        <v>0</v>
      </c>
      <c r="BF145" s="150">
        <f>IF(N145="snížená",J145,0)</f>
        <v>0</v>
      </c>
      <c r="BG145" s="150">
        <f>IF(N145="zákl. přenesená",J145,0)</f>
        <v>0</v>
      </c>
      <c r="BH145" s="150">
        <f>IF(N145="sníž. přenesená",J145,0)</f>
        <v>0</v>
      </c>
      <c r="BI145" s="150">
        <f>IF(N145="nulová",J145,0)</f>
        <v>0</v>
      </c>
      <c r="BJ145" s="14" t="s">
        <v>78</v>
      </c>
      <c r="BK145" s="150">
        <f>ROUND(I145*H145,2)</f>
        <v>0</v>
      </c>
      <c r="BL145" s="14" t="s">
        <v>130</v>
      </c>
      <c r="BM145" s="149" t="s">
        <v>198</v>
      </c>
    </row>
    <row r="146" spans="1:65" s="2" customFormat="1" ht="33" customHeight="1">
      <c r="A146" s="29"/>
      <c r="B146" s="136"/>
      <c r="C146" s="137" t="s">
        <v>199</v>
      </c>
      <c r="D146" s="137" t="s">
        <v>115</v>
      </c>
      <c r="E146" s="138" t="s">
        <v>200</v>
      </c>
      <c r="F146" s="139" t="s">
        <v>201</v>
      </c>
      <c r="G146" s="140" t="s">
        <v>137</v>
      </c>
      <c r="H146" s="141">
        <v>60</v>
      </c>
      <c r="I146" s="142"/>
      <c r="J146" s="143">
        <f t="shared" si="10"/>
        <v>0</v>
      </c>
      <c r="K146" s="144"/>
      <c r="L146" s="30"/>
      <c r="M146" s="145" t="s">
        <v>1</v>
      </c>
      <c r="N146" s="146" t="s">
        <v>38</v>
      </c>
      <c r="O146" s="55"/>
      <c r="P146" s="147">
        <f>O146*H146</f>
        <v>0</v>
      </c>
      <c r="Q146" s="147">
        <v>0.156</v>
      </c>
      <c r="R146" s="147">
        <f>Q146*H146</f>
        <v>9.36</v>
      </c>
      <c r="S146" s="147">
        <v>0</v>
      </c>
      <c r="T146" s="14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9" t="s">
        <v>130</v>
      </c>
      <c r="AT146" s="149" t="s">
        <v>115</v>
      </c>
      <c r="AU146" s="149" t="s">
        <v>80</v>
      </c>
      <c r="AY146" s="14" t="s">
        <v>110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4" t="s">
        <v>78</v>
      </c>
      <c r="BK146" s="150">
        <f>ROUND(I146*H146,2)</f>
        <v>0</v>
      </c>
      <c r="BL146" s="14" t="s">
        <v>130</v>
      </c>
      <c r="BM146" s="149" t="s">
        <v>202</v>
      </c>
    </row>
    <row r="147" spans="1:65" s="2" customFormat="1" ht="24.2" customHeight="1">
      <c r="A147" s="29"/>
      <c r="B147" s="136"/>
      <c r="C147" s="137" t="s">
        <v>203</v>
      </c>
      <c r="D147" s="137" t="s">
        <v>115</v>
      </c>
      <c r="E147" s="138" t="s">
        <v>204</v>
      </c>
      <c r="F147" s="139" t="s">
        <v>205</v>
      </c>
      <c r="G147" s="140" t="s">
        <v>137</v>
      </c>
      <c r="H147" s="141">
        <v>120</v>
      </c>
      <c r="I147" s="142"/>
      <c r="J147" s="143">
        <f t="shared" si="10"/>
        <v>0</v>
      </c>
      <c r="K147" s="144"/>
      <c r="L147" s="30"/>
      <c r="M147" s="145" t="s">
        <v>1</v>
      </c>
      <c r="N147" s="146" t="s">
        <v>38</v>
      </c>
      <c r="O147" s="55"/>
      <c r="P147" s="147">
        <f>O147*H147</f>
        <v>0</v>
      </c>
      <c r="Q147" s="147">
        <v>0.108</v>
      </c>
      <c r="R147" s="147">
        <f>Q147*H147</f>
        <v>12.959999999999999</v>
      </c>
      <c r="S147" s="147">
        <v>0</v>
      </c>
      <c r="T147" s="14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9" t="s">
        <v>130</v>
      </c>
      <c r="AT147" s="149" t="s">
        <v>115</v>
      </c>
      <c r="AU147" s="149" t="s">
        <v>80</v>
      </c>
      <c r="AY147" s="14" t="s">
        <v>110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4" t="s">
        <v>78</v>
      </c>
      <c r="BK147" s="150">
        <f>ROUND(I147*H147,2)</f>
        <v>0</v>
      </c>
      <c r="BL147" s="14" t="s">
        <v>130</v>
      </c>
      <c r="BM147" s="149" t="s">
        <v>206</v>
      </c>
    </row>
    <row r="148" spans="1:65" s="2" customFormat="1" ht="16.5" customHeight="1">
      <c r="A148" s="29"/>
      <c r="B148" s="136"/>
      <c r="C148" s="151" t="s">
        <v>7</v>
      </c>
      <c r="D148" s="151" t="s">
        <v>122</v>
      </c>
      <c r="E148" s="152" t="s">
        <v>207</v>
      </c>
      <c r="F148" s="153" t="s">
        <v>208</v>
      </c>
      <c r="G148" s="154" t="s">
        <v>118</v>
      </c>
      <c r="H148" s="155">
        <v>4</v>
      </c>
      <c r="I148" s="156"/>
      <c r="J148" s="157">
        <f t="shared" si="10"/>
        <v>0</v>
      </c>
      <c r="K148" s="158"/>
      <c r="L148" s="159"/>
      <c r="M148" s="160" t="s">
        <v>1</v>
      </c>
      <c r="N148" s="161" t="s">
        <v>38</v>
      </c>
      <c r="O148" s="55"/>
      <c r="P148" s="147">
        <f>O148*H148</f>
        <v>0</v>
      </c>
      <c r="Q148" s="147">
        <v>1</v>
      </c>
      <c r="R148" s="147">
        <f>Q148*H148</f>
        <v>4</v>
      </c>
      <c r="S148" s="147">
        <v>0</v>
      </c>
      <c r="T148" s="14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9" t="s">
        <v>159</v>
      </c>
      <c r="AT148" s="149" t="s">
        <v>122</v>
      </c>
      <c r="AU148" s="149" t="s">
        <v>80</v>
      </c>
      <c r="AY148" s="14" t="s">
        <v>110</v>
      </c>
      <c r="BE148" s="150">
        <f>IF(N148="základní",J148,0)</f>
        <v>0</v>
      </c>
      <c r="BF148" s="150">
        <f>IF(N148="snížená",J148,0)</f>
        <v>0</v>
      </c>
      <c r="BG148" s="150">
        <f>IF(N148="zákl. přenesená",J148,0)</f>
        <v>0</v>
      </c>
      <c r="BH148" s="150">
        <f>IF(N148="sníž. přenesená",J148,0)</f>
        <v>0</v>
      </c>
      <c r="BI148" s="150">
        <f>IF(N148="nulová",J148,0)</f>
        <v>0</v>
      </c>
      <c r="BJ148" s="14" t="s">
        <v>78</v>
      </c>
      <c r="BK148" s="150">
        <f>ROUND(I148*H148,2)</f>
        <v>0</v>
      </c>
      <c r="BL148" s="14" t="s">
        <v>159</v>
      </c>
      <c r="BM148" s="149" t="s">
        <v>209</v>
      </c>
    </row>
    <row r="149" spans="1:65" s="2" customFormat="1" ht="16.5" customHeight="1">
      <c r="A149" s="29"/>
      <c r="B149" s="136"/>
      <c r="C149" s="151" t="s">
        <v>210</v>
      </c>
      <c r="D149" s="151" t="s">
        <v>122</v>
      </c>
      <c r="E149" s="152" t="s">
        <v>211</v>
      </c>
      <c r="F149" s="153" t="s">
        <v>212</v>
      </c>
      <c r="G149" s="154" t="s">
        <v>137</v>
      </c>
      <c r="H149" s="155">
        <v>60</v>
      </c>
      <c r="I149" s="156"/>
      <c r="J149" s="157">
        <f t="shared" si="10"/>
        <v>0</v>
      </c>
      <c r="K149" s="158"/>
      <c r="L149" s="159"/>
      <c r="M149" s="160" t="s">
        <v>1</v>
      </c>
      <c r="N149" s="161" t="s">
        <v>38</v>
      </c>
      <c r="O149" s="55"/>
      <c r="P149" s="147">
        <f>O149*H149</f>
        <v>0</v>
      </c>
      <c r="Q149" s="147">
        <v>7.7999999999999999E-4</v>
      </c>
      <c r="R149" s="147">
        <f>Q149*H149</f>
        <v>4.6800000000000001E-2</v>
      </c>
      <c r="S149" s="147">
        <v>0</v>
      </c>
      <c r="T149" s="14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9" t="s">
        <v>159</v>
      </c>
      <c r="AT149" s="149" t="s">
        <v>122</v>
      </c>
      <c r="AU149" s="149" t="s">
        <v>80</v>
      </c>
      <c r="AY149" s="14" t="s">
        <v>110</v>
      </c>
      <c r="BE149" s="150">
        <f>IF(N149="základní",J149,0)</f>
        <v>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4" t="s">
        <v>78</v>
      </c>
      <c r="BK149" s="150">
        <f>ROUND(I149*H149,2)</f>
        <v>0</v>
      </c>
      <c r="BL149" s="14" t="s">
        <v>159</v>
      </c>
      <c r="BM149" s="149" t="s">
        <v>213</v>
      </c>
    </row>
    <row r="150" spans="1:65" s="2" customFormat="1" ht="24.2" customHeight="1">
      <c r="A150" s="29"/>
      <c r="B150" s="136"/>
      <c r="C150" s="151" t="s">
        <v>214</v>
      </c>
      <c r="D150" s="151" t="s">
        <v>122</v>
      </c>
      <c r="E150" s="152" t="s">
        <v>215</v>
      </c>
      <c r="F150" s="153" t="s">
        <v>216</v>
      </c>
      <c r="G150" s="154" t="s">
        <v>137</v>
      </c>
      <c r="H150" s="155">
        <v>60</v>
      </c>
      <c r="I150" s="156"/>
      <c r="J150" s="157">
        <f t="shared" si="10"/>
        <v>0</v>
      </c>
      <c r="K150" s="158"/>
      <c r="L150" s="159"/>
      <c r="M150" s="160" t="s">
        <v>1</v>
      </c>
      <c r="N150" s="161" t="s">
        <v>38</v>
      </c>
      <c r="O150" s="55"/>
      <c r="P150" s="147">
        <f>O150*H150</f>
        <v>0</v>
      </c>
      <c r="Q150" s="147">
        <v>2.0000000000000001E-4</v>
      </c>
      <c r="R150" s="147">
        <f>Q150*H150</f>
        <v>1.2E-2</v>
      </c>
      <c r="S150" s="147">
        <v>0</v>
      </c>
      <c r="T150" s="14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9" t="s">
        <v>159</v>
      </c>
      <c r="AT150" s="149" t="s">
        <v>122</v>
      </c>
      <c r="AU150" s="149" t="s">
        <v>80</v>
      </c>
      <c r="AY150" s="14" t="s">
        <v>110</v>
      </c>
      <c r="BE150" s="150">
        <f>IF(N150="základní",J150,0)</f>
        <v>0</v>
      </c>
      <c r="BF150" s="150">
        <f>IF(N150="snížená",J150,0)</f>
        <v>0</v>
      </c>
      <c r="BG150" s="150">
        <f>IF(N150="zákl. přenesená",J150,0)</f>
        <v>0</v>
      </c>
      <c r="BH150" s="150">
        <f>IF(N150="sníž. přenesená",J150,0)</f>
        <v>0</v>
      </c>
      <c r="BI150" s="150">
        <f>IF(N150="nulová",J150,0)</f>
        <v>0</v>
      </c>
      <c r="BJ150" s="14" t="s">
        <v>78</v>
      </c>
      <c r="BK150" s="150">
        <f>ROUND(I150*H150,2)</f>
        <v>0</v>
      </c>
      <c r="BL150" s="14" t="s">
        <v>159</v>
      </c>
      <c r="BM150" s="149" t="s">
        <v>217</v>
      </c>
    </row>
    <row r="151" spans="1:65" s="2" customFormat="1" ht="21.75" customHeight="1">
      <c r="A151" s="29"/>
      <c r="B151" s="136"/>
      <c r="C151" s="151" t="s">
        <v>218</v>
      </c>
      <c r="D151" s="151" t="s">
        <v>122</v>
      </c>
      <c r="E151" s="152" t="s">
        <v>219</v>
      </c>
      <c r="F151" s="153" t="s">
        <v>220</v>
      </c>
      <c r="G151" s="154" t="s">
        <v>137</v>
      </c>
      <c r="H151" s="155">
        <v>60</v>
      </c>
      <c r="I151" s="156"/>
      <c r="J151" s="157">
        <f t="shared" si="10"/>
        <v>0</v>
      </c>
      <c r="K151" s="158"/>
      <c r="L151" s="159"/>
      <c r="M151" s="160" t="s">
        <v>1</v>
      </c>
      <c r="N151" s="161" t="s">
        <v>38</v>
      </c>
      <c r="O151" s="55"/>
      <c r="P151" s="147">
        <f>O151*H151</f>
        <v>0</v>
      </c>
      <c r="Q151" s="147">
        <v>0</v>
      </c>
      <c r="R151" s="147">
        <f>Q151*H151</f>
        <v>0</v>
      </c>
      <c r="S151" s="147">
        <v>0</v>
      </c>
      <c r="T151" s="14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9" t="s">
        <v>159</v>
      </c>
      <c r="AT151" s="149" t="s">
        <v>122</v>
      </c>
      <c r="AU151" s="149" t="s">
        <v>80</v>
      </c>
      <c r="AY151" s="14" t="s">
        <v>110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4" t="s">
        <v>78</v>
      </c>
      <c r="BK151" s="150">
        <f>ROUND(I151*H151,2)</f>
        <v>0</v>
      </c>
      <c r="BL151" s="14" t="s">
        <v>159</v>
      </c>
      <c r="BM151" s="149" t="s">
        <v>221</v>
      </c>
    </row>
    <row r="152" spans="1:65" s="2" customFormat="1" ht="16.5" customHeight="1">
      <c r="A152" s="29"/>
      <c r="B152" s="136"/>
      <c r="C152" s="151" t="s">
        <v>222</v>
      </c>
      <c r="D152" s="151" t="s">
        <v>122</v>
      </c>
      <c r="E152" s="152" t="s">
        <v>223</v>
      </c>
      <c r="F152" s="153" t="s">
        <v>224</v>
      </c>
      <c r="G152" s="154" t="s">
        <v>137</v>
      </c>
      <c r="H152" s="155">
        <v>70</v>
      </c>
      <c r="I152" s="156"/>
      <c r="J152" s="157">
        <f t="shared" si="10"/>
        <v>0</v>
      </c>
      <c r="K152" s="158"/>
      <c r="L152" s="159"/>
      <c r="M152" s="160" t="s">
        <v>1</v>
      </c>
      <c r="N152" s="161" t="s">
        <v>38</v>
      </c>
      <c r="O152" s="55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9" t="s">
        <v>148</v>
      </c>
      <c r="AT152" s="149" t="s">
        <v>122</v>
      </c>
      <c r="AU152" s="149" t="s">
        <v>80</v>
      </c>
      <c r="AY152" s="14" t="s">
        <v>110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4" t="s">
        <v>78</v>
      </c>
      <c r="BK152" s="150">
        <f>ROUND(I152*H152,2)</f>
        <v>0</v>
      </c>
      <c r="BL152" s="14" t="s">
        <v>130</v>
      </c>
      <c r="BM152" s="149" t="s">
        <v>225</v>
      </c>
    </row>
    <row r="153" spans="1:65" s="2" customFormat="1" ht="24.2" customHeight="1">
      <c r="A153" s="29"/>
      <c r="B153" s="136"/>
      <c r="C153" s="137" t="s">
        <v>226</v>
      </c>
      <c r="D153" s="137" t="s">
        <v>115</v>
      </c>
      <c r="E153" s="138" t="s">
        <v>227</v>
      </c>
      <c r="F153" s="139" t="s">
        <v>228</v>
      </c>
      <c r="G153" s="140" t="s">
        <v>137</v>
      </c>
      <c r="H153" s="141">
        <v>60</v>
      </c>
      <c r="I153" s="142"/>
      <c r="J153" s="143">
        <f t="shared" si="10"/>
        <v>0</v>
      </c>
      <c r="K153" s="144"/>
      <c r="L153" s="30"/>
      <c r="M153" s="145" t="s">
        <v>1</v>
      </c>
      <c r="N153" s="146" t="s">
        <v>38</v>
      </c>
      <c r="O153" s="55"/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9" t="s">
        <v>130</v>
      </c>
      <c r="AT153" s="149" t="s">
        <v>115</v>
      </c>
      <c r="AU153" s="149" t="s">
        <v>80</v>
      </c>
      <c r="AY153" s="14" t="s">
        <v>110</v>
      </c>
      <c r="BE153" s="150">
        <f>IF(N153="základní",J153,0)</f>
        <v>0</v>
      </c>
      <c r="BF153" s="150">
        <f>IF(N153="snížená",J153,0)</f>
        <v>0</v>
      </c>
      <c r="BG153" s="150">
        <f>IF(N153="zákl. přenesená",J153,0)</f>
        <v>0</v>
      </c>
      <c r="BH153" s="150">
        <f>IF(N153="sníž. přenesená",J153,0)</f>
        <v>0</v>
      </c>
      <c r="BI153" s="150">
        <f>IF(N153="nulová",J153,0)</f>
        <v>0</v>
      </c>
      <c r="BJ153" s="14" t="s">
        <v>78</v>
      </c>
      <c r="BK153" s="150">
        <f>ROUND(I153*H153,2)</f>
        <v>0</v>
      </c>
      <c r="BL153" s="14" t="s">
        <v>130</v>
      </c>
      <c r="BM153" s="149" t="s">
        <v>229</v>
      </c>
    </row>
    <row r="154" spans="1:65" s="2" customFormat="1" ht="21.75" customHeight="1">
      <c r="A154" s="29"/>
      <c r="B154" s="136"/>
      <c r="C154" s="137" t="s">
        <v>230</v>
      </c>
      <c r="D154" s="137" t="s">
        <v>115</v>
      </c>
      <c r="E154" s="138" t="s">
        <v>231</v>
      </c>
      <c r="F154" s="139" t="s">
        <v>232</v>
      </c>
      <c r="G154" s="140" t="s">
        <v>129</v>
      </c>
      <c r="H154" s="141">
        <v>10</v>
      </c>
      <c r="I154" s="142"/>
      <c r="J154" s="143">
        <f t="shared" si="10"/>
        <v>0</v>
      </c>
      <c r="K154" s="144"/>
      <c r="L154" s="30"/>
      <c r="M154" s="145" t="s">
        <v>1</v>
      </c>
      <c r="N154" s="146" t="s">
        <v>38</v>
      </c>
      <c r="O154" s="55"/>
      <c r="P154" s="147">
        <f>O154*H154</f>
        <v>0</v>
      </c>
      <c r="Q154" s="147">
        <v>7.6E-3</v>
      </c>
      <c r="R154" s="147">
        <f>Q154*H154</f>
        <v>7.5999999999999998E-2</v>
      </c>
      <c r="S154" s="147">
        <v>0</v>
      </c>
      <c r="T154" s="14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9" t="s">
        <v>130</v>
      </c>
      <c r="AT154" s="149" t="s">
        <v>115</v>
      </c>
      <c r="AU154" s="149" t="s">
        <v>80</v>
      </c>
      <c r="AY154" s="14" t="s">
        <v>110</v>
      </c>
      <c r="BE154" s="150">
        <f>IF(N154="základní",J154,0)</f>
        <v>0</v>
      </c>
      <c r="BF154" s="150">
        <f>IF(N154="snížená",J154,0)</f>
        <v>0</v>
      </c>
      <c r="BG154" s="150">
        <f>IF(N154="zákl. přenesená",J154,0)</f>
        <v>0</v>
      </c>
      <c r="BH154" s="150">
        <f>IF(N154="sníž. přenesená",J154,0)</f>
        <v>0</v>
      </c>
      <c r="BI154" s="150">
        <f>IF(N154="nulová",J154,0)</f>
        <v>0</v>
      </c>
      <c r="BJ154" s="14" t="s">
        <v>78</v>
      </c>
      <c r="BK154" s="150">
        <f>ROUND(I154*H154,2)</f>
        <v>0</v>
      </c>
      <c r="BL154" s="14" t="s">
        <v>130</v>
      </c>
      <c r="BM154" s="149" t="s">
        <v>233</v>
      </c>
    </row>
    <row r="155" spans="1:65" s="2" customFormat="1" ht="24.2" customHeight="1">
      <c r="A155" s="29"/>
      <c r="B155" s="136"/>
      <c r="C155" s="137" t="s">
        <v>234</v>
      </c>
      <c r="D155" s="137" t="s">
        <v>115</v>
      </c>
      <c r="E155" s="138" t="s">
        <v>235</v>
      </c>
      <c r="F155" s="139" t="s">
        <v>236</v>
      </c>
      <c r="G155" s="140" t="s">
        <v>137</v>
      </c>
      <c r="H155" s="141">
        <v>10</v>
      </c>
      <c r="I155" s="142"/>
      <c r="J155" s="143">
        <f t="shared" si="10"/>
        <v>0</v>
      </c>
      <c r="K155" s="144"/>
      <c r="L155" s="30"/>
      <c r="M155" s="145" t="s">
        <v>1</v>
      </c>
      <c r="N155" s="146" t="s">
        <v>38</v>
      </c>
      <c r="O155" s="55"/>
      <c r="P155" s="147">
        <f>O155*H155</f>
        <v>0</v>
      </c>
      <c r="Q155" s="147">
        <v>1.9E-3</v>
      </c>
      <c r="R155" s="147">
        <f>Q155*H155</f>
        <v>1.9E-2</v>
      </c>
      <c r="S155" s="147">
        <v>0</v>
      </c>
      <c r="T155" s="14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9" t="s">
        <v>130</v>
      </c>
      <c r="AT155" s="149" t="s">
        <v>115</v>
      </c>
      <c r="AU155" s="149" t="s">
        <v>80</v>
      </c>
      <c r="AY155" s="14" t="s">
        <v>110</v>
      </c>
      <c r="BE155" s="150">
        <f>IF(N155="základní",J155,0)</f>
        <v>0</v>
      </c>
      <c r="BF155" s="150">
        <f>IF(N155="snížená",J155,0)</f>
        <v>0</v>
      </c>
      <c r="BG155" s="150">
        <f>IF(N155="zákl. přenesená",J155,0)</f>
        <v>0</v>
      </c>
      <c r="BH155" s="150">
        <f>IF(N155="sníž. přenesená",J155,0)</f>
        <v>0</v>
      </c>
      <c r="BI155" s="150">
        <f>IF(N155="nulová",J155,0)</f>
        <v>0</v>
      </c>
      <c r="BJ155" s="14" t="s">
        <v>78</v>
      </c>
      <c r="BK155" s="150">
        <f>ROUND(I155*H155,2)</f>
        <v>0</v>
      </c>
      <c r="BL155" s="14" t="s">
        <v>130</v>
      </c>
      <c r="BM155" s="149" t="s">
        <v>237</v>
      </c>
    </row>
    <row r="156" spans="1:65" s="2" customFormat="1" ht="24.2" customHeight="1">
      <c r="A156" s="29"/>
      <c r="B156" s="136"/>
      <c r="C156" s="137" t="s">
        <v>238</v>
      </c>
      <c r="D156" s="137" t="s">
        <v>115</v>
      </c>
      <c r="E156" s="138" t="s">
        <v>239</v>
      </c>
      <c r="F156" s="139" t="s">
        <v>240</v>
      </c>
      <c r="G156" s="140" t="s">
        <v>137</v>
      </c>
      <c r="H156" s="141">
        <v>10</v>
      </c>
      <c r="I156" s="142"/>
      <c r="J156" s="143">
        <f t="shared" si="10"/>
        <v>0</v>
      </c>
      <c r="K156" s="144"/>
      <c r="L156" s="30"/>
      <c r="M156" s="145" t="s">
        <v>1</v>
      </c>
      <c r="N156" s="146" t="s">
        <v>38</v>
      </c>
      <c r="O156" s="55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9" t="s">
        <v>130</v>
      </c>
      <c r="AT156" s="149" t="s">
        <v>115</v>
      </c>
      <c r="AU156" s="149" t="s">
        <v>80</v>
      </c>
      <c r="AY156" s="14" t="s">
        <v>110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4" t="s">
        <v>78</v>
      </c>
      <c r="BK156" s="150">
        <f>ROUND(I156*H156,2)</f>
        <v>0</v>
      </c>
      <c r="BL156" s="14" t="s">
        <v>130</v>
      </c>
      <c r="BM156" s="149" t="s">
        <v>241</v>
      </c>
    </row>
    <row r="157" spans="1:65" s="2" customFormat="1" ht="24.2" customHeight="1">
      <c r="A157" s="29"/>
      <c r="B157" s="136"/>
      <c r="C157" s="151" t="s">
        <v>242</v>
      </c>
      <c r="D157" s="151" t="s">
        <v>122</v>
      </c>
      <c r="E157" s="152" t="s">
        <v>243</v>
      </c>
      <c r="F157" s="153" t="s">
        <v>244</v>
      </c>
      <c r="G157" s="154" t="s">
        <v>137</v>
      </c>
      <c r="H157" s="155">
        <v>10</v>
      </c>
      <c r="I157" s="156"/>
      <c r="J157" s="157">
        <f t="shared" si="10"/>
        <v>0</v>
      </c>
      <c r="K157" s="158"/>
      <c r="L157" s="159"/>
      <c r="M157" s="160" t="s">
        <v>1</v>
      </c>
      <c r="N157" s="161" t="s">
        <v>38</v>
      </c>
      <c r="O157" s="55"/>
      <c r="P157" s="147">
        <f>O157*H157</f>
        <v>0</v>
      </c>
      <c r="Q157" s="147">
        <v>7.7999999999999999E-4</v>
      </c>
      <c r="R157" s="147">
        <f>Q157*H157</f>
        <v>7.7999999999999996E-3</v>
      </c>
      <c r="S157" s="147">
        <v>0</v>
      </c>
      <c r="T157" s="14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9" t="s">
        <v>159</v>
      </c>
      <c r="AT157" s="149" t="s">
        <v>122</v>
      </c>
      <c r="AU157" s="149" t="s">
        <v>80</v>
      </c>
      <c r="AY157" s="14" t="s">
        <v>110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4" t="s">
        <v>78</v>
      </c>
      <c r="BK157" s="150">
        <f>ROUND(I157*H157,2)</f>
        <v>0</v>
      </c>
      <c r="BL157" s="14" t="s">
        <v>159</v>
      </c>
      <c r="BM157" s="149" t="s">
        <v>245</v>
      </c>
    </row>
    <row r="158" spans="1:65" s="2" customFormat="1" ht="16.5" customHeight="1">
      <c r="A158" s="29"/>
      <c r="B158" s="136"/>
      <c r="C158" s="137" t="s">
        <v>246</v>
      </c>
      <c r="D158" s="137" t="s">
        <v>115</v>
      </c>
      <c r="E158" s="138" t="s">
        <v>247</v>
      </c>
      <c r="F158" s="139" t="s">
        <v>248</v>
      </c>
      <c r="G158" s="140" t="s">
        <v>118</v>
      </c>
      <c r="H158" s="141">
        <v>8</v>
      </c>
      <c r="I158" s="142"/>
      <c r="J158" s="143">
        <f t="shared" si="10"/>
        <v>0</v>
      </c>
      <c r="K158" s="144"/>
      <c r="L158" s="30"/>
      <c r="M158" s="145" t="s">
        <v>1</v>
      </c>
      <c r="N158" s="146" t="s">
        <v>38</v>
      </c>
      <c r="O158" s="55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9" t="s">
        <v>130</v>
      </c>
      <c r="AT158" s="149" t="s">
        <v>115</v>
      </c>
      <c r="AU158" s="149" t="s">
        <v>80</v>
      </c>
      <c r="AY158" s="14" t="s">
        <v>110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4" t="s">
        <v>78</v>
      </c>
      <c r="BK158" s="150">
        <f>ROUND(I158*H158,2)</f>
        <v>0</v>
      </c>
      <c r="BL158" s="14" t="s">
        <v>130</v>
      </c>
      <c r="BM158" s="149" t="s">
        <v>249</v>
      </c>
    </row>
    <row r="159" spans="1:65" s="2" customFormat="1" ht="24.2" customHeight="1">
      <c r="A159" s="29"/>
      <c r="B159" s="136"/>
      <c r="C159" s="137" t="s">
        <v>250</v>
      </c>
      <c r="D159" s="137" t="s">
        <v>115</v>
      </c>
      <c r="E159" s="138" t="s">
        <v>251</v>
      </c>
      <c r="F159" s="139" t="s">
        <v>252</v>
      </c>
      <c r="G159" s="140" t="s">
        <v>118</v>
      </c>
      <c r="H159" s="141">
        <v>80</v>
      </c>
      <c r="I159" s="142"/>
      <c r="J159" s="143">
        <f t="shared" si="10"/>
        <v>0</v>
      </c>
      <c r="K159" s="144"/>
      <c r="L159" s="30"/>
      <c r="M159" s="145" t="s">
        <v>1</v>
      </c>
      <c r="N159" s="146" t="s">
        <v>38</v>
      </c>
      <c r="O159" s="55"/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9" t="s">
        <v>130</v>
      </c>
      <c r="AT159" s="149" t="s">
        <v>115</v>
      </c>
      <c r="AU159" s="149" t="s">
        <v>80</v>
      </c>
      <c r="AY159" s="14" t="s">
        <v>110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4" t="s">
        <v>78</v>
      </c>
      <c r="BK159" s="150">
        <f>ROUND(I159*H159,2)</f>
        <v>0</v>
      </c>
      <c r="BL159" s="14" t="s">
        <v>130</v>
      </c>
      <c r="BM159" s="149" t="s">
        <v>253</v>
      </c>
    </row>
    <row r="160" spans="1:65" s="2" customFormat="1" ht="33" customHeight="1">
      <c r="A160" s="29"/>
      <c r="B160" s="136"/>
      <c r="C160" s="137" t="s">
        <v>254</v>
      </c>
      <c r="D160" s="137" t="s">
        <v>115</v>
      </c>
      <c r="E160" s="138" t="s">
        <v>255</v>
      </c>
      <c r="F160" s="139" t="s">
        <v>256</v>
      </c>
      <c r="G160" s="140" t="s">
        <v>137</v>
      </c>
      <c r="H160" s="141">
        <v>10</v>
      </c>
      <c r="I160" s="142"/>
      <c r="J160" s="143">
        <f t="shared" si="10"/>
        <v>0</v>
      </c>
      <c r="K160" s="144"/>
      <c r="L160" s="30"/>
      <c r="M160" s="145" t="s">
        <v>1</v>
      </c>
      <c r="N160" s="146" t="s">
        <v>38</v>
      </c>
      <c r="O160" s="55"/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9" t="s">
        <v>130</v>
      </c>
      <c r="AT160" s="149" t="s">
        <v>115</v>
      </c>
      <c r="AU160" s="149" t="s">
        <v>80</v>
      </c>
      <c r="AY160" s="14" t="s">
        <v>110</v>
      </c>
      <c r="BE160" s="150">
        <f>IF(N160="základní",J160,0)</f>
        <v>0</v>
      </c>
      <c r="BF160" s="150">
        <f>IF(N160="snížená",J160,0)</f>
        <v>0</v>
      </c>
      <c r="BG160" s="150">
        <f>IF(N160="zákl. přenesená",J160,0)</f>
        <v>0</v>
      </c>
      <c r="BH160" s="150">
        <f>IF(N160="sníž. přenesená",J160,0)</f>
        <v>0</v>
      </c>
      <c r="BI160" s="150">
        <f>IF(N160="nulová",J160,0)</f>
        <v>0</v>
      </c>
      <c r="BJ160" s="14" t="s">
        <v>78</v>
      </c>
      <c r="BK160" s="150">
        <f>ROUND(I160*H160,2)</f>
        <v>0</v>
      </c>
      <c r="BL160" s="14" t="s">
        <v>130</v>
      </c>
      <c r="BM160" s="149" t="s">
        <v>257</v>
      </c>
    </row>
    <row r="161" spans="1:65" s="12" customFormat="1" ht="25.9" customHeight="1">
      <c r="B161" s="123"/>
      <c r="D161" s="124" t="s">
        <v>72</v>
      </c>
      <c r="E161" s="125" t="s">
        <v>258</v>
      </c>
      <c r="F161" s="125" t="s">
        <v>259</v>
      </c>
      <c r="I161" s="126"/>
      <c r="J161" s="127">
        <f>BK161</f>
        <v>0</v>
      </c>
      <c r="L161" s="123"/>
      <c r="M161" s="128"/>
      <c r="N161" s="129"/>
      <c r="O161" s="129"/>
      <c r="P161" s="130">
        <f>SUM(P162:P164)</f>
        <v>0</v>
      </c>
      <c r="Q161" s="129"/>
      <c r="R161" s="130">
        <f>SUM(R162:R164)</f>
        <v>0</v>
      </c>
      <c r="S161" s="129"/>
      <c r="T161" s="131">
        <f>SUM(T162:T164)</f>
        <v>0</v>
      </c>
      <c r="AR161" s="124" t="s">
        <v>119</v>
      </c>
      <c r="AT161" s="132" t="s">
        <v>72</v>
      </c>
      <c r="AU161" s="132" t="s">
        <v>73</v>
      </c>
      <c r="AY161" s="124" t="s">
        <v>110</v>
      </c>
      <c r="BK161" s="133">
        <f>SUM(BK162:BK164)</f>
        <v>0</v>
      </c>
    </row>
    <row r="162" spans="1:65" s="2" customFormat="1" ht="24.2" customHeight="1">
      <c r="A162" s="29"/>
      <c r="B162" s="136"/>
      <c r="C162" s="137" t="s">
        <v>260</v>
      </c>
      <c r="D162" s="137" t="s">
        <v>115</v>
      </c>
      <c r="E162" s="138" t="s">
        <v>261</v>
      </c>
      <c r="F162" s="139" t="s">
        <v>262</v>
      </c>
      <c r="G162" s="140" t="s">
        <v>263</v>
      </c>
      <c r="H162" s="141">
        <v>12</v>
      </c>
      <c r="I162" s="142"/>
      <c r="J162" s="143">
        <f>ROUND(I162*H162,2)</f>
        <v>0</v>
      </c>
      <c r="K162" s="144"/>
      <c r="L162" s="30"/>
      <c r="M162" s="145" t="s">
        <v>1</v>
      </c>
      <c r="N162" s="146" t="s">
        <v>38</v>
      </c>
      <c r="O162" s="55"/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9" t="s">
        <v>130</v>
      </c>
      <c r="AT162" s="149" t="s">
        <v>115</v>
      </c>
      <c r="AU162" s="149" t="s">
        <v>78</v>
      </c>
      <c r="AY162" s="14" t="s">
        <v>110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4" t="s">
        <v>78</v>
      </c>
      <c r="BK162" s="150">
        <f>ROUND(I162*H162,2)</f>
        <v>0</v>
      </c>
      <c r="BL162" s="14" t="s">
        <v>130</v>
      </c>
      <c r="BM162" s="149" t="s">
        <v>264</v>
      </c>
    </row>
    <row r="163" spans="1:65" s="2" customFormat="1" ht="21.75" customHeight="1">
      <c r="A163" s="29"/>
      <c r="B163" s="136"/>
      <c r="C163" s="137" t="s">
        <v>265</v>
      </c>
      <c r="D163" s="137" t="s">
        <v>115</v>
      </c>
      <c r="E163" s="138" t="s">
        <v>266</v>
      </c>
      <c r="F163" s="139" t="s">
        <v>267</v>
      </c>
      <c r="G163" s="140" t="s">
        <v>263</v>
      </c>
      <c r="H163" s="141">
        <v>8</v>
      </c>
      <c r="I163" s="142"/>
      <c r="J163" s="143">
        <f>ROUND(I163*H163,2)</f>
        <v>0</v>
      </c>
      <c r="K163" s="144"/>
      <c r="L163" s="30"/>
      <c r="M163" s="145" t="s">
        <v>1</v>
      </c>
      <c r="N163" s="146" t="s">
        <v>38</v>
      </c>
      <c r="O163" s="55"/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9" t="s">
        <v>130</v>
      </c>
      <c r="AT163" s="149" t="s">
        <v>115</v>
      </c>
      <c r="AU163" s="149" t="s">
        <v>78</v>
      </c>
      <c r="AY163" s="14" t="s">
        <v>110</v>
      </c>
      <c r="BE163" s="150">
        <f>IF(N163="základní",J163,0)</f>
        <v>0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4" t="s">
        <v>78</v>
      </c>
      <c r="BK163" s="150">
        <f>ROUND(I163*H163,2)</f>
        <v>0</v>
      </c>
      <c r="BL163" s="14" t="s">
        <v>130</v>
      </c>
      <c r="BM163" s="149" t="s">
        <v>268</v>
      </c>
    </row>
    <row r="164" spans="1:65" s="2" customFormat="1" ht="16.5" customHeight="1">
      <c r="A164" s="29"/>
      <c r="B164" s="136"/>
      <c r="C164" s="137" t="s">
        <v>269</v>
      </c>
      <c r="D164" s="137" t="s">
        <v>115</v>
      </c>
      <c r="E164" s="138" t="s">
        <v>270</v>
      </c>
      <c r="F164" s="139" t="s">
        <v>271</v>
      </c>
      <c r="G164" s="140" t="s">
        <v>263</v>
      </c>
      <c r="H164" s="141">
        <v>4</v>
      </c>
      <c r="I164" s="142"/>
      <c r="J164" s="143">
        <f>ROUND(I164*H164,2)</f>
        <v>0</v>
      </c>
      <c r="K164" s="144"/>
      <c r="L164" s="30"/>
      <c r="M164" s="145" t="s">
        <v>1</v>
      </c>
      <c r="N164" s="146" t="s">
        <v>38</v>
      </c>
      <c r="O164" s="55"/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9" t="s">
        <v>272</v>
      </c>
      <c r="AT164" s="149" t="s">
        <v>115</v>
      </c>
      <c r="AU164" s="149" t="s">
        <v>78</v>
      </c>
      <c r="AY164" s="14" t="s">
        <v>110</v>
      </c>
      <c r="BE164" s="150">
        <f>IF(N164="základní",J164,0)</f>
        <v>0</v>
      </c>
      <c r="BF164" s="150">
        <f>IF(N164="snížená",J164,0)</f>
        <v>0</v>
      </c>
      <c r="BG164" s="150">
        <f>IF(N164="zákl. přenesená",J164,0)</f>
        <v>0</v>
      </c>
      <c r="BH164" s="150">
        <f>IF(N164="sníž. přenesená",J164,0)</f>
        <v>0</v>
      </c>
      <c r="BI164" s="150">
        <f>IF(N164="nulová",J164,0)</f>
        <v>0</v>
      </c>
      <c r="BJ164" s="14" t="s">
        <v>78</v>
      </c>
      <c r="BK164" s="150">
        <f>ROUND(I164*H164,2)</f>
        <v>0</v>
      </c>
      <c r="BL164" s="14" t="s">
        <v>272</v>
      </c>
      <c r="BM164" s="149" t="s">
        <v>273</v>
      </c>
    </row>
    <row r="165" spans="1:65" s="12" customFormat="1" ht="25.9" customHeight="1">
      <c r="B165" s="123"/>
      <c r="D165" s="124" t="s">
        <v>72</v>
      </c>
      <c r="E165" s="125" t="s">
        <v>274</v>
      </c>
      <c r="F165" s="125" t="s">
        <v>275</v>
      </c>
      <c r="I165" s="126"/>
      <c r="J165" s="127">
        <f>BK165</f>
        <v>0</v>
      </c>
      <c r="L165" s="123"/>
      <c r="M165" s="128"/>
      <c r="N165" s="129"/>
      <c r="O165" s="129"/>
      <c r="P165" s="130">
        <f>P166</f>
        <v>0</v>
      </c>
      <c r="Q165" s="129"/>
      <c r="R165" s="130">
        <f>R166</f>
        <v>0</v>
      </c>
      <c r="S165" s="129"/>
      <c r="T165" s="131">
        <f>T166</f>
        <v>0</v>
      </c>
      <c r="AR165" s="124" t="s">
        <v>246</v>
      </c>
      <c r="AT165" s="132" t="s">
        <v>72</v>
      </c>
      <c r="AU165" s="132" t="s">
        <v>73</v>
      </c>
      <c r="AY165" s="124" t="s">
        <v>110</v>
      </c>
      <c r="BK165" s="133">
        <f>BK166</f>
        <v>0</v>
      </c>
    </row>
    <row r="166" spans="1:65" s="12" customFormat="1" ht="22.9" customHeight="1">
      <c r="B166" s="123"/>
      <c r="D166" s="124" t="s">
        <v>72</v>
      </c>
      <c r="E166" s="134" t="s">
        <v>73</v>
      </c>
      <c r="F166" s="134" t="s">
        <v>275</v>
      </c>
      <c r="I166" s="126"/>
      <c r="J166" s="135">
        <f>BK166</f>
        <v>0</v>
      </c>
      <c r="L166" s="123"/>
      <c r="M166" s="128"/>
      <c r="N166" s="129"/>
      <c r="O166" s="129"/>
      <c r="P166" s="130">
        <f>SUM(P167:P171)</f>
        <v>0</v>
      </c>
      <c r="Q166" s="129"/>
      <c r="R166" s="130">
        <f>SUM(R167:R171)</f>
        <v>0</v>
      </c>
      <c r="S166" s="129"/>
      <c r="T166" s="131">
        <f>SUM(T167:T171)</f>
        <v>0</v>
      </c>
      <c r="AR166" s="124" t="s">
        <v>246</v>
      </c>
      <c r="AT166" s="132" t="s">
        <v>72</v>
      </c>
      <c r="AU166" s="132" t="s">
        <v>78</v>
      </c>
      <c r="AY166" s="124" t="s">
        <v>110</v>
      </c>
      <c r="BK166" s="133">
        <f>SUM(BK167:BK171)</f>
        <v>0</v>
      </c>
    </row>
    <row r="167" spans="1:65" s="2" customFormat="1" ht="16.5" customHeight="1">
      <c r="A167" s="29"/>
      <c r="B167" s="136"/>
      <c r="C167" s="137" t="s">
        <v>276</v>
      </c>
      <c r="D167" s="137" t="s">
        <v>115</v>
      </c>
      <c r="E167" s="138" t="s">
        <v>277</v>
      </c>
      <c r="F167" s="139" t="s">
        <v>278</v>
      </c>
      <c r="G167" s="140" t="s">
        <v>279</v>
      </c>
      <c r="H167" s="141">
        <v>1</v>
      </c>
      <c r="I167" s="142"/>
      <c r="J167" s="143">
        <f>ROUND(I167*H167,2)</f>
        <v>0</v>
      </c>
      <c r="K167" s="144"/>
      <c r="L167" s="30"/>
      <c r="M167" s="145" t="s">
        <v>1</v>
      </c>
      <c r="N167" s="146" t="s">
        <v>38</v>
      </c>
      <c r="O167" s="55"/>
      <c r="P167" s="147">
        <f>O167*H167</f>
        <v>0</v>
      </c>
      <c r="Q167" s="147">
        <v>0</v>
      </c>
      <c r="R167" s="147">
        <f>Q167*H167</f>
        <v>0</v>
      </c>
      <c r="S167" s="147">
        <v>0</v>
      </c>
      <c r="T167" s="14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9" t="s">
        <v>280</v>
      </c>
      <c r="AT167" s="149" t="s">
        <v>115</v>
      </c>
      <c r="AU167" s="149" t="s">
        <v>80</v>
      </c>
      <c r="AY167" s="14" t="s">
        <v>110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4" t="s">
        <v>78</v>
      </c>
      <c r="BK167" s="150">
        <f>ROUND(I167*H167,2)</f>
        <v>0</v>
      </c>
      <c r="BL167" s="14" t="s">
        <v>280</v>
      </c>
      <c r="BM167" s="149" t="s">
        <v>281</v>
      </c>
    </row>
    <row r="168" spans="1:65" s="2" customFormat="1" ht="16.5" customHeight="1">
      <c r="A168" s="29"/>
      <c r="B168" s="136"/>
      <c r="C168" s="137" t="s">
        <v>282</v>
      </c>
      <c r="D168" s="137" t="s">
        <v>115</v>
      </c>
      <c r="E168" s="138" t="s">
        <v>283</v>
      </c>
      <c r="F168" s="139" t="s">
        <v>284</v>
      </c>
      <c r="G168" s="140" t="s">
        <v>279</v>
      </c>
      <c r="H168" s="141">
        <v>1</v>
      </c>
      <c r="I168" s="142"/>
      <c r="J168" s="143">
        <f>ROUND(I168*H168,2)</f>
        <v>0</v>
      </c>
      <c r="K168" s="144"/>
      <c r="L168" s="30"/>
      <c r="M168" s="145" t="s">
        <v>1</v>
      </c>
      <c r="N168" s="146" t="s">
        <v>38</v>
      </c>
      <c r="O168" s="55"/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9" t="s">
        <v>285</v>
      </c>
      <c r="AT168" s="149" t="s">
        <v>115</v>
      </c>
      <c r="AU168" s="149" t="s">
        <v>80</v>
      </c>
      <c r="AY168" s="14" t="s">
        <v>110</v>
      </c>
      <c r="BE168" s="150">
        <f>IF(N168="základní",J168,0)</f>
        <v>0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4" t="s">
        <v>78</v>
      </c>
      <c r="BK168" s="150">
        <f>ROUND(I168*H168,2)</f>
        <v>0</v>
      </c>
      <c r="BL168" s="14" t="s">
        <v>285</v>
      </c>
      <c r="BM168" s="149" t="s">
        <v>286</v>
      </c>
    </row>
    <row r="169" spans="1:65" s="2" customFormat="1" ht="16.5" customHeight="1">
      <c r="A169" s="29"/>
      <c r="B169" s="136"/>
      <c r="C169" s="137" t="s">
        <v>287</v>
      </c>
      <c r="D169" s="137" t="s">
        <v>115</v>
      </c>
      <c r="E169" s="138" t="s">
        <v>288</v>
      </c>
      <c r="F169" s="139" t="s">
        <v>289</v>
      </c>
      <c r="G169" s="140" t="s">
        <v>279</v>
      </c>
      <c r="H169" s="141">
        <v>1</v>
      </c>
      <c r="I169" s="142"/>
      <c r="J169" s="143">
        <f>ROUND(I169*H169,2)</f>
        <v>0</v>
      </c>
      <c r="K169" s="144"/>
      <c r="L169" s="30"/>
      <c r="M169" s="145" t="s">
        <v>1</v>
      </c>
      <c r="N169" s="146" t="s">
        <v>38</v>
      </c>
      <c r="O169" s="55"/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9" t="s">
        <v>285</v>
      </c>
      <c r="AT169" s="149" t="s">
        <v>115</v>
      </c>
      <c r="AU169" s="149" t="s">
        <v>80</v>
      </c>
      <c r="AY169" s="14" t="s">
        <v>110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4" t="s">
        <v>78</v>
      </c>
      <c r="BK169" s="150">
        <f>ROUND(I169*H169,2)</f>
        <v>0</v>
      </c>
      <c r="BL169" s="14" t="s">
        <v>285</v>
      </c>
      <c r="BM169" s="149" t="s">
        <v>290</v>
      </c>
    </row>
    <row r="170" spans="1:65" s="2" customFormat="1" ht="16.5" customHeight="1">
      <c r="A170" s="29"/>
      <c r="B170" s="136"/>
      <c r="C170" s="137" t="s">
        <v>291</v>
      </c>
      <c r="D170" s="137" t="s">
        <v>115</v>
      </c>
      <c r="E170" s="138" t="s">
        <v>292</v>
      </c>
      <c r="F170" s="139" t="s">
        <v>293</v>
      </c>
      <c r="G170" s="140" t="s">
        <v>279</v>
      </c>
      <c r="H170" s="141">
        <v>1</v>
      </c>
      <c r="I170" s="142"/>
      <c r="J170" s="143">
        <f>ROUND(I170*H170,2)</f>
        <v>0</v>
      </c>
      <c r="K170" s="144"/>
      <c r="L170" s="30"/>
      <c r="M170" s="145" t="s">
        <v>1</v>
      </c>
      <c r="N170" s="146" t="s">
        <v>38</v>
      </c>
      <c r="O170" s="55"/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9" t="s">
        <v>294</v>
      </c>
      <c r="AT170" s="149" t="s">
        <v>115</v>
      </c>
      <c r="AU170" s="149" t="s">
        <v>80</v>
      </c>
      <c r="AY170" s="14" t="s">
        <v>110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4" t="s">
        <v>78</v>
      </c>
      <c r="BK170" s="150">
        <f>ROUND(I170*H170,2)</f>
        <v>0</v>
      </c>
      <c r="BL170" s="14" t="s">
        <v>294</v>
      </c>
      <c r="BM170" s="149" t="s">
        <v>295</v>
      </c>
    </row>
    <row r="171" spans="1:65" s="2" customFormat="1" ht="16.5" customHeight="1">
      <c r="A171" s="29"/>
      <c r="B171" s="136"/>
      <c r="C171" s="137" t="s">
        <v>296</v>
      </c>
      <c r="D171" s="137" t="s">
        <v>115</v>
      </c>
      <c r="E171" s="138" t="s">
        <v>297</v>
      </c>
      <c r="F171" s="139" t="s">
        <v>298</v>
      </c>
      <c r="G171" s="140" t="s">
        <v>279</v>
      </c>
      <c r="H171" s="141">
        <v>1</v>
      </c>
      <c r="I171" s="142"/>
      <c r="J171" s="143">
        <f>ROUND(I171*H171,2)</f>
        <v>0</v>
      </c>
      <c r="K171" s="144"/>
      <c r="L171" s="30"/>
      <c r="M171" s="162" t="s">
        <v>1</v>
      </c>
      <c r="N171" s="163" t="s">
        <v>38</v>
      </c>
      <c r="O171" s="164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9" t="s">
        <v>299</v>
      </c>
      <c r="AT171" s="149" t="s">
        <v>115</v>
      </c>
      <c r="AU171" s="149" t="s">
        <v>80</v>
      </c>
      <c r="AY171" s="14" t="s">
        <v>110</v>
      </c>
      <c r="BE171" s="150">
        <f>IF(N171="základní",J171,0)</f>
        <v>0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4" t="s">
        <v>78</v>
      </c>
      <c r="BK171" s="150">
        <f>ROUND(I171*H171,2)</f>
        <v>0</v>
      </c>
      <c r="BL171" s="14" t="s">
        <v>299</v>
      </c>
      <c r="BM171" s="149" t="s">
        <v>300</v>
      </c>
    </row>
    <row r="172" spans="1:65" s="2" customFormat="1" ht="6.95" customHeight="1">
      <c r="A172" s="29"/>
      <c r="B172" s="44"/>
      <c r="C172" s="45"/>
      <c r="D172" s="45"/>
      <c r="E172" s="45"/>
      <c r="F172" s="45"/>
      <c r="G172" s="45"/>
      <c r="H172" s="45"/>
      <c r="I172" s="45"/>
      <c r="J172" s="45"/>
      <c r="K172" s="45"/>
      <c r="L172" s="30"/>
      <c r="M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</row>
  </sheetData>
  <sheetProtection algorithmName="SHA-512" hashValue="c/7w2OGeZrjl8leOoQA+a9O3NXG3q7rQX31zIRpUHOlbghcxolv2D3alcudBrnmjXZZ8VAJhRsY83Zxh3GxtUQ==" saltValue="0IViFladdw74bAwp4tnpmg==" spinCount="100000" sheet="1" objects="1" scenarios="1"/>
  <protectedRanges>
    <protectedRange sqref="D9:J26 C87:J90 C115:J119 I128:I171" name="Oblast1"/>
  </protectedRanges>
  <autoFilter ref="C120:K171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2023-SADY-UL-RE2-PNN - SA...</vt:lpstr>
      <vt:lpstr>'2023-SADY-UL-RE2-PNN - SA...'!Názvy_tisku</vt:lpstr>
      <vt:lpstr>'Rekapitulace stavby'!Názvy_tisku</vt:lpstr>
      <vt:lpstr>'2023-SADY-UL-RE2-PNN - SA...'!Oblast_tisku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PC_SKVARA\SKVARA</dc:creator>
  <cp:lastModifiedBy>Uličná Klára, Bc. DiS.</cp:lastModifiedBy>
  <dcterms:created xsi:type="dcterms:W3CDTF">2023-11-02T13:54:40Z</dcterms:created>
  <dcterms:modified xsi:type="dcterms:W3CDTF">2024-11-22T08:40:53Z</dcterms:modified>
</cp:coreProperties>
</file>