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KAntosova\Desktop\VZMR\VZ Hrobka\"/>
    </mc:Choice>
  </mc:AlternateContent>
  <xr:revisionPtr revIDLastSave="0" documentId="8_{AF47B68A-6A16-47BE-A3FB-8A19F60BA7E4}" xr6:coauthVersionLast="47" xr6:coauthVersionMax="47" xr10:uidLastSave="{00000000-0000-0000-0000-000000000000}"/>
  <bookViews>
    <workbookView xWindow="-120" yWindow="-120" windowWidth="29040" windowHeight="15720" activeTab="1" xr2:uid="{00000000-000D-0000-FFFF-FFFF00000000}"/>
  </bookViews>
  <sheets>
    <sheet name="Pokyny pro vyplnění" sheetId="11" r:id="rId1"/>
    <sheet name="Stavba" sheetId="1" r:id="rId2"/>
    <sheet name="VzorPolozky" sheetId="10" state="hidden" r:id="rId3"/>
    <sheet name="00 VN-01-09 Naklady" sheetId="12" r:id="rId4"/>
    <sheet name="01 01 Pol" sheetId="13" r:id="rId5"/>
    <sheet name="02 D.1.1 Pol" sheetId="14" r:id="rId6"/>
  </sheets>
  <externalReferences>
    <externalReference r:id="rId7"/>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VN-01-09 Naklady'!$1:$7</definedName>
    <definedName name="_xlnm.Print_Titles" localSheetId="4">'01 01 Pol'!$1:$7</definedName>
    <definedName name="_xlnm.Print_Titles" localSheetId="5">'02 D.1.1 Pol'!$1:$7</definedName>
    <definedName name="oadresa">Stavba!$D$6</definedName>
    <definedName name="Objednatel" localSheetId="1">Stavba!$D$5</definedName>
    <definedName name="Objekt" localSheetId="1">Stavba!$B$38</definedName>
    <definedName name="_xlnm.Print_Area" localSheetId="3">'00 VN-01-09 Naklady'!$A$1:$Y$26</definedName>
    <definedName name="_xlnm.Print_Area" localSheetId="4">'01 01 Pol'!$A$1:$Y$40</definedName>
    <definedName name="_xlnm.Print_Area" localSheetId="5">'02 D.1.1 Pol'!$A$1:$Y$155</definedName>
    <definedName name="_xlnm.Print_Area" localSheetId="1">Stavba!$A$1:$J$147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6" i="1" l="1"/>
  <c r="I145" i="1"/>
  <c r="I144" i="1"/>
  <c r="I143" i="1"/>
  <c r="I142" i="1"/>
  <c r="I141" i="1"/>
  <c r="I140" i="1"/>
  <c r="I147" i="1" s="1"/>
  <c r="I139" i="1"/>
  <c r="I138" i="1"/>
  <c r="I137" i="1"/>
  <c r="I136" i="1"/>
  <c r="G46" i="1"/>
  <c r="F46" i="1"/>
  <c r="G45" i="1"/>
  <c r="H45" i="1" s="1"/>
  <c r="I45" i="1" s="1"/>
  <c r="F45" i="1"/>
  <c r="G44" i="1"/>
  <c r="F44" i="1"/>
  <c r="G43" i="1"/>
  <c r="F43" i="1"/>
  <c r="G41" i="1"/>
  <c r="H41" i="1" s="1"/>
  <c r="I41" i="1" s="1"/>
  <c r="F41" i="1"/>
  <c r="G40" i="1"/>
  <c r="F40" i="1"/>
  <c r="G39" i="1"/>
  <c r="F39" i="1"/>
  <c r="G154" i="14"/>
  <c r="BA149" i="14"/>
  <c r="BA148" i="14"/>
  <c r="BA143" i="14"/>
  <c r="BA142" i="14"/>
  <c r="BA123" i="14"/>
  <c r="BA115" i="14"/>
  <c r="BA114" i="14"/>
  <c r="BA113" i="14"/>
  <c r="BA107" i="14"/>
  <c r="BA106" i="14"/>
  <c r="BA105" i="14"/>
  <c r="BA104" i="14"/>
  <c r="BA96" i="14"/>
  <c r="BA95" i="14"/>
  <c r="BA94" i="14"/>
  <c r="BA89" i="14"/>
  <c r="BA88" i="14"/>
  <c r="BA87" i="14"/>
  <c r="BA54" i="14"/>
  <c r="BA53" i="14"/>
  <c r="BA52" i="14"/>
  <c r="BA46" i="14"/>
  <c r="BA45" i="14"/>
  <c r="BA44" i="14"/>
  <c r="BA35" i="14"/>
  <c r="BA34" i="14"/>
  <c r="BA33" i="14"/>
  <c r="BA32" i="14"/>
  <c r="BA24" i="14"/>
  <c r="BA23" i="14"/>
  <c r="BA22" i="14"/>
  <c r="BA20" i="14"/>
  <c r="BA19" i="14"/>
  <c r="BA18" i="14"/>
  <c r="BA14" i="14"/>
  <c r="BA10" i="14"/>
  <c r="K8" i="14"/>
  <c r="G9" i="14"/>
  <c r="G8" i="14" s="1"/>
  <c r="I9" i="14"/>
  <c r="I8" i="14" s="1"/>
  <c r="K9" i="14"/>
  <c r="O9" i="14"/>
  <c r="Q9" i="14"/>
  <c r="Q8" i="14" s="1"/>
  <c r="V9" i="14"/>
  <c r="V8" i="14" s="1"/>
  <c r="G13" i="14"/>
  <c r="M13" i="14" s="1"/>
  <c r="I13" i="14"/>
  <c r="K13" i="14"/>
  <c r="O13" i="14"/>
  <c r="Q13" i="14"/>
  <c r="V13" i="14"/>
  <c r="G17" i="14"/>
  <c r="M17" i="14" s="1"/>
  <c r="I17" i="14"/>
  <c r="K17" i="14"/>
  <c r="O17" i="14"/>
  <c r="O8" i="14" s="1"/>
  <c r="Q17" i="14"/>
  <c r="V17" i="14"/>
  <c r="G21" i="14"/>
  <c r="I21" i="14"/>
  <c r="K21" i="14"/>
  <c r="M21" i="14"/>
  <c r="O21" i="14"/>
  <c r="Q21" i="14"/>
  <c r="V21" i="14"/>
  <c r="O25" i="14"/>
  <c r="Q25" i="14"/>
  <c r="G26" i="14"/>
  <c r="G25" i="14" s="1"/>
  <c r="I26" i="14"/>
  <c r="I25" i="14" s="1"/>
  <c r="K26" i="14"/>
  <c r="K25" i="14" s="1"/>
  <c r="M26" i="14"/>
  <c r="O26" i="14"/>
  <c r="Q26" i="14"/>
  <c r="V26" i="14"/>
  <c r="V25" i="14" s="1"/>
  <c r="G30" i="14"/>
  <c r="M30" i="14" s="1"/>
  <c r="M25" i="14" s="1"/>
  <c r="I30" i="14"/>
  <c r="K30" i="14"/>
  <c r="O30" i="14"/>
  <c r="Q30" i="14"/>
  <c r="V30" i="14"/>
  <c r="G39" i="14"/>
  <c r="I39" i="14"/>
  <c r="K39" i="14"/>
  <c r="V39" i="14"/>
  <c r="G40" i="14"/>
  <c r="M40" i="14" s="1"/>
  <c r="M39" i="14" s="1"/>
  <c r="I40" i="14"/>
  <c r="K40" i="14"/>
  <c r="O40" i="14"/>
  <c r="O39" i="14" s="1"/>
  <c r="Q40" i="14"/>
  <c r="Q39" i="14" s="1"/>
  <c r="V40" i="14"/>
  <c r="G48" i="14"/>
  <c r="I48" i="14"/>
  <c r="K48" i="14"/>
  <c r="M48" i="14"/>
  <c r="O48" i="14"/>
  <c r="Q48" i="14"/>
  <c r="V48" i="14"/>
  <c r="G57" i="14"/>
  <c r="G56" i="14" s="1"/>
  <c r="I57" i="14"/>
  <c r="I56" i="14" s="1"/>
  <c r="K57" i="14"/>
  <c r="K56" i="14" s="1"/>
  <c r="M57" i="14"/>
  <c r="O57" i="14"/>
  <c r="Q57" i="14"/>
  <c r="V57" i="14"/>
  <c r="V56" i="14" s="1"/>
  <c r="G61" i="14"/>
  <c r="M61" i="14" s="1"/>
  <c r="I61" i="14"/>
  <c r="K61" i="14"/>
  <c r="O61" i="14"/>
  <c r="Q61" i="14"/>
  <c r="V61" i="14"/>
  <c r="G64" i="14"/>
  <c r="M64" i="14" s="1"/>
  <c r="I64" i="14"/>
  <c r="K64" i="14"/>
  <c r="O64" i="14"/>
  <c r="Q64" i="14"/>
  <c r="Q56" i="14" s="1"/>
  <c r="V64" i="14"/>
  <c r="G66" i="14"/>
  <c r="M66" i="14" s="1"/>
  <c r="I66" i="14"/>
  <c r="K66" i="14"/>
  <c r="O66" i="14"/>
  <c r="Q66" i="14"/>
  <c r="V66" i="14"/>
  <c r="G68" i="14"/>
  <c r="I68" i="14"/>
  <c r="K68" i="14"/>
  <c r="M68" i="14"/>
  <c r="O68" i="14"/>
  <c r="O56" i="14" s="1"/>
  <c r="Q68" i="14"/>
  <c r="V68" i="14"/>
  <c r="G70" i="14"/>
  <c r="I70" i="14"/>
  <c r="K70" i="14"/>
  <c r="M70" i="14"/>
  <c r="O70" i="14"/>
  <c r="Q70" i="14"/>
  <c r="V70" i="14"/>
  <c r="K72" i="14"/>
  <c r="M72" i="14"/>
  <c r="O72" i="14"/>
  <c r="G73" i="14"/>
  <c r="G72" i="14" s="1"/>
  <c r="I73" i="14"/>
  <c r="I72" i="14" s="1"/>
  <c r="K73" i="14"/>
  <c r="M73" i="14"/>
  <c r="O73" i="14"/>
  <c r="Q73" i="14"/>
  <c r="Q72" i="14" s="1"/>
  <c r="V73" i="14"/>
  <c r="V72" i="14" s="1"/>
  <c r="G78" i="14"/>
  <c r="I78" i="14"/>
  <c r="K78" i="14"/>
  <c r="V78" i="14"/>
  <c r="G79" i="14"/>
  <c r="M79" i="14" s="1"/>
  <c r="I79" i="14"/>
  <c r="K79" i="14"/>
  <c r="O79" i="14"/>
  <c r="O78" i="14" s="1"/>
  <c r="Q79" i="14"/>
  <c r="Q78" i="14" s="1"/>
  <c r="V79" i="14"/>
  <c r="G84" i="14"/>
  <c r="M84" i="14" s="1"/>
  <c r="I84" i="14"/>
  <c r="K84" i="14"/>
  <c r="O84" i="14"/>
  <c r="Q84" i="14"/>
  <c r="V84" i="14"/>
  <c r="G91" i="14"/>
  <c r="I91" i="14"/>
  <c r="K91" i="14"/>
  <c r="M91" i="14"/>
  <c r="O91" i="14"/>
  <c r="Q91" i="14"/>
  <c r="V91" i="14"/>
  <c r="K100" i="14"/>
  <c r="O100" i="14"/>
  <c r="G101" i="14"/>
  <c r="G100" i="14" s="1"/>
  <c r="I101" i="14"/>
  <c r="I100" i="14" s="1"/>
  <c r="K101" i="14"/>
  <c r="M101" i="14"/>
  <c r="O101" i="14"/>
  <c r="Q101" i="14"/>
  <c r="Q100" i="14" s="1"/>
  <c r="V101" i="14"/>
  <c r="V100" i="14" s="1"/>
  <c r="G110" i="14"/>
  <c r="M110" i="14" s="1"/>
  <c r="M100" i="14" s="1"/>
  <c r="I110" i="14"/>
  <c r="K110" i="14"/>
  <c r="O110" i="14"/>
  <c r="Q110" i="14"/>
  <c r="V110" i="14"/>
  <c r="G118" i="14"/>
  <c r="G119" i="14"/>
  <c r="M119" i="14" s="1"/>
  <c r="M118" i="14" s="1"/>
  <c r="I119" i="14"/>
  <c r="K119" i="14"/>
  <c r="K118" i="14" s="1"/>
  <c r="O119" i="14"/>
  <c r="O118" i="14" s="1"/>
  <c r="Q119" i="14"/>
  <c r="Q118" i="14" s="1"/>
  <c r="V119" i="14"/>
  <c r="G128" i="14"/>
  <c r="I128" i="14"/>
  <c r="K128" i="14"/>
  <c r="M128" i="14"/>
  <c r="O128" i="14"/>
  <c r="Q128" i="14"/>
  <c r="V128" i="14"/>
  <c r="G133" i="14"/>
  <c r="I133" i="14"/>
  <c r="K133" i="14"/>
  <c r="M133" i="14"/>
  <c r="O133" i="14"/>
  <c r="Q133" i="14"/>
  <c r="V133" i="14"/>
  <c r="G137" i="14"/>
  <c r="I137" i="14"/>
  <c r="I118" i="14" s="1"/>
  <c r="K137" i="14"/>
  <c r="M137" i="14"/>
  <c r="O137" i="14"/>
  <c r="Q137" i="14"/>
  <c r="V137" i="14"/>
  <c r="G141" i="14"/>
  <c r="M141" i="14" s="1"/>
  <c r="I141" i="14"/>
  <c r="K141" i="14"/>
  <c r="O141" i="14"/>
  <c r="Q141" i="14"/>
  <c r="V141" i="14"/>
  <c r="G147" i="14"/>
  <c r="M147" i="14" s="1"/>
  <c r="I147" i="14"/>
  <c r="K147" i="14"/>
  <c r="O147" i="14"/>
  <c r="Q147" i="14"/>
  <c r="V147" i="14"/>
  <c r="V118" i="14" s="1"/>
  <c r="AE154" i="14"/>
  <c r="G39" i="13"/>
  <c r="BA34" i="13"/>
  <c r="BA31" i="13"/>
  <c r="BA28" i="13"/>
  <c r="BA24" i="13"/>
  <c r="BA22" i="13"/>
  <c r="BA20" i="13"/>
  <c r="G9" i="13"/>
  <c r="I9" i="13"/>
  <c r="I8" i="13" s="1"/>
  <c r="K9" i="13"/>
  <c r="K8" i="13" s="1"/>
  <c r="M9" i="13"/>
  <c r="O9" i="13"/>
  <c r="Q9" i="13"/>
  <c r="Q8" i="13" s="1"/>
  <c r="V9" i="13"/>
  <c r="G10" i="13"/>
  <c r="M10" i="13" s="1"/>
  <c r="I10" i="13"/>
  <c r="K10" i="13"/>
  <c r="O10" i="13"/>
  <c r="Q10" i="13"/>
  <c r="V10" i="13"/>
  <c r="V8" i="13" s="1"/>
  <c r="G11" i="13"/>
  <c r="G8" i="13" s="1"/>
  <c r="I11" i="13"/>
  <c r="K11" i="13"/>
  <c r="O11" i="13"/>
  <c r="Q11" i="13"/>
  <c r="V11" i="13"/>
  <c r="G12" i="13"/>
  <c r="M12" i="13" s="1"/>
  <c r="I12" i="13"/>
  <c r="K12" i="13"/>
  <c r="O12" i="13"/>
  <c r="Q12" i="13"/>
  <c r="V12" i="13"/>
  <c r="G13" i="13"/>
  <c r="I13" i="13"/>
  <c r="K13" i="13"/>
  <c r="M13" i="13"/>
  <c r="O13" i="13"/>
  <c r="Q13" i="13"/>
  <c r="V13" i="13"/>
  <c r="G14" i="13"/>
  <c r="I14" i="13"/>
  <c r="K14" i="13"/>
  <c r="M14" i="13"/>
  <c r="O14" i="13"/>
  <c r="O8" i="13" s="1"/>
  <c r="Q14" i="13"/>
  <c r="V14" i="13"/>
  <c r="G15" i="13"/>
  <c r="I15" i="13"/>
  <c r="K15" i="13"/>
  <c r="M15" i="13"/>
  <c r="O15" i="13"/>
  <c r="Q15" i="13"/>
  <c r="V15" i="13"/>
  <c r="G17" i="13"/>
  <c r="M17" i="13" s="1"/>
  <c r="I17" i="13"/>
  <c r="K17" i="13"/>
  <c r="O17" i="13"/>
  <c r="Q17" i="13"/>
  <c r="V17" i="13"/>
  <c r="G19" i="13"/>
  <c r="M19" i="13" s="1"/>
  <c r="I19" i="13"/>
  <c r="K19" i="13"/>
  <c r="O19" i="13"/>
  <c r="Q19" i="13"/>
  <c r="V19" i="13"/>
  <c r="G21" i="13"/>
  <c r="M21" i="13" s="1"/>
  <c r="I21" i="13"/>
  <c r="K21" i="13"/>
  <c r="O21" i="13"/>
  <c r="Q21" i="13"/>
  <c r="V21" i="13"/>
  <c r="G23" i="13"/>
  <c r="I23" i="13"/>
  <c r="K23" i="13"/>
  <c r="M23" i="13"/>
  <c r="O23" i="13"/>
  <c r="Q23" i="13"/>
  <c r="V23" i="13"/>
  <c r="G25" i="13"/>
  <c r="I25" i="13"/>
  <c r="K25" i="13"/>
  <c r="M25" i="13"/>
  <c r="O25" i="13"/>
  <c r="Q25" i="13"/>
  <c r="V25" i="13"/>
  <c r="G26" i="13"/>
  <c r="I26" i="13"/>
  <c r="K26" i="13"/>
  <c r="M26" i="13"/>
  <c r="O26" i="13"/>
  <c r="Q26" i="13"/>
  <c r="V26" i="13"/>
  <c r="G27" i="13"/>
  <c r="M27" i="13" s="1"/>
  <c r="I27" i="13"/>
  <c r="K27" i="13"/>
  <c r="O27" i="13"/>
  <c r="Q27" i="13"/>
  <c r="V27" i="13"/>
  <c r="G30" i="13"/>
  <c r="M30" i="13" s="1"/>
  <c r="I30" i="13"/>
  <c r="K30" i="13"/>
  <c r="O30" i="13"/>
  <c r="Q30" i="13"/>
  <c r="V30" i="13"/>
  <c r="G33" i="13"/>
  <c r="M33" i="13" s="1"/>
  <c r="I33" i="13"/>
  <c r="K33" i="13"/>
  <c r="O33" i="13"/>
  <c r="Q33" i="13"/>
  <c r="V33" i="13"/>
  <c r="G36" i="13"/>
  <c r="I36" i="13"/>
  <c r="K36" i="13"/>
  <c r="M36" i="13"/>
  <c r="O36" i="13"/>
  <c r="Q36" i="13"/>
  <c r="V36" i="13"/>
  <c r="G37" i="13"/>
  <c r="I37" i="13"/>
  <c r="K37" i="13"/>
  <c r="M37" i="13"/>
  <c r="O37" i="13"/>
  <c r="Q37" i="13"/>
  <c r="V37" i="13"/>
  <c r="AE39" i="13"/>
  <c r="G25" i="12"/>
  <c r="BA23" i="12"/>
  <c r="BA21" i="12"/>
  <c r="BA19" i="12"/>
  <c r="BA16" i="12"/>
  <c r="G8" i="12"/>
  <c r="Q8" i="12"/>
  <c r="V8" i="12"/>
  <c r="G9" i="12"/>
  <c r="I9" i="12"/>
  <c r="I8" i="12" s="1"/>
  <c r="K9" i="12"/>
  <c r="K8" i="12" s="1"/>
  <c r="M9" i="12"/>
  <c r="M8" i="12" s="1"/>
  <c r="O9" i="12"/>
  <c r="O8" i="12" s="1"/>
  <c r="Q9" i="12"/>
  <c r="V9" i="12"/>
  <c r="G11" i="12"/>
  <c r="I11" i="12"/>
  <c r="K11" i="12"/>
  <c r="M11" i="12"/>
  <c r="O11" i="12"/>
  <c r="Q11" i="12"/>
  <c r="V11" i="12"/>
  <c r="G13" i="12"/>
  <c r="I13" i="12"/>
  <c r="K13" i="12"/>
  <c r="M13" i="12"/>
  <c r="O13" i="12"/>
  <c r="Q13" i="12"/>
  <c r="V13" i="12"/>
  <c r="I14" i="12"/>
  <c r="G15" i="12"/>
  <c r="M15" i="12" s="1"/>
  <c r="I15" i="12"/>
  <c r="K15" i="12"/>
  <c r="O15" i="12"/>
  <c r="O14" i="12" s="1"/>
  <c r="Q15" i="12"/>
  <c r="Q14" i="12" s="1"/>
  <c r="V15" i="12"/>
  <c r="V14" i="12" s="1"/>
  <c r="G17" i="12"/>
  <c r="M17" i="12" s="1"/>
  <c r="I17" i="12"/>
  <c r="K17" i="12"/>
  <c r="O17" i="12"/>
  <c r="Q17" i="12"/>
  <c r="V17" i="12"/>
  <c r="G18" i="12"/>
  <c r="I18" i="12"/>
  <c r="K18" i="12"/>
  <c r="M18" i="12"/>
  <c r="O18" i="12"/>
  <c r="Q18" i="12"/>
  <c r="V18" i="12"/>
  <c r="G20" i="12"/>
  <c r="I20" i="12"/>
  <c r="K20" i="12"/>
  <c r="K14" i="12" s="1"/>
  <c r="M20" i="12"/>
  <c r="O20" i="12"/>
  <c r="Q20" i="12"/>
  <c r="V20" i="12"/>
  <c r="G22" i="12"/>
  <c r="I22" i="12"/>
  <c r="K22" i="12"/>
  <c r="M22" i="12"/>
  <c r="O22" i="12"/>
  <c r="Q22" i="12"/>
  <c r="V22" i="12"/>
  <c r="AE25" i="12"/>
  <c r="AF25" i="12"/>
  <c r="I20" i="1"/>
  <c r="I19" i="1"/>
  <c r="I18" i="1"/>
  <c r="I17" i="1"/>
  <c r="I16" i="1"/>
  <c r="AZ124" i="1"/>
  <c r="AZ123" i="1"/>
  <c r="AZ121" i="1"/>
  <c r="AZ120" i="1"/>
  <c r="AZ118" i="1"/>
  <c r="AZ117" i="1"/>
  <c r="AZ115" i="1"/>
  <c r="AZ113" i="1"/>
  <c r="AZ112" i="1"/>
  <c r="AZ111" i="1"/>
  <c r="AZ109" i="1"/>
  <c r="AZ106" i="1"/>
  <c r="AZ105" i="1"/>
  <c r="AZ103" i="1"/>
  <c r="AZ99" i="1"/>
  <c r="AZ98" i="1"/>
  <c r="AZ96" i="1"/>
  <c r="AZ95" i="1"/>
  <c r="AZ93" i="1"/>
  <c r="AZ92" i="1"/>
  <c r="AZ91" i="1"/>
  <c r="AZ89" i="1"/>
  <c r="AZ88" i="1"/>
  <c r="AZ86" i="1"/>
  <c r="AZ84" i="1"/>
  <c r="AZ83" i="1"/>
  <c r="AZ81" i="1"/>
  <c r="AZ79" i="1"/>
  <c r="AZ78" i="1"/>
  <c r="AZ76" i="1"/>
  <c r="AZ75" i="1"/>
  <c r="AZ73" i="1"/>
  <c r="AZ72" i="1"/>
  <c r="AZ70" i="1"/>
  <c r="AZ69" i="1"/>
  <c r="AZ67" i="1"/>
  <c r="AZ65" i="1"/>
  <c r="AZ64" i="1"/>
  <c r="AZ63" i="1"/>
  <c r="AZ62" i="1"/>
  <c r="AZ61" i="1"/>
  <c r="AZ60" i="1"/>
  <c r="AZ57" i="1"/>
  <c r="AZ55" i="1"/>
  <c r="AZ54" i="1"/>
  <c r="AZ52" i="1"/>
  <c r="AZ50" i="1"/>
  <c r="F47" i="1"/>
  <c r="G23" i="1" s="1"/>
  <c r="G47" i="1"/>
  <c r="G25" i="1" s="1"/>
  <c r="H46" i="1"/>
  <c r="I46" i="1" s="1"/>
  <c r="H44" i="1"/>
  <c r="I44" i="1" s="1"/>
  <c r="H42" i="1"/>
  <c r="H40" i="1"/>
  <c r="I40" i="1" s="1"/>
  <c r="H39" i="1"/>
  <c r="I39" i="1" s="1"/>
  <c r="I47" i="1" s="1"/>
  <c r="J28" i="1"/>
  <c r="J26" i="1"/>
  <c r="G38" i="1"/>
  <c r="F38" i="1"/>
  <c r="J23" i="1"/>
  <c r="J24" i="1"/>
  <c r="J25" i="1"/>
  <c r="J27" i="1"/>
  <c r="E24" i="1"/>
  <c r="E26" i="1"/>
  <c r="J144" i="1" l="1"/>
  <c r="J142" i="1"/>
  <c r="J146" i="1"/>
  <c r="J139" i="1"/>
  <c r="J143" i="1"/>
  <c r="J136" i="1"/>
  <c r="J140" i="1"/>
  <c r="J145" i="1"/>
  <c r="J137" i="1"/>
  <c r="J138" i="1"/>
  <c r="J141" i="1"/>
  <c r="H43" i="1"/>
  <c r="I43" i="1" s="1"/>
  <c r="A23" i="1"/>
  <c r="G28" i="1"/>
  <c r="M78" i="14"/>
  <c r="M56" i="14"/>
  <c r="AF154" i="14"/>
  <c r="M9" i="14"/>
  <c r="M8" i="14" s="1"/>
  <c r="M11" i="13"/>
  <c r="M8" i="13" s="1"/>
  <c r="AF39" i="13"/>
  <c r="M14" i="12"/>
  <c r="G14" i="12"/>
  <c r="I21" i="1"/>
  <c r="A25" i="1"/>
  <c r="J46" i="1"/>
  <c r="J44" i="1"/>
  <c r="J41" i="1"/>
  <c r="J39" i="1"/>
  <c r="J47" i="1" s="1"/>
  <c r="J45" i="1"/>
  <c r="J43" i="1"/>
  <c r="J40" i="1"/>
  <c r="H47" i="1"/>
  <c r="J147" i="1" l="1"/>
  <c r="A26" i="1"/>
  <c r="G26" i="1"/>
  <c r="A24" i="1"/>
  <c r="G24" i="1"/>
  <c r="A27" i="1" s="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CFD2E3AD-A251-4D0F-87C1-6502B1235800}">
      <text>
        <r>
          <rPr>
            <sz val="9"/>
            <color indexed="81"/>
            <rFont val="Tahoma"/>
            <family val="2"/>
            <charset val="238"/>
          </rPr>
          <t>Jedná se o informaci, zda se jedná o položku, která je do rozpočtu zadána z cenové soustavy RTS, nebo vlastní.</t>
        </r>
      </text>
    </comment>
    <comment ref="T6" authorId="0" shapeId="0" xr:uid="{4A0BC1C1-FABE-4108-8D86-2CB7AE38359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541DE58A-46D6-4589-BE6F-DBB178F9CD97}">
      <text>
        <r>
          <rPr>
            <sz val="9"/>
            <color indexed="81"/>
            <rFont val="Tahoma"/>
            <family val="2"/>
            <charset val="238"/>
          </rPr>
          <t>Jedná se o informaci, zda se jedná o položku, která je do rozpočtu zadána z cenové soustavy RTS, nebo vlastní.</t>
        </r>
      </text>
    </comment>
    <comment ref="T6" authorId="0" shapeId="0" xr:uid="{801DC486-3684-4EC3-8309-5186FF881FDC}">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232D92C-B32C-4FF9-A1C3-92DA26F77408}">
      <text>
        <r>
          <rPr>
            <sz val="9"/>
            <color indexed="81"/>
            <rFont val="Tahoma"/>
            <family val="2"/>
            <charset val="238"/>
          </rPr>
          <t>Jedná se o informaci, zda se jedná o položku, která je do rozpočtu zadána z cenové soustavy RTS, nebo vlastní.</t>
        </r>
      </text>
    </comment>
    <comment ref="T6" authorId="0" shapeId="0" xr:uid="{38F900BF-76E5-4776-A119-151C1F320F1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<sst xmlns="http://schemas.openxmlformats.org/spreadsheetml/2006/main" count="1050" uniqueCount="386">
  <si>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</si>
  <si>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</si>
  <si>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</si>
  <si>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</si>
  <si>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</si>
  <si>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</si>
  <si>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</si>
  <si>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</si>
  <si>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</si>
  <si>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</si>
  <si>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</si>
  <si>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</si>
  <si>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</si>
  <si>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</si>
  <si>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</si>
  <si>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</si>
  <si>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</si>
  <si>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</si>
  <si>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</si>
  <si>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</si>
  <si>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</si>
  <si>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</si>
  <si>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</si>
  <si>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</si>
  <si>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</si>
  <si>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</si>
  <si>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</si>
  <si>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</si>
  <si>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</si>
  <si>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</si>
  <si>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</si>
  <si>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</si>
  <si>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</si>
  <si>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</si>
  <si>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</si>
  <si>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</si>
  <si>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</si>
  <si>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</si>
  <si>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</si>
  <si>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</si>
  <si>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</si>
  <si>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</si>
  <si>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</si>
  <si>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TS-2024-00303</t>
  </si>
  <si>
    <t>Obnova historických staveb - soubor hrobek II. - Hrobka rodiny Alexandera Edlera von Wölfel</t>
  </si>
  <si>
    <t>Statutární město Ústí nad Labem</t>
  </si>
  <si>
    <t>Velká Hradební 2336/8</t>
  </si>
  <si>
    <t>Ústí nad Labem - Ústí nad Labem-centrum</t>
  </si>
  <si>
    <t>40001</t>
  </si>
  <si>
    <t>00081531</t>
  </si>
  <si>
    <t>CZ00081531</t>
  </si>
  <si>
    <t>Projektový atelier pro architekturu a pozemní stavby spol. s r.o.</t>
  </si>
  <si>
    <t>Bělehradská 199/70</t>
  </si>
  <si>
    <t>Praha-Vinohrady</t>
  </si>
  <si>
    <t>12000</t>
  </si>
  <si>
    <t>45308616</t>
  </si>
  <si>
    <t>CZ45308616</t>
  </si>
  <si>
    <t>Stavba</t>
  </si>
  <si>
    <t>Ostatní a vedlejší náklady</t>
  </si>
  <si>
    <t>VN-01-09</t>
  </si>
  <si>
    <t>Ostatní a vedlejší rozpočtové náklady sdružené komplexně pro celou stavbu a její dodávky</t>
  </si>
  <si>
    <t>Stavební objekt</t>
  </si>
  <si>
    <t>01</t>
  </si>
  <si>
    <t>Práce v restaurátorském režimu</t>
  </si>
  <si>
    <t>Restaurování kamenných částí hrobky</t>
  </si>
  <si>
    <t>02</t>
  </si>
  <si>
    <t>Práce v uměleckořemeslném režimu a stavební práce</t>
  </si>
  <si>
    <t>D.1.1</t>
  </si>
  <si>
    <t>Stavebně architektonická část</t>
  </si>
  <si>
    <t>Celkem za stavbu</t>
  </si>
  <si>
    <t>CZK</t>
  </si>
  <si>
    <t>#POPS</t>
  </si>
  <si>
    <t>Popis stavby: TS-2024-00303 - Obnova historických staveb - soubor hrobek II. - Hrobka rodiny Alexandera Edlera von Wölfel</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</si>
  <si>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</si>
  <si>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</si>
  <si>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</si>
  <si>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</si>
  <si>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</si>
  <si>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</si>
  <si>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</si>
  <si>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</si>
  <si>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</si>
  <si>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</si>
  <si>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</si>
  <si>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</si>
  <si>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</si>
  <si>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</si>
  <si>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</si>
  <si>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</si>
  <si>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</si>
  <si>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nebo individuální“. Pro tyto položky jsou cenové a technické podmínky definovány jejich popisem, případně odkazem na konkrétní část příslušné dokumentace.Uvažuje se kompletní provedení a dodávka dle veškerých informací obsažených v PD (textová i výkresová část, technologické postupy, restaurátorské záměry atd.).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t>
  </si>
  <si>
    <t>Ostatní podmínky</t>
  </si>
  <si>
    <t>Do jednotkových cen položek soupisu je třeba promítnout i veškeré náklady na činnosti a dodávky vepsané formou poznámek, nebo doplnění k jednotlivým položkám - zejména popisy typu: "analogicky dle popisu v PD......"</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</si>
  <si>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</si>
  <si>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</si>
  <si>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</si>
  <si>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</si>
  <si>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</si>
  <si>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</si>
  <si>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</si>
  <si>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</si>
  <si>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</si>
  <si>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</si>
  <si>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</si>
  <si>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</si>
  <si>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</si>
  <si>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</si>
  <si>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</si>
  <si>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U soupisů fasád, restaurování  i dalších povrchů je množství u položek týkajících se restaurování i stavebních prací vykázáno jako průmět bez výstupů. Do jednotkových cen je nutné uvažovat s s rozvinem , přesahy a ztratným a veškerými v této souvislosti zvýšenými náklady.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</si>
  <si>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</si>
  <si>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</si>
  <si>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</si>
  <si>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</si>
  <si>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</si>
  <si>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</si>
  <si>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</si>
  <si>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</si>
  <si>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</si>
  <si>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</si>
  <si>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</si>
  <si>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</si>
  <si>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rozpočtové náklady</t>
  </si>
  <si>
    <t>#POPR</t>
  </si>
  <si>
    <t>Popis rozpočtu: VN-01-09 - Ostatní a vedlejší rozpočtové náklady sdružené komplexně pro celou stavbu a její dodávky</t>
  </si>
  <si>
    <t>Popis objektu: 01 - Práce v restaurátorském režimu</t>
  </si>
  <si>
    <t>Popis rozpočtu: 01 - Restaurování kamenných částí hrobky</t>
  </si>
  <si>
    <t>Popis objektu: 02 - Práce v uměleckořemeslném režimu a stavební práce</t>
  </si>
  <si>
    <t>Popis rozpočtu: D.1.1 - Stavebně architektonická část</t>
  </si>
  <si>
    <t>Rekapitulace dílů</t>
  </si>
  <si>
    <t>Typ dílu</t>
  </si>
  <si>
    <t>1</t>
  </si>
  <si>
    <t>Zemní práce</t>
  </si>
  <si>
    <t>3</t>
  </si>
  <si>
    <t>Svislé a kompletní konstrukce</t>
  </si>
  <si>
    <t>9</t>
  </si>
  <si>
    <t>Ostatní konstrukce, bourání</t>
  </si>
  <si>
    <t>94</t>
  </si>
  <si>
    <t>Lešení a stavební výtahy</t>
  </si>
  <si>
    <t>99</t>
  </si>
  <si>
    <t>Staveništní přesun hmot</t>
  </si>
  <si>
    <t>765</t>
  </si>
  <si>
    <t>Krytiny tvrdé</t>
  </si>
  <si>
    <t>772</t>
  </si>
  <si>
    <t>Kamenné dlažby</t>
  </si>
  <si>
    <t>798</t>
  </si>
  <si>
    <t>Restaurování</t>
  </si>
  <si>
    <t>D96</t>
  </si>
  <si>
    <t>Přesuny suti a vybouraných hmot</t>
  </si>
  <si>
    <t>PSU</t>
  </si>
  <si>
    <t>VN</t>
  </si>
  <si>
    <t>ON</t>
  </si>
  <si>
    <t>Soupis vedlejších a ostatních nákladů</t>
  </si>
  <si>
    <t>#TypZaznamu#</t>
  </si>
  <si>
    <t>STA</t>
  </si>
  <si>
    <t>00</t>
  </si>
  <si>
    <t>Vedlejší a ostatní rozpočtové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</si>
  <si>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</si>
  <si>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</si>
  <si>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</si>
  <si>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</si>
  <si>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</si>
  <si>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</si>
  <si>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</si>
  <si>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</si>
  <si>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</si>
  <si>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</si>
  <si>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</si>
  <si>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</si>
  <si>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</si>
  <si>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</si>
  <si>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</si>
  <si>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</si>
  <si>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</si>
  <si>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</si>
  <si>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</si>
  <si>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</si>
  <si>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</si>
  <si>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</si>
  <si>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</si>
  <si>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</si>
  <si>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</si>
  <si>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</si>
  <si>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</si>
  <si>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</si>
  <si>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</si>
  <si>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</si>
  <si>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t>
  </si>
  <si>
    <t>Indiv</t>
  </si>
  <si>
    <t>VRN</t>
  </si>
  <si>
    <t>Běžná</t>
  </si>
  <si>
    <t>POL99_2</t>
  </si>
  <si>
    <t>Veškeré náklady spojené s vybudováním, provozem a odstraněním zařízení staveniště.</t>
  </si>
  <si>
    <t>POP</t>
  </si>
  <si>
    <t>005124010R</t>
  </si>
  <si>
    <t>Koordinační činnost</t>
  </si>
  <si>
    <t>Koordinace stavebních a technologických dodávek stavby.</t>
  </si>
  <si>
    <t>SHP</t>
  </si>
  <si>
    <t>Operativní stavebně historický průzkum</t>
  </si>
  <si>
    <t>Vlastní</t>
  </si>
  <si>
    <t>POL99_8</t>
  </si>
  <si>
    <t>00411102RP1</t>
  </si>
  <si>
    <t>Vypracování dílenské a výrobní dokumentace</t>
  </si>
  <si>
    <t>Náklady spojené s vypracováním projektové dokumentace, většinou v obsahu a rozsahu projektové dokumentace pro provádění stavby, ale mohou zde být obsaženy i náklady na jiné stupně projektové dokumentace, pokud jsou součástí požadavků objednatele.  Dokumentace bude před zahájením výroby odsouhlasena.</t>
  </si>
  <si>
    <t>ON-O-101</t>
  </si>
  <si>
    <t>Ochrana nedemontovatelných a hodnotných prvků</t>
  </si>
  <si>
    <t>celek</t>
  </si>
  <si>
    <t>Práce</t>
  </si>
  <si>
    <t>POL1_</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</si>
  <si>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</si>
  <si>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</si>
  <si>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</si>
  <si>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</si>
  <si>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</si>
  <si>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</si>
  <si>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</si>
  <si>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005241010R</t>
  </si>
  <si>
    <t xml:space="preserve">Dokumentace skutečného provedení </t>
  </si>
  <si>
    <t>Náklady na vyhotovení dokumentace skutečného provedení stavby a její předání objednateli v požadované formě a požadovaném počtu.</t>
  </si>
  <si>
    <t>SUM</t>
  </si>
  <si>
    <t>END</t>
  </si>
  <si>
    <t>Položkový soupis prací a dodávek</t>
  </si>
  <si>
    <t>R01</t>
  </si>
  <si>
    <t>Doplňující restaurátorský průzkum včetně fotodokumentace</t>
  </si>
  <si>
    <t>R02</t>
  </si>
  <si>
    <t>Prekonsolidace nejvíce poškozených míst kamene povrchovým smáčením, prostředkem na bázi organokřemičitanů Ifest OH 100 fy Imesta</t>
  </si>
  <si>
    <t>R03</t>
  </si>
  <si>
    <t>Mechanické očištění od degradovaného spárování a krust a částí vyšších rostlin usazených ve spárách</t>
  </si>
  <si>
    <t>R04</t>
  </si>
  <si>
    <t>Ošetření biocidním prostředkem pro snazší odstranění biokoroze, (např. prostředek Mechstop fy Imesta). Zadavatel umožňuje nabídnout rovnocenné řešení.</t>
  </si>
  <si>
    <t>R05</t>
  </si>
  <si>
    <t>Očištění a omytí povrchu těchto prvků nízkotl. párou, lokálně s užitím chemických zábalů fy Remmers, Zadavatel umožňuje nabídnout rovnocenné řešení.</t>
  </si>
  <si>
    <t>R06</t>
  </si>
  <si>
    <t>Dočištění krust a úseků s nečistotami zapitými hluboko do struktury kamene pomocí laseru</t>
  </si>
  <si>
    <t>R07</t>
  </si>
  <si>
    <t>Celková konsolidace povrchovým smáčením prostředkem na bázi organokřemičitanů Ifest OH 100 fy Imesta, Zadavatel umožňuje nabídnout rovnocenné řešení.</t>
  </si>
  <si>
    <t>Zadavatel umožňuje nabídnout rovnocenné řešení.</t>
  </si>
  <si>
    <t>R08</t>
  </si>
  <si>
    <t>Po zesíťování konsolidantu injektáže kamenných prvků pomocí roztoku přípr. Paraloid B 72 fy Imesta, v případě vlasových trhlin a přípravkem na minerální bázi Leden v případě širších trhlin</t>
  </si>
  <si>
    <t>R09</t>
  </si>
  <si>
    <t>Přeosazení rozvolněné skladby obruby hrobového místa a desky na nové kladečské lože, a přespárování materiálem s hydraulickým pojivem</t>
  </si>
  <si>
    <t>včetně zajištění pomocí kotev z nerez oceli (koruna konkávních křídel, rozvolněné kamenné desky na pravé straně, kontrolní zvednutí náhrobní desky pro monitoring hrobové komory).</t>
  </si>
  <si>
    <t>R10</t>
  </si>
  <si>
    <t>Provedení lokálních doplňků (určitá míra scelení architektury v návaznosti na spárování</t>
  </si>
  <si>
    <t>v místech, kde by docházelo k zadržování srážkové vody) umělým kamenem na minerální bázi od fy Remmers s příslušným drceným kamenivem a probarveným ve hmotě pomocí minerálních pigmentů fy Bayerffox. Zadavatel umožňuje nabídnout rovnocenné řešení.</t>
  </si>
  <si>
    <t>R11</t>
  </si>
  <si>
    <t>Doplnění spárování vápennou maltou s hydraulickým pojivem</t>
  </si>
  <si>
    <t>opět probarvenou ve hmotě pomocí minerálních světlostálých pigmentů tak, aby směs odpovídala původnímu materiálu, hloubková injektáž spár materiálem fy Mappei. Zadavatel umožňuje nabídnout rovnocenné řešení.</t>
  </si>
  <si>
    <t>R12</t>
  </si>
  <si>
    <t>Zhotovení chybějícího kříže na vrcholu tympanonu z jemnozrn. bělavého pískovce z lokality Vyhnánov</t>
  </si>
  <si>
    <t>R13</t>
  </si>
  <si>
    <t>Důsledné odrezení všech kovových prvků (mechanicky i chemicky) a aplikace antikorozního nátěru, v barevnosti dle výsledků doplňujícího restaurátorského průzkumu či dobových analogií</t>
  </si>
  <si>
    <t>R14</t>
  </si>
  <si>
    <t>Lokální barevná retuš</t>
  </si>
  <si>
    <t>Lokální barevná retuš minerálními světlostálými pigmenty fy Bayerfoxx rozpuštěnými v 3-5% roztoku přípravku Paralodi B 72 popř. přípravku Primal AC 35 retuš zlacení nápisů na desce na zadní straně kaple plátkovým zlatem položeným na mixtion.</t>
  </si>
  <si>
    <t>R15</t>
  </si>
  <si>
    <t>Preventivní biocidní ošetření prvků z vápence</t>
  </si>
  <si>
    <t>Preventivní biocidní ošetření prvků z vápence pomocí přípravku Mechstop fy Imesta a následná hydrofobizace těchto prvků pomocí siloxanového přípravku IW 290 fy Imesta a ošetření prvků z doleritu a nápisové desky na zadní stěně portiku pomocí tvrdých vosků fy Bellinzoni s následným zaleštěním.</t>
  </si>
  <si>
    <t>R16</t>
  </si>
  <si>
    <t>Zakrytí svrchní plochy střechy portiku i svrchních ploch kladí bočních křídel</t>
  </si>
  <si>
    <t>R17</t>
  </si>
  <si>
    <t>Restaurátorská zpráva v tištěné i elektronické verzi</t>
  </si>
  <si>
    <t>Žlutá</t>
  </si>
  <si>
    <t>R18</t>
  </si>
  <si>
    <t>Náklady na dopravu a zajištění materiálu a technologií</t>
  </si>
  <si>
    <t>zakrytí svrchní plochy střechy portiku i svrchních ploch kladí bočních křídel pomocí olověného plochu s provedením odtokových prostupů v prostoru za hrobkou a jeho odizolováním proti pronikání srážkové vody maltovým ložem s vyspádováním a oplechováním titanzinkovým plechem</t>
  </si>
  <si>
    <t>112103127R00</t>
  </si>
  <si>
    <t>Pokácení stromu ve ztížených podmínkách průměr přes 700 do 800 mm, v rovině nebo na svahu do 1:5</t>
  </si>
  <si>
    <t>kus</t>
  </si>
  <si>
    <t>823-1</t>
  </si>
  <si>
    <t>bez odstranění pařezu, s odklizením částí kmene a větví na vzdálenost do 20 m, se složením na hromady nebo s naložením na dopravní prostředek,</t>
  </si>
  <si>
    <t>SPI</t>
  </si>
  <si>
    <t>analogicky dle popisu v PD:</t>
  </si>
  <si>
    <t>V rámci přípravných prací odstranit strom (lípu), která stojí vně hřbitova.</t>
  </si>
  <si>
    <t>112201104R00</t>
  </si>
  <si>
    <t>Odstranění pařezů pod úrovní terénu vykopáním  o průměru přes 700 do 900 mm</t>
  </si>
  <si>
    <t>800-1</t>
  </si>
  <si>
    <t>s jejich vykopáním nebo vytrháním, s přesekáním kořenů a s případným nutným přemístěním pařezů na hromady do vzdálenosti do 50 m nebo s naložením na dopravní prostředek,</t>
  </si>
  <si>
    <t>1122144RP01</t>
  </si>
  <si>
    <t>Odstranění náletové zeleně</t>
  </si>
  <si>
    <t>restaurátorských závěrečných zpráv, dílenských dokumentací, vzorkování a veškerých dalších nutných souvisejících plnění a dodávek potřeb.</t>
  </si>
  <si>
    <t>1122145RP01</t>
  </si>
  <si>
    <t>Odvoz a likvidace pokáceného materiálu z kácení stromů a odstranění náletové zeleně</t>
  </si>
  <si>
    <t>627452151RT3</t>
  </si>
  <si>
    <t>Spárování maltou cementovou stříškové (přečnívající) nebo gotické (zapuštěné obloučkové)  zdí cihelných, spárovací maltou</t>
  </si>
  <si>
    <t>m2</t>
  </si>
  <si>
    <t>801-1</t>
  </si>
  <si>
    <t>pdf odečet plochy : (0,34*2+0,72*2+1,58)*1,5*1/2</t>
  </si>
  <si>
    <t>VV</t>
  </si>
  <si>
    <t>ost : 1</t>
  </si>
  <si>
    <t>Mezisoučet</t>
  </si>
  <si>
    <t>318232RP01</t>
  </si>
  <si>
    <t>Ukončení zdiva stříškou z mrazuvzdorných cihel naplocho na vazbu</t>
  </si>
  <si>
    <t>Ukončení zdiva stříškou z mrazuvzdorných cihel naplocho na vazbuUkončení zdiva stříškou z mrazuvzdorných cihel naplocho na vazbu.</t>
  </si>
  <si>
    <t>90401RP01</t>
  </si>
  <si>
    <t>Kopie litinového sloupku</t>
  </si>
  <si>
    <t>ks</t>
  </si>
  <si>
    <t>Kopie litinového sloupku osazeno na trn.</t>
  </si>
  <si>
    <t>Nátěr: 1x reaktivní zákl. barva + 2x vrchní olejová (odstín grafitová)</t>
  </si>
  <si>
    <t>5+2</t>
  </si>
  <si>
    <t>90402RP01</t>
  </si>
  <si>
    <t>Obnova stávajícího litinového sloupku</t>
  </si>
  <si>
    <t>Obnova stávajícího litinového sloupku na trn.</t>
  </si>
  <si>
    <t>941941031R00</t>
  </si>
  <si>
    <t>Montáž lešení lehkého pracovního řadového s podlahami šířky od 0,80 do 1,00 m, výšky do 10 m</t>
  </si>
  <si>
    <t>800-3</t>
  </si>
  <si>
    <t>včetně kotvení</t>
  </si>
  <si>
    <t>Včetně kotvení lešení.</t>
  </si>
  <si>
    <t>150</t>
  </si>
  <si>
    <t>941941191R00</t>
  </si>
  <si>
    <t>Montáž lešení lehkého pracovního řadového s podlahami příplatek za každý další i započatý měsíc použití lešení  šířky šířky od 0,80 do 1,00 m a výšky do 10 m</t>
  </si>
  <si>
    <t>Odkaz na mn. položky pořadí 9 : 150,00000*5</t>
  </si>
  <si>
    <t>941941831R00</t>
  </si>
  <si>
    <t>Demontáž lešení lehkého řadového s podlahami šířky od 0,8 do 1 m, výšky do 10 m</t>
  </si>
  <si>
    <t>Odkaz na mn. položky pořadí 9 : 150,00000</t>
  </si>
  <si>
    <t>944944013R00</t>
  </si>
  <si>
    <t xml:space="preserve">Montáž ochranné sítě z umělých vláken </t>
  </si>
  <si>
    <t>944944033R00</t>
  </si>
  <si>
    <t>Montáž ochranné sítě příplatek k ceně za každý další i započatý měsíc použití ochranných sítí  z umělých vláken</t>
  </si>
  <si>
    <t>Odkaz na mn. položky pořadí 12 : 150,00000*5</t>
  </si>
  <si>
    <t>944944083R00</t>
  </si>
  <si>
    <t xml:space="preserve">Demontáž ochranné sítě z umělých vláken </t>
  </si>
  <si>
    <t>Odkaz na mn. položky pořadí 12 : 150,00000</t>
  </si>
  <si>
    <t>999281105R00</t>
  </si>
  <si>
    <t xml:space="preserve">Přesun hmot pro opravy a údržbu objektů pro opravy a údržbu dosavadních objektů včetně vnějších plášťů  výšky do 6 m,  </t>
  </si>
  <si>
    <t>t</t>
  </si>
  <si>
    <t>801-4</t>
  </si>
  <si>
    <t>Přesun hmot</t>
  </si>
  <si>
    <t>POL7_</t>
  </si>
  <si>
    <t>oborů 801, 803, 811 a 812</t>
  </si>
  <si>
    <t xml:space="preserve">Hmotnosti z položek s pořadovými čísly: : </t>
  </si>
  <si>
    <t xml:space="preserve">2,5,6,7,8,9,10,13, : </t>
  </si>
  <si>
    <t>Součet: : 5,09842</t>
  </si>
  <si>
    <t>765611251R00</t>
  </si>
  <si>
    <t>Pokrytí požárních zdí pálenou krytinou šířky do 300 mm, bobrovkou</t>
  </si>
  <si>
    <t>m</t>
  </si>
  <si>
    <t>800-765</t>
  </si>
  <si>
    <t>včetně pokrývačské malty,</t>
  </si>
  <si>
    <t>Oprava krytiny (bobrovky) na koruně zdi.</t>
  </si>
  <si>
    <t>2*2</t>
  </si>
  <si>
    <t>765611RP0</t>
  </si>
  <si>
    <t>Ubourání původního pokrytí bobrovkou na koruně zdi včetně odvozu a likvidace suti, příprava srovnání podkladu pro nové (opravené pokrytí)</t>
  </si>
  <si>
    <t>Příprava pro opravu krytiny (bobrovky) na koruně zdi.</t>
  </si>
  <si>
    <t>765612RP0</t>
  </si>
  <si>
    <t>Ubourání původního pokrytí bobrovkou v ploše včetně odvozu a likvidace suti, příprava srovnání podkladu pro mrazuvzdorné cihly</t>
  </si>
  <si>
    <t>Odstranit nekvalitně položenou krytinu (bobrovky).</t>
  </si>
  <si>
    <t>772232RP01</t>
  </si>
  <si>
    <t>Předláždění plochy po stranách náhrobního kamene</t>
  </si>
  <si>
    <t>Plochu předláždit, doplnit 50%.</t>
  </si>
  <si>
    <t>Plocha po stranách náhrobního kamene i před a za oblouky je vydlážděna pískovcovými dlaždicemi s pemrlicí vyrovnaným povrchem. Kontakt s vedlejšími hroby vymezují dlouhé úzké obrubníky ze stejného druhu pískovce jako dlaždice. Zadlážděná plocha s obrubními kameny je deformovaná a nemá vyhovující spád. Je nutné dlažbu opatrně rozebrat, připravit trny pro ukotvení kopií litinových sloupků a vyrovnávací mazaninu. Dlažbu znovu položit. Dlažba bude v mírném spádu.</t>
  </si>
  <si>
    <t>plochy po stranách náhrobního kamene : 4,6*3,5-(1,335*1,95+2,986*0,69)</t>
  </si>
  <si>
    <t>772233RP01</t>
  </si>
  <si>
    <t>Vyrovnání schodišťových prvků</t>
  </si>
  <si>
    <t>Vyrovnání schodišťových prvků.</t>
  </si>
  <si>
    <t>vyrovnání schodišťových stupňů : 3*1,49</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</si>
  <si>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</si>
  <si>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</si>
  <si>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</si>
  <si>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</si>
  <si>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</si>
  <si>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</si>
  <si>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</si>
  <si>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</si>
  <si>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</si>
  <si>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</si>
  <si>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</si>
  <si>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7,8,17,18,19,20, : </t>
  </si>
  <si>
    <t>Součet: : 3,94086</t>
  </si>
  <si>
    <t>979081111R00</t>
  </si>
  <si>
    <t>Odvoz suti a vybouraných hmot na skládku do 1 km</t>
  </si>
  <si>
    <t>801-3</t>
  </si>
  <si>
    <t>Včetně naložení na dopravní prostředek a složení na skládku, bez poplatku za skládku.</t>
  </si>
  <si>
    <t>979081121R00</t>
  </si>
  <si>
    <t>Odvoz suti a vybouraných hmot na skládku příplatek za každý další 1 km</t>
  </si>
  <si>
    <t>Součet: : 114,28503</t>
  </si>
  <si>
    <t>979999999R00</t>
  </si>
  <si>
    <t>Poplatek za recyklaci, suti s 10 % příměsi dřeva, plastu apod.,  , skupina 17 01 07 z Katalogu odpadů</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</si>
  <si>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</si>
  <si>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</si>
  <si>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</si>
  <si>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</si>
  <si>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</si>
  <si>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979087312R00</t>
  </si>
  <si>
    <t>Vodorovné přemístění suti nošením k místu nakládky vodorovné přemístění vybouraných hmot nošením nebo přehozením, na vzdálenost 10 m</t>
  </si>
  <si>
    <t>Součet: : 19,70432</t>
  </si>
  <si>
    <t>Kompletní provedení dle veškerých informací obsažených v PD (textová i výkresová část, technologické postupy, restaurátorské záměry atd.).</t>
  </si>
  <si>
    <t>Provedení je včetně montáže, demontáže původních konstrukcí, dodávky, přesunu hmot, přesunu a likvidace suti, povrchové úpravy, repasí, restaurátorských záměrů,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</si>
</sst>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9" fillId="0" borderId="0" xfId="0" applyFont="1" applyAlignment="1">
      <alignment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20" fillId="0" borderId="0" xfId="0" quotePrefix="1" applyNumberFormat="1" applyFont="1" applyAlignment="1">
      <alignment horizontal="left" vertical="top" wrapText="1"/>
    </xf>
    <xf numFmtId="165" fontId="21" fillId="0" borderId="0" xfId="0" quotePrefix="1" applyNumberFormat="1" applyFont="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Alignment="1">
      <alignment wrapText="1"/>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0" xfId="0" applyFont="1" applyAlignment="1">
      <alignment horizontal="left" vertical="top" wrapText="1"/>
    </xf>
    <xf numFmtId="0" fontId="18" fillId="0" borderId="0" xfId="0" applyFont="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3" t="s">
        <v>39</v>
      </c>
      <c r="B2" s="193"/>
      <c r="C2" s="193"/>
      <c r="D2" s="193"/>
      <c r="E2" s="193"/>
      <c r="F2" s="193"/>
      <c r="G2" s="193"/>
    </row>
  </sheetData>
  <sheetProtection algorithmName="SHA-512" hashValue="0cSOGJrSj3i1GgbTkWQXfo5Bltv2scC+B0C2ELGzZg+APgo6GOhg0fdRied8p2N15DnCRKAqk6fZ1Bcqd4dqnQ==" saltValue="Piw/hR4ev+o+1B9ENf66y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pageSetUpPr fitToPage="1"/>
  </sheetPr>
  <dimension ref="A1:AZ150"/>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229" t="s">
        <v>41</v>
      </c>
      <c r="C1" s="230"/>
      <c r="D1" s="230"/>
      <c r="E1" s="230"/>
      <c r="F1" s="230"/>
      <c r="G1" s="230"/>
      <c r="H1" s="230"/>
      <c r="I1" s="230"/>
      <c r="J1" s="231"/>
    </row>
    <row r="2" spans="1:15" ht="36" customHeight="1" x14ac:dyDescent="0.2">
      <c r="A2" s="2"/>
      <c r="B2" s="72" t="s">
        <v>22</v>
      </c>
      <c r="C2" s="73"/>
      <c r="D2" s="74" t="s">
        <v>43</v>
      </c>
      <c r="E2" s="235" t="s">
        <v>44</v>
      </c>
      <c r="F2" s="236"/>
      <c r="G2" s="236"/>
      <c r="H2" s="236"/>
      <c r="I2" s="236"/>
      <c r="J2" s="237"/>
      <c r="O2" s="1"/>
    </row>
    <row r="3" spans="1:15" ht="27" hidden="1" customHeight="1" x14ac:dyDescent="0.2">
      <c r="A3" s="2"/>
      <c r="B3" s="75"/>
      <c r="C3" s="73"/>
      <c r="D3" s="76"/>
      <c r="E3" s="238"/>
      <c r="F3" s="239"/>
      <c r="G3" s="239"/>
      <c r="H3" s="239"/>
      <c r="I3" s="239"/>
      <c r="J3" s="240"/>
    </row>
    <row r="4" spans="1:15" ht="23.25" customHeight="1" x14ac:dyDescent="0.2">
      <c r="A4" s="2"/>
      <c r="B4" s="77"/>
      <c r="C4" s="78"/>
      <c r="D4" s="79"/>
      <c r="E4" s="219"/>
      <c r="F4" s="219"/>
      <c r="G4" s="219"/>
      <c r="H4" s="219"/>
      <c r="I4" s="219"/>
      <c r="J4" s="220"/>
    </row>
    <row r="5" spans="1:15" ht="24" customHeight="1" x14ac:dyDescent="0.2">
      <c r="A5" s="2"/>
      <c r="B5" s="30" t="s">
        <v>42</v>
      </c>
      <c r="D5" s="223" t="s">
        <v>45</v>
      </c>
      <c r="E5" s="224"/>
      <c r="F5" s="224"/>
      <c r="G5" s="224"/>
      <c r="H5" s="18" t="s">
        <v>40</v>
      </c>
      <c r="I5" s="82" t="s">
        <v>49</v>
      </c>
      <c r="J5" s="8"/>
    </row>
    <row r="6" spans="1:15" ht="15.75" customHeight="1" x14ac:dyDescent="0.2">
      <c r="A6" s="2"/>
      <c r="B6" s="27"/>
      <c r="C6" s="52"/>
      <c r="D6" s="225" t="s">
        <v>46</v>
      </c>
      <c r="E6" s="226"/>
      <c r="F6" s="226"/>
      <c r="G6" s="226"/>
      <c r="H6" s="18" t="s">
        <v>34</v>
      </c>
      <c r="I6" s="82" t="s">
        <v>50</v>
      </c>
      <c r="J6" s="8"/>
    </row>
    <row r="7" spans="1:15" ht="28.5" customHeight="1" x14ac:dyDescent="0.2">
      <c r="A7" s="2"/>
      <c r="B7" s="28"/>
      <c r="C7" s="53"/>
      <c r="D7" s="81" t="s">
        <v>48</v>
      </c>
      <c r="E7" s="227" t="s">
        <v>47</v>
      </c>
      <c r="F7" s="228"/>
      <c r="G7" s="228"/>
      <c r="H7" s="23"/>
      <c r="I7" s="22"/>
      <c r="J7" s="33"/>
    </row>
    <row r="8" spans="1:15" ht="24" hidden="1" customHeight="1" x14ac:dyDescent="0.2">
      <c r="A8" s="2"/>
      <c r="B8" s="30" t="s">
        <v>20</v>
      </c>
      <c r="D8" s="80" t="s">
        <v>51</v>
      </c>
      <c r="H8" s="18" t="s">
        <v>40</v>
      </c>
      <c r="I8" s="82" t="s">
        <v>55</v>
      </c>
      <c r="J8" s="8"/>
    </row>
    <row r="9" spans="1:15" ht="15.75" hidden="1" customHeight="1" x14ac:dyDescent="0.2">
      <c r="A9" s="2"/>
      <c r="B9" s="2"/>
      <c r="D9" s="80" t="s">
        <v>52</v>
      </c>
      <c r="H9" s="18" t="s">
        <v>34</v>
      </c>
      <c r="I9" s="82" t="s">
        <v>56</v>
      </c>
      <c r="J9" s="8"/>
    </row>
    <row r="10" spans="1:15" ht="15.75" hidden="1" customHeight="1" x14ac:dyDescent="0.2">
      <c r="A10" s="2"/>
      <c r="B10" s="34"/>
      <c r="C10" s="53"/>
      <c r="D10" s="81" t="s">
        <v>54</v>
      </c>
      <c r="E10" s="83" t="s">
        <v>53</v>
      </c>
      <c r="F10" s="23"/>
      <c r="G10" s="14"/>
      <c r="H10" s="14"/>
      <c r="I10" s="35"/>
      <c r="J10" s="33"/>
    </row>
    <row r="11" spans="1:15" ht="24" customHeight="1" x14ac:dyDescent="0.2">
      <c r="A11" s="2"/>
      <c r="B11" s="30" t="s">
        <v>19</v>
      </c>
      <c r="D11" s="242"/>
      <c r="E11" s="242"/>
      <c r="F11" s="242"/>
      <c r="G11" s="242"/>
      <c r="H11" s="18" t="s">
        <v>40</v>
      </c>
      <c r="I11" s="84"/>
      <c r="J11" s="8"/>
    </row>
    <row r="12" spans="1:15" ht="15.75" customHeight="1" x14ac:dyDescent="0.2">
      <c r="A12" s="2"/>
      <c r="B12" s="27"/>
      <c r="C12" s="52"/>
      <c r="D12" s="218"/>
      <c r="E12" s="218"/>
      <c r="F12" s="218"/>
      <c r="G12" s="218"/>
      <c r="H12" s="18" t="s">
        <v>34</v>
      </c>
      <c r="I12" s="84"/>
      <c r="J12" s="8"/>
    </row>
    <row r="13" spans="1:15" ht="15.75" customHeight="1" x14ac:dyDescent="0.2">
      <c r="A13" s="2"/>
      <c r="B13" s="28"/>
      <c r="C13" s="53"/>
      <c r="D13" s="85"/>
      <c r="E13" s="221"/>
      <c r="F13" s="222"/>
      <c r="G13" s="222"/>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41"/>
      <c r="F15" s="241"/>
      <c r="G15" s="243"/>
      <c r="H15" s="243"/>
      <c r="I15" s="243" t="s">
        <v>29</v>
      </c>
      <c r="J15" s="244"/>
    </row>
    <row r="16" spans="1:15" ht="23.25" customHeight="1" x14ac:dyDescent="0.2">
      <c r="A16" s="139" t="s">
        <v>24</v>
      </c>
      <c r="B16" s="37" t="s">
        <v>24</v>
      </c>
      <c r="C16" s="58"/>
      <c r="D16" s="59"/>
      <c r="E16" s="207"/>
      <c r="F16" s="208"/>
      <c r="G16" s="207"/>
      <c r="H16" s="208"/>
      <c r="I16" s="207">
        <f>SUMIF(F136:F146,A16,I136:I146)+SUMIF(F136:F146,"PSU",I136:I146)</f>
        <v>0</v>
      </c>
      <c r="J16" s="209"/>
    </row>
    <row r="17" spans="1:10" ht="23.25" customHeight="1" x14ac:dyDescent="0.2">
      <c r="A17" s="139" t="s">
        <v>25</v>
      </c>
      <c r="B17" s="37" t="s">
        <v>25</v>
      </c>
      <c r="C17" s="58"/>
      <c r="D17" s="59"/>
      <c r="E17" s="207"/>
      <c r="F17" s="208"/>
      <c r="G17" s="207"/>
      <c r="H17" s="208"/>
      <c r="I17" s="207">
        <f>SUMIF(F136:F146,A17,I136:I146)</f>
        <v>0</v>
      </c>
      <c r="J17" s="209"/>
    </row>
    <row r="18" spans="1:10" ht="23.25" customHeight="1" x14ac:dyDescent="0.2">
      <c r="A18" s="139" t="s">
        <v>26</v>
      </c>
      <c r="B18" s="37" t="s">
        <v>26</v>
      </c>
      <c r="C18" s="58"/>
      <c r="D18" s="59"/>
      <c r="E18" s="207"/>
      <c r="F18" s="208"/>
      <c r="G18" s="207"/>
      <c r="H18" s="208"/>
      <c r="I18" s="207">
        <f>SUMIF(F136:F146,A18,I136:I146)</f>
        <v>0</v>
      </c>
      <c r="J18" s="209"/>
    </row>
    <row r="19" spans="1:10" ht="23.25" customHeight="1" x14ac:dyDescent="0.2">
      <c r="A19" s="139" t="s">
        <v>149</v>
      </c>
      <c r="B19" s="37" t="s">
        <v>27</v>
      </c>
      <c r="C19" s="58"/>
      <c r="D19" s="59"/>
      <c r="E19" s="207"/>
      <c r="F19" s="208"/>
      <c r="G19" s="207"/>
      <c r="H19" s="208"/>
      <c r="I19" s="207">
        <f>SUMIF(F136:F146,A19,I136:I146)</f>
        <v>0</v>
      </c>
      <c r="J19" s="209"/>
    </row>
    <row r="20" spans="1:10" ht="23.25" customHeight="1" x14ac:dyDescent="0.2">
      <c r="A20" s="139" t="s">
        <v>150</v>
      </c>
      <c r="B20" s="37" t="s">
        <v>28</v>
      </c>
      <c r="C20" s="58"/>
      <c r="D20" s="59"/>
      <c r="E20" s="207"/>
      <c r="F20" s="208"/>
      <c r="G20" s="207"/>
      <c r="H20" s="208"/>
      <c r="I20" s="207">
        <f>SUMIF(F136:F146,A20,I136:I146)</f>
        <v>0</v>
      </c>
      <c r="J20" s="209"/>
    </row>
    <row r="21" spans="1:10" ht="23.25" customHeight="1" x14ac:dyDescent="0.2">
      <c r="A21" s="2"/>
      <c r="B21" s="47" t="s">
        <v>29</v>
      </c>
      <c r="C21" s="60"/>
      <c r="D21" s="61"/>
      <c r="E21" s="210"/>
      <c r="F21" s="245"/>
      <c r="G21" s="210"/>
      <c r="H21" s="245"/>
      <c r="I21" s="210">
        <f>SUM(I16:J20)</f>
        <v>0</v>
      </c>
      <c r="J21" s="211"/>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05">
        <f>ZakladDPHSniVypocet</f>
        <v>0</v>
      </c>
      <c r="H23" s="206"/>
      <c r="I23" s="206"/>
      <c r="J23" s="39" t="str">
        <f t="shared" ref="J23:J28" si="0">Mena</f>
        <v>CZK</v>
      </c>
    </row>
    <row r="24" spans="1:10" ht="23.25" customHeight="1" x14ac:dyDescent="0.2">
      <c r="A24" s="2">
        <f>(A23-INT(A23))*100</f>
        <v>0</v>
      </c>
      <c r="B24" s="37" t="s">
        <v>13</v>
      </c>
      <c r="C24" s="58"/>
      <c r="D24" s="59"/>
      <c r="E24" s="63">
        <f>SazbaDPH1</f>
        <v>15</v>
      </c>
      <c r="F24" s="38" t="s">
        <v>0</v>
      </c>
      <c r="G24" s="203">
        <f>A23</f>
        <v>0</v>
      </c>
      <c r="H24" s="204"/>
      <c r="I24" s="204"/>
      <c r="J24" s="39" t="str">
        <f t="shared" si="0"/>
        <v>CZK</v>
      </c>
    </row>
    <row r="25" spans="1:10" ht="23.25" customHeight="1" x14ac:dyDescent="0.2">
      <c r="A25" s="2">
        <f>ZakladDPHZakl*SazbaDPH2/100</f>
        <v>0</v>
      </c>
      <c r="B25" s="37" t="s">
        <v>14</v>
      </c>
      <c r="C25" s="58"/>
      <c r="D25" s="59"/>
      <c r="E25" s="63">
        <v>21</v>
      </c>
      <c r="F25" s="38" t="s">
        <v>0</v>
      </c>
      <c r="G25" s="205">
        <f>ZakladDPHZaklVypocet</f>
        <v>0</v>
      </c>
      <c r="H25" s="206"/>
      <c r="I25" s="206"/>
      <c r="J25" s="39" t="str">
        <f t="shared" si="0"/>
        <v>CZK</v>
      </c>
    </row>
    <row r="26" spans="1:10" ht="23.25" customHeight="1" x14ac:dyDescent="0.2">
      <c r="A26" s="2">
        <f>(A25-INT(A25))*100</f>
        <v>0</v>
      </c>
      <c r="B26" s="31" t="s">
        <v>15</v>
      </c>
      <c r="C26" s="64"/>
      <c r="D26" s="51"/>
      <c r="E26" s="65">
        <f>SazbaDPH2</f>
        <v>21</v>
      </c>
      <c r="F26" s="29" t="s">
        <v>0</v>
      </c>
      <c r="G26" s="232">
        <f>A25</f>
        <v>0</v>
      </c>
      <c r="H26" s="233"/>
      <c r="I26" s="233"/>
      <c r="J26" s="36" t="str">
        <f t="shared" si="0"/>
        <v>CZK</v>
      </c>
    </row>
    <row r="27" spans="1:10" ht="23.25" customHeight="1" thickBot="1" x14ac:dyDescent="0.25">
      <c r="A27" s="2">
        <f>ZakladDPHSni+DPHSni+ZakladDPHZakl+DPHZakl</f>
        <v>0</v>
      </c>
      <c r="B27" s="30" t="s">
        <v>4</v>
      </c>
      <c r="C27" s="66"/>
      <c r="D27" s="67"/>
      <c r="E27" s="66"/>
      <c r="F27" s="16"/>
      <c r="G27" s="234">
        <f>CenaCelkem-(ZakladDPHSni+DPHSni+ZakladDPHZakl+DPHZakl)</f>
        <v>0</v>
      </c>
      <c r="H27" s="234"/>
      <c r="I27" s="234"/>
      <c r="J27" s="40" t="str">
        <f t="shared" si="0"/>
        <v>CZK</v>
      </c>
    </row>
    <row r="28" spans="1:10" ht="27.75" hidden="1" customHeight="1" thickBot="1" x14ac:dyDescent="0.25">
      <c r="A28" s="2"/>
      <c r="B28" s="111" t="s">
        <v>23</v>
      </c>
      <c r="C28" s="112"/>
      <c r="D28" s="112"/>
      <c r="E28" s="113"/>
      <c r="F28" s="114"/>
      <c r="G28" s="213">
        <f>ZakladDPHSniVypocet+ZakladDPHZaklVypocet</f>
        <v>0</v>
      </c>
      <c r="H28" s="213"/>
      <c r="I28" s="213"/>
      <c r="J28" s="115" t="str">
        <f t="shared" si="0"/>
        <v>CZK</v>
      </c>
    </row>
    <row r="29" spans="1:10" ht="27.75" customHeight="1" thickBot="1" x14ac:dyDescent="0.25">
      <c r="A29" s="2">
        <f>(A27-INT(A27))*100</f>
        <v>0</v>
      </c>
      <c r="B29" s="111" t="s">
        <v>35</v>
      </c>
      <c r="C29" s="116"/>
      <c r="D29" s="116"/>
      <c r="E29" s="116"/>
      <c r="F29" s="117"/>
      <c r="G29" s="212">
        <f>A27</f>
        <v>0</v>
      </c>
      <c r="H29" s="212"/>
      <c r="I29" s="212"/>
      <c r="J29" s="118" t="s">
        <v>70</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14"/>
      <c r="E34" s="215"/>
      <c r="G34" s="216"/>
      <c r="H34" s="217"/>
      <c r="I34" s="217"/>
      <c r="J34" s="24"/>
    </row>
    <row r="35" spans="1:10" ht="12.75" customHeight="1" x14ac:dyDescent="0.2">
      <c r="A35" s="2"/>
      <c r="B35" s="2"/>
      <c r="D35" s="202" t="s">
        <v>2</v>
      </c>
      <c r="E35" s="202"/>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57</v>
      </c>
      <c r="C39" s="197"/>
      <c r="D39" s="197"/>
      <c r="E39" s="197"/>
      <c r="F39" s="98">
        <f>'00 VN-01-09 Naklady'!AE25+'01 01 Pol'!AE39+'02 D.1.1 Pol'!AE154</f>
        <v>0</v>
      </c>
      <c r="G39" s="99">
        <f>'00 VN-01-09 Naklady'!AF25+'01 01 Pol'!AF39+'02 D.1.1 Pol'!AF154</f>
        <v>0</v>
      </c>
      <c r="H39" s="100">
        <f t="shared" ref="H39:H46" si="1">(F39*SazbaDPH1/100)+(G39*SazbaDPH2/100)</f>
        <v>0</v>
      </c>
      <c r="I39" s="100">
        <f>F39+G39+H39</f>
        <v>0</v>
      </c>
      <c r="J39" s="101" t="str">
        <f>IF(_xlfn.SINGLE(CenaCelkemVypocet)=0,"",I39/_xlfn.SINGLE(CenaCelkemVypocet)*100)</f>
        <v/>
      </c>
    </row>
    <row r="40" spans="1:10" ht="25.5" customHeight="1" x14ac:dyDescent="0.2">
      <c r="A40" s="87">
        <v>2</v>
      </c>
      <c r="B40" s="102"/>
      <c r="C40" s="198" t="s">
        <v>58</v>
      </c>
      <c r="D40" s="198"/>
      <c r="E40" s="198"/>
      <c r="F40" s="103">
        <f>'00 VN-01-09 Naklady'!AE25</f>
        <v>0</v>
      </c>
      <c r="G40" s="104">
        <f>'00 VN-01-09 Naklady'!AF25</f>
        <v>0</v>
      </c>
      <c r="H40" s="104">
        <f t="shared" si="1"/>
        <v>0</v>
      </c>
      <c r="I40" s="104">
        <f>F40+G40+H40</f>
        <v>0</v>
      </c>
      <c r="J40" s="105" t="str">
        <f>IF(_xlfn.SINGLE(CenaCelkemVypocet)=0,"",I40/_xlfn.SINGLE(CenaCelkemVypocet)*100)</f>
        <v/>
      </c>
    </row>
    <row r="41" spans="1:10" ht="25.5" customHeight="1" x14ac:dyDescent="0.2">
      <c r="A41" s="87">
        <v>3</v>
      </c>
      <c r="B41" s="106" t="s">
        <v>59</v>
      </c>
      <c r="C41" s="197" t="s">
        <v>60</v>
      </c>
      <c r="D41" s="197"/>
      <c r="E41" s="197"/>
      <c r="F41" s="107">
        <f>'00 VN-01-09 Naklady'!AE25</f>
        <v>0</v>
      </c>
      <c r="G41" s="100">
        <f>'00 VN-01-09 Naklady'!AF25</f>
        <v>0</v>
      </c>
      <c r="H41" s="100">
        <f t="shared" si="1"/>
        <v>0</v>
      </c>
      <c r="I41" s="100">
        <f>F41+G41+H41</f>
        <v>0</v>
      </c>
      <c r="J41" s="101" t="str">
        <f>IF(_xlfn.SINGLE(CenaCelkemVypocet)=0,"",I41/_xlfn.SINGLE(CenaCelkemVypocet)*100)</f>
        <v/>
      </c>
    </row>
    <row r="42" spans="1:10" ht="25.5" customHeight="1" x14ac:dyDescent="0.2">
      <c r="A42" s="87">
        <v>2</v>
      </c>
      <c r="B42" s="102"/>
      <c r="C42" s="198" t="s">
        <v>61</v>
      </c>
      <c r="D42" s="198"/>
      <c r="E42" s="198"/>
      <c r="F42" s="103"/>
      <c r="G42" s="104"/>
      <c r="H42" s="104">
        <f t="shared" si="1"/>
        <v>0</v>
      </c>
      <c r="I42" s="104"/>
      <c r="J42" s="105"/>
    </row>
    <row r="43" spans="1:10" ht="25.5" customHeight="1" x14ac:dyDescent="0.2">
      <c r="A43" s="87">
        <v>2</v>
      </c>
      <c r="B43" s="102" t="s">
        <v>62</v>
      </c>
      <c r="C43" s="198" t="s">
        <v>63</v>
      </c>
      <c r="D43" s="198"/>
      <c r="E43" s="198"/>
      <c r="F43" s="103">
        <f>'01 01 Pol'!AE39</f>
        <v>0</v>
      </c>
      <c r="G43" s="104">
        <f>'01 01 Pol'!AF39</f>
        <v>0</v>
      </c>
      <c r="H43" s="104">
        <f t="shared" si="1"/>
        <v>0</v>
      </c>
      <c r="I43" s="104">
        <f>F43+G43+H43</f>
        <v>0</v>
      </c>
      <c r="J43" s="105" t="str">
        <f>IF(_xlfn.SINGLE(CenaCelkemVypocet)=0,"",I43/_xlfn.SINGLE(CenaCelkemVypocet)*100)</f>
        <v/>
      </c>
    </row>
    <row r="44" spans="1:10" ht="25.5" customHeight="1" x14ac:dyDescent="0.2">
      <c r="A44" s="87">
        <v>3</v>
      </c>
      <c r="B44" s="106" t="s">
        <v>62</v>
      </c>
      <c r="C44" s="197" t="s">
        <v>64</v>
      </c>
      <c r="D44" s="197"/>
      <c r="E44" s="197"/>
      <c r="F44" s="107">
        <f>'01 01 Pol'!AE39</f>
        <v>0</v>
      </c>
      <c r="G44" s="100">
        <f>'01 01 Pol'!AF39</f>
        <v>0</v>
      </c>
      <c r="H44" s="100">
        <f t="shared" si="1"/>
        <v>0</v>
      </c>
      <c r="I44" s="100">
        <f>F44+G44+H44</f>
        <v>0</v>
      </c>
      <c r="J44" s="101" t="str">
        <f>IF(_xlfn.SINGLE(CenaCelkemVypocet)=0,"",I44/_xlfn.SINGLE(CenaCelkemVypocet)*100)</f>
        <v/>
      </c>
    </row>
    <row r="45" spans="1:10" ht="25.5" customHeight="1" x14ac:dyDescent="0.2">
      <c r="A45" s="87">
        <v>2</v>
      </c>
      <c r="B45" s="102" t="s">
        <v>65</v>
      </c>
      <c r="C45" s="198" t="s">
        <v>66</v>
      </c>
      <c r="D45" s="198"/>
      <c r="E45" s="198"/>
      <c r="F45" s="103">
        <f>'02 D.1.1 Pol'!AE154</f>
        <v>0</v>
      </c>
      <c r="G45" s="104">
        <f>'02 D.1.1 Pol'!AF154</f>
        <v>0</v>
      </c>
      <c r="H45" s="104">
        <f t="shared" si="1"/>
        <v>0</v>
      </c>
      <c r="I45" s="104">
        <f>F45+G45+H45</f>
        <v>0</v>
      </c>
      <c r="J45" s="105" t="str">
        <f>IF(_xlfn.SINGLE(CenaCelkemVypocet)=0,"",I45/_xlfn.SINGLE(CenaCelkemVypocet)*100)</f>
        <v/>
      </c>
    </row>
    <row r="46" spans="1:10" ht="25.5" customHeight="1" x14ac:dyDescent="0.2">
      <c r="A46" s="87">
        <v>3</v>
      </c>
      <c r="B46" s="106" t="s">
        <v>67</v>
      </c>
      <c r="C46" s="197" t="s">
        <v>68</v>
      </c>
      <c r="D46" s="197"/>
      <c r="E46" s="197"/>
      <c r="F46" s="107">
        <f>'02 D.1.1 Pol'!AE154</f>
        <v>0</v>
      </c>
      <c r="G46" s="100">
        <f>'02 D.1.1 Pol'!AF154</f>
        <v>0</v>
      </c>
      <c r="H46" s="100">
        <f t="shared" si="1"/>
        <v>0</v>
      </c>
      <c r="I46" s="100">
        <f>F46+G46+H46</f>
        <v>0</v>
      </c>
      <c r="J46" s="101" t="str">
        <f>IF(_xlfn.SINGLE(CenaCelkemVypocet)=0,"",I46/_xlfn.SINGLE(CenaCelkemVypocet)*100)</f>
        <v/>
      </c>
    </row>
    <row r="47" spans="1:10" ht="25.5" customHeight="1" x14ac:dyDescent="0.2">
      <c r="A47" s="87"/>
      <c r="B47" s="199" t="s">
        <v>69</v>
      </c>
      <c r="C47" s="200"/>
      <c r="D47" s="200"/>
      <c r="E47" s="201"/>
      <c r="F47" s="108">
        <f>SUMIF(A39:A46,"=1",F39:F46)</f>
        <v>0</v>
      </c>
      <c r="G47" s="109">
        <f>SUMIF(A39:A46,"=1",G39:G46)</f>
        <v>0</v>
      </c>
      <c r="H47" s="109">
        <f>SUMIF(A39:A46,"=1",H39:H46)</f>
        <v>0</v>
      </c>
      <c r="I47" s="109">
        <f>SUMIF(A39:A46,"=1",I39:I46)</f>
        <v>0</v>
      </c>
      <c r="J47" s="110">
        <f>SUMIF(A39:A46,"=1",J39:J46)</f>
        <v>0</v>
      </c>
    </row>
    <row r="49" spans="1:52" x14ac:dyDescent="0.2">
      <c r="A49" t="s">
        <v>71</v>
      </c>
      <c r="B49" t="s">
        <v>72</v>
      </c>
    </row>
    <row r="50" spans="1:52" x14ac:dyDescent="0.2">
      <c r="B50" s="196" t="s">
        <v>73</v>
      </c>
      <c r="C50" s="196"/>
      <c r="D50" s="196"/>
      <c r="E50" s="196"/>
      <c r="F50" s="196"/>
      <c r="G50" s="196"/>
      <c r="H50" s="196"/>
      <c r="I50" s="196"/>
      <c r="J50" s="196"/>
      <c r="AZ50" s="119" t="str">
        <f>B50</f>
        <v>1. PODMÍNKY PRO ZPRACOVÁNÍ NABÍDKOVÉ CENY</v>
      </c>
    </row>
    <row r="52" spans="1:52" x14ac:dyDescent="0.2">
      <c r="B52" s="196" t="s">
        <v>74</v>
      </c>
      <c r="C52" s="196"/>
      <c r="D52" s="196"/>
      <c r="E52" s="196"/>
      <c r="F52" s="196"/>
      <c r="G52" s="196"/>
      <c r="H52" s="196"/>
      <c r="I52" s="196"/>
      <c r="J52" s="196"/>
      <c r="AZ52" s="119" t="str">
        <f>B52</f>
        <v xml:space="preserve">        Preambule</v>
      </c>
    </row>
    <row r="54" spans="1:52" ht="51" x14ac:dyDescent="0.2">
      <c r="B54" s="196" t="s">
        <v>75</v>
      </c>
      <c r="C54" s="196"/>
      <c r="D54" s="196"/>
      <c r="E54" s="196"/>
      <c r="F54" s="196"/>
      <c r="G54" s="196"/>
      <c r="H54" s="196"/>
      <c r="I54" s="196"/>
      <c r="J54" s="196"/>
      <c r="AZ54" s="119"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196" t="s">
        <v>76</v>
      </c>
      <c r="C55" s="196"/>
      <c r="D55" s="196"/>
      <c r="E55" s="196"/>
      <c r="F55" s="196"/>
      <c r="G55" s="196"/>
      <c r="H55" s="196"/>
      <c r="I55" s="196"/>
      <c r="J55" s="196"/>
      <c r="AZ55" s="119"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196" t="s">
        <v>77</v>
      </c>
      <c r="C57" s="196"/>
      <c r="D57" s="196"/>
      <c r="E57" s="196"/>
      <c r="F57" s="196"/>
      <c r="G57" s="196"/>
      <c r="H57" s="196"/>
      <c r="I57" s="196"/>
      <c r="J57" s="196"/>
      <c r="AZ57" s="119" t="str">
        <f>B57</f>
        <v xml:space="preserve">        Vymezení některých pojmů</v>
      </c>
    </row>
    <row r="60" spans="1:52" x14ac:dyDescent="0.2">
      <c r="B60" s="196" t="s">
        <v>78</v>
      </c>
      <c r="C60" s="196"/>
      <c r="D60" s="196"/>
      <c r="E60" s="196"/>
      <c r="F60" s="196"/>
      <c r="G60" s="196"/>
      <c r="H60" s="196"/>
      <c r="I60" s="196"/>
      <c r="J60" s="196"/>
      <c r="AZ60" s="119" t="str">
        <f t="shared" ref="AZ60:AZ65" si="2">B60</f>
        <v>Pro účely zpracování nabídkové ceny se jsou použity některé pojmy, pod kterými se rozumí:</v>
      </c>
    </row>
    <row r="61" spans="1:52" ht="38.25" x14ac:dyDescent="0.2">
      <c r="B61" s="196" t="s">
        <v>79</v>
      </c>
      <c r="C61" s="196"/>
      <c r="D61" s="196"/>
      <c r="E61" s="196"/>
      <c r="F61" s="196"/>
      <c r="G61" s="196"/>
      <c r="H61" s="196"/>
      <c r="I61" s="196"/>
      <c r="J61" s="196"/>
      <c r="AZ61" s="119" t="str">
        <f t="shared" si="2"/>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196" t="s">
        <v>80</v>
      </c>
      <c r="C62" s="196"/>
      <c r="D62" s="196"/>
      <c r="E62" s="196"/>
      <c r="F62" s="196"/>
      <c r="G62" s="196"/>
      <c r="H62" s="196"/>
      <c r="I62" s="196"/>
      <c r="J62" s="196"/>
      <c r="AZ62" s="119" t="str">
        <f t="shared" si="2"/>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196" t="s">
        <v>81</v>
      </c>
      <c r="C63" s="196"/>
      <c r="D63" s="196"/>
      <c r="E63" s="196"/>
      <c r="F63" s="196"/>
      <c r="G63" s="196"/>
      <c r="H63" s="196"/>
      <c r="I63" s="196"/>
      <c r="J63" s="196"/>
      <c r="AZ63" s="119" t="str">
        <f t="shared" si="2"/>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196" t="s">
        <v>82</v>
      </c>
      <c r="C64" s="196"/>
      <c r="D64" s="196"/>
      <c r="E64" s="196"/>
      <c r="F64" s="196"/>
      <c r="G64" s="196"/>
      <c r="H64" s="196"/>
      <c r="I64" s="196"/>
      <c r="J64" s="196"/>
      <c r="AZ64" s="119" t="str">
        <f t="shared" si="2"/>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196" t="s">
        <v>83</v>
      </c>
      <c r="C65" s="196"/>
      <c r="D65" s="196"/>
      <c r="E65" s="196"/>
      <c r="F65" s="196"/>
      <c r="G65" s="196"/>
      <c r="H65" s="196"/>
      <c r="I65" s="196"/>
      <c r="J65" s="196"/>
      <c r="AZ65" s="119" t="str">
        <f t="shared" si="2"/>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196" t="s">
        <v>84</v>
      </c>
      <c r="C67" s="196"/>
      <c r="D67" s="196"/>
      <c r="E67" s="196"/>
      <c r="F67" s="196"/>
      <c r="G67" s="196"/>
      <c r="H67" s="196"/>
      <c r="I67" s="196"/>
      <c r="J67" s="196"/>
      <c r="AZ67" s="119" t="str">
        <f>B67</f>
        <v xml:space="preserve">        Cenová soustava</v>
      </c>
    </row>
    <row r="69" spans="2:52" x14ac:dyDescent="0.2">
      <c r="B69" s="196" t="s">
        <v>85</v>
      </c>
      <c r="C69" s="196"/>
      <c r="D69" s="196"/>
      <c r="E69" s="196"/>
      <c r="F69" s="196"/>
      <c r="G69" s="196"/>
      <c r="H69" s="196"/>
      <c r="I69" s="196"/>
      <c r="J69" s="196"/>
      <c r="AZ69" s="119" t="str">
        <f>B69</f>
        <v xml:space="preserve">        Použitá cenová soustava</v>
      </c>
    </row>
    <row r="70" spans="2:52" ht="38.25" x14ac:dyDescent="0.2">
      <c r="B70" s="196" t="s">
        <v>86</v>
      </c>
      <c r="C70" s="196"/>
      <c r="D70" s="196"/>
      <c r="E70" s="196"/>
      <c r="F70" s="196"/>
      <c r="G70" s="196"/>
      <c r="H70" s="196"/>
      <c r="I70" s="196"/>
      <c r="J70" s="196"/>
      <c r="AZ70" s="119"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196" t="s">
        <v>87</v>
      </c>
      <c r="C72" s="196"/>
      <c r="D72" s="196"/>
      <c r="E72" s="196"/>
      <c r="F72" s="196"/>
      <c r="G72" s="196"/>
      <c r="H72" s="196"/>
      <c r="I72" s="196"/>
      <c r="J72" s="196"/>
      <c r="AZ72" s="119" t="str">
        <f>B72</f>
        <v xml:space="preserve">        Technické podmínky</v>
      </c>
    </row>
    <row r="73" spans="2:52" ht="38.25" x14ac:dyDescent="0.2">
      <c r="B73" s="196" t="s">
        <v>88</v>
      </c>
      <c r="C73" s="196"/>
      <c r="D73" s="196"/>
      <c r="E73" s="196"/>
      <c r="F73" s="196"/>
      <c r="G73" s="196"/>
      <c r="H73" s="196"/>
      <c r="I73" s="196"/>
      <c r="J73" s="196"/>
      <c r="AZ73" s="119"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196" t="s">
        <v>89</v>
      </c>
      <c r="C75" s="196"/>
      <c r="D75" s="196"/>
      <c r="E75" s="196"/>
      <c r="F75" s="196"/>
      <c r="G75" s="196"/>
      <c r="H75" s="196"/>
      <c r="I75" s="196"/>
      <c r="J75" s="196"/>
      <c r="AZ75" s="119" t="str">
        <f>B75</f>
        <v>Individuální položky</v>
      </c>
    </row>
    <row r="76" spans="2:52" ht="89.25" x14ac:dyDescent="0.2">
      <c r="B76" s="196" t="s">
        <v>90</v>
      </c>
      <c r="C76" s="196"/>
      <c r="D76" s="196"/>
      <c r="E76" s="196"/>
      <c r="F76" s="196"/>
      <c r="G76" s="196"/>
      <c r="H76" s="196"/>
      <c r="I76" s="196"/>
      <c r="J76" s="196"/>
      <c r="AZ76" s="119" t="str">
        <f>B76</f>
        <v>Položky soupisu prací, které cenová soustava neobsahuje, jsou označeny popisem „vlastní, nebo individuální“. Pro tyto položky jsou cenové a technické podmínky definovány jejich popisem, případně odkazem na konkrétní část příslušné dokumentace.Uvažuje se kompletní provedení a dodávka dle veškerých informací obsažených v PD (textová i výkresová část, technologické postupy, restaurátorské záměry atd.).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v>
      </c>
    </row>
    <row r="78" spans="2:52" x14ac:dyDescent="0.2">
      <c r="B78" s="196" t="s">
        <v>91</v>
      </c>
      <c r="C78" s="196"/>
      <c r="D78" s="196"/>
      <c r="E78" s="196"/>
      <c r="F78" s="196"/>
      <c r="G78" s="196"/>
      <c r="H78" s="196"/>
      <c r="I78" s="196"/>
      <c r="J78" s="196"/>
      <c r="AZ78" s="119" t="str">
        <f>B78</f>
        <v>Ostatní podmínky</v>
      </c>
    </row>
    <row r="79" spans="2:52" ht="38.25" x14ac:dyDescent="0.2">
      <c r="B79" s="196" t="s">
        <v>92</v>
      </c>
      <c r="C79" s="196"/>
      <c r="D79" s="196"/>
      <c r="E79" s="196"/>
      <c r="F79" s="196"/>
      <c r="G79" s="196"/>
      <c r="H79" s="196"/>
      <c r="I79" s="196"/>
      <c r="J79" s="196"/>
      <c r="AZ79" s="119" t="str">
        <f>B79</f>
        <v>Do jednotkových cen položek soupisu je třeba promítnout i veškeré náklady na činnosti a dodávky vepsané formou poznámek, nebo doplnění k jednotlivým položkám - zejména popisy typu: "analogicky dle popisu v PD......"</v>
      </c>
    </row>
    <row r="81" spans="2:52" x14ac:dyDescent="0.2">
      <c r="B81" s="196" t="s">
        <v>93</v>
      </c>
      <c r="C81" s="196"/>
      <c r="D81" s="196"/>
      <c r="E81" s="196"/>
      <c r="F81" s="196"/>
      <c r="G81" s="196"/>
      <c r="H81" s="196"/>
      <c r="I81" s="196"/>
      <c r="J81" s="196"/>
      <c r="AZ81" s="119" t="str">
        <f>B81</f>
        <v xml:space="preserve">        Závaznost a změna soupisu</v>
      </c>
    </row>
    <row r="83" spans="2:52" x14ac:dyDescent="0.2">
      <c r="B83" s="196" t="s">
        <v>94</v>
      </c>
      <c r="C83" s="196"/>
      <c r="D83" s="196"/>
      <c r="E83" s="196"/>
      <c r="F83" s="196"/>
      <c r="G83" s="196"/>
      <c r="H83" s="196"/>
      <c r="I83" s="196"/>
      <c r="J83" s="196"/>
      <c r="AZ83" s="119" t="str">
        <f>B83</f>
        <v xml:space="preserve">        Závaznost soupisu</v>
      </c>
    </row>
    <row r="84" spans="2:52" ht="38.25" x14ac:dyDescent="0.2">
      <c r="B84" s="196" t="s">
        <v>95</v>
      </c>
      <c r="C84" s="196"/>
      <c r="D84" s="196"/>
      <c r="E84" s="196"/>
      <c r="F84" s="196"/>
      <c r="G84" s="196"/>
      <c r="H84" s="196"/>
      <c r="I84" s="196"/>
      <c r="J84" s="196"/>
      <c r="AZ84" s="119" t="str">
        <f>B84</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6" spans="2:52" x14ac:dyDescent="0.2">
      <c r="B86" s="196" t="s">
        <v>96</v>
      </c>
      <c r="C86" s="196"/>
      <c r="D86" s="196"/>
      <c r="E86" s="196"/>
      <c r="F86" s="196"/>
      <c r="G86" s="196"/>
      <c r="H86" s="196"/>
      <c r="I86" s="196"/>
      <c r="J86" s="196"/>
      <c r="AZ86" s="119" t="str">
        <f>B86</f>
        <v xml:space="preserve">        Zvláštní podmínky pro stanovení nabídkové ceny</v>
      </c>
    </row>
    <row r="88" spans="2:52" x14ac:dyDescent="0.2">
      <c r="B88" s="196" t="s">
        <v>97</v>
      </c>
      <c r="C88" s="196"/>
      <c r="D88" s="196"/>
      <c r="E88" s="196"/>
      <c r="F88" s="196"/>
      <c r="G88" s="196"/>
      <c r="H88" s="196"/>
      <c r="I88" s="196"/>
      <c r="J88" s="196"/>
      <c r="AZ88" s="119" t="str">
        <f>B88</f>
        <v xml:space="preserve">        Přeprava vybouraných hmot, suti a vytěžené zeminy</v>
      </c>
    </row>
    <row r="89" spans="2:52" ht="76.5" x14ac:dyDescent="0.2">
      <c r="B89" s="196" t="s">
        <v>98</v>
      </c>
      <c r="C89" s="196"/>
      <c r="D89" s="196"/>
      <c r="E89" s="196"/>
      <c r="F89" s="196"/>
      <c r="G89" s="196"/>
      <c r="H89" s="196"/>
      <c r="I89" s="196"/>
      <c r="J89" s="196"/>
      <c r="AZ89" s="119" t="str">
        <f>B89</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1" spans="2:52" x14ac:dyDescent="0.2">
      <c r="B91" s="196" t="s">
        <v>99</v>
      </c>
      <c r="C91" s="196"/>
      <c r="D91" s="196"/>
      <c r="E91" s="196"/>
      <c r="F91" s="196"/>
      <c r="G91" s="196"/>
      <c r="H91" s="196"/>
      <c r="I91" s="196"/>
      <c r="J91" s="196"/>
      <c r="AZ91" s="119" t="str">
        <f>B91</f>
        <v xml:space="preserve">        Vnitrostaveništní přesun stavebního materiálu</v>
      </c>
    </row>
    <row r="92" spans="2:52" ht="51" x14ac:dyDescent="0.2">
      <c r="B92" s="196" t="s">
        <v>100</v>
      </c>
      <c r="C92" s="196"/>
      <c r="D92" s="196"/>
      <c r="E92" s="196"/>
      <c r="F92" s="196"/>
      <c r="G92" s="196"/>
      <c r="H92" s="196"/>
      <c r="I92" s="196"/>
      <c r="J92" s="196"/>
      <c r="AZ92" s="119" t="str">
        <f>B92</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3" spans="2:52" ht="51" x14ac:dyDescent="0.2">
      <c r="B93" s="196" t="s">
        <v>101</v>
      </c>
      <c r="C93" s="196"/>
      <c r="D93" s="196"/>
      <c r="E93" s="196"/>
      <c r="F93" s="196"/>
      <c r="G93" s="196"/>
      <c r="H93" s="196"/>
      <c r="I93" s="196"/>
      <c r="J93" s="196"/>
      <c r="AZ93" s="119" t="str">
        <f>B93</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5" spans="2:52" x14ac:dyDescent="0.2">
      <c r="B95" s="196" t="s">
        <v>102</v>
      </c>
      <c r="C95" s="196"/>
      <c r="D95" s="196"/>
      <c r="E95" s="196"/>
      <c r="F95" s="196"/>
      <c r="G95" s="196"/>
      <c r="H95" s="196"/>
      <c r="I95" s="196"/>
      <c r="J95" s="196"/>
      <c r="AZ95" s="119" t="str">
        <f>B95</f>
        <v xml:space="preserve">        Příplatky za ztížené podmínky prací</v>
      </c>
    </row>
    <row r="96" spans="2:52" ht="25.5" x14ac:dyDescent="0.2">
      <c r="B96" s="196" t="s">
        <v>103</v>
      </c>
      <c r="C96" s="196"/>
      <c r="D96" s="196"/>
      <c r="E96" s="196"/>
      <c r="F96" s="196"/>
      <c r="G96" s="196"/>
      <c r="H96" s="196"/>
      <c r="I96" s="196"/>
      <c r="J96" s="196"/>
      <c r="AZ96" s="119" t="str">
        <f>B96</f>
        <v>Pokud soupis položku příplatku za ztížené podmínky obsahuje, je dodavatel povinen ji ocenit bez ohledu na to, že tento příplatek dodavatel standardně neuplatňuje.</v>
      </c>
    </row>
    <row r="98" spans="2:52" x14ac:dyDescent="0.2">
      <c r="B98" s="196" t="s">
        <v>104</v>
      </c>
      <c r="C98" s="196"/>
      <c r="D98" s="196"/>
      <c r="E98" s="196"/>
      <c r="F98" s="196"/>
      <c r="G98" s="196"/>
      <c r="H98" s="196"/>
      <c r="I98" s="196"/>
      <c r="J98" s="196"/>
      <c r="AZ98" s="119" t="str">
        <f>B98</f>
        <v xml:space="preserve">        Vedlejší a ostatní náklady</v>
      </c>
    </row>
    <row r="99" spans="2:52" ht="25.5" x14ac:dyDescent="0.2">
      <c r="B99" s="196" t="s">
        <v>105</v>
      </c>
      <c r="C99" s="196"/>
      <c r="D99" s="196"/>
      <c r="E99" s="196"/>
      <c r="F99" s="196"/>
      <c r="G99" s="196"/>
      <c r="H99" s="196"/>
      <c r="I99" s="196"/>
      <c r="J99" s="196"/>
      <c r="AZ99" s="119" t="str">
        <f>B99</f>
        <v>Tyto náklady jsou popsány v samostatném soupisu stavebních prací, dodávek a služeb s tím, že dodavatel je povinen v rámci těchto nákladů ocenit všechny definované náklady souhrnně pro celou stavbu.</v>
      </c>
    </row>
    <row r="103" spans="2:52" x14ac:dyDescent="0.2">
      <c r="B103" s="196" t="s">
        <v>106</v>
      </c>
      <c r="C103" s="196"/>
      <c r="D103" s="196"/>
      <c r="E103" s="196"/>
      <c r="F103" s="196"/>
      <c r="G103" s="196"/>
      <c r="H103" s="196"/>
      <c r="I103" s="196"/>
      <c r="J103" s="196"/>
      <c r="AZ103" s="119" t="str">
        <f>B103</f>
        <v>2. SPECIFICKÉ PODMÍNKY PRO ZPRACOVÁNÍ NABÍDKOVÉ CENY</v>
      </c>
    </row>
    <row r="105" spans="2:52" x14ac:dyDescent="0.2">
      <c r="B105" s="196" t="s">
        <v>107</v>
      </c>
      <c r="C105" s="196"/>
      <c r="D105" s="196"/>
      <c r="E105" s="196"/>
      <c r="F105" s="196"/>
      <c r="G105" s="196"/>
      <c r="H105" s="196"/>
      <c r="I105" s="196"/>
      <c r="J105" s="196"/>
      <c r="AZ105" s="119" t="str">
        <f>B105</f>
        <v>Zde doplní zpracovatel soupisu  případná specifika týkající se konkrétní zakázky.</v>
      </c>
    </row>
    <row r="106" spans="2:52" ht="38.25" x14ac:dyDescent="0.2">
      <c r="B106" s="196" t="s">
        <v>108</v>
      </c>
      <c r="C106" s="196"/>
      <c r="D106" s="196"/>
      <c r="E106" s="196"/>
      <c r="F106" s="196"/>
      <c r="G106" s="196"/>
      <c r="H106" s="196"/>
      <c r="I106" s="196"/>
      <c r="J106" s="196"/>
      <c r="AZ106" s="119" t="str">
        <f>B106</f>
        <v>U soupisů fasád, restaurování  i dalších povrchů je množství u položek týkajících se restaurování i stavebních prací vykázáno jako průmět bez výstupů. Do jednotkových cen je nutné uvažovat s s rozvinem , přesahy a ztratným a veškerými v této souvislosti zvýšenými náklady.</v>
      </c>
    </row>
    <row r="109" spans="2:52" x14ac:dyDescent="0.2">
      <c r="B109" s="196" t="s">
        <v>109</v>
      </c>
      <c r="C109" s="196"/>
      <c r="D109" s="196"/>
      <c r="E109" s="196"/>
      <c r="F109" s="196"/>
      <c r="G109" s="196"/>
      <c r="H109" s="196"/>
      <c r="I109" s="196"/>
      <c r="J109" s="196"/>
      <c r="AZ109" s="119" t="str">
        <f>B109</f>
        <v>3. ELEKTRONICKÁ PODOBA SOUPISU</v>
      </c>
    </row>
    <row r="111" spans="2:52" x14ac:dyDescent="0.2">
      <c r="B111" s="196" t="s">
        <v>110</v>
      </c>
      <c r="C111" s="196"/>
      <c r="D111" s="196"/>
      <c r="E111" s="196"/>
      <c r="F111" s="196"/>
      <c r="G111" s="196"/>
      <c r="H111" s="196"/>
      <c r="I111" s="196"/>
      <c r="J111" s="196"/>
      <c r="AZ111" s="119" t="str">
        <f>B111</f>
        <v xml:space="preserve">        Elektronická podoba soupisu</v>
      </c>
    </row>
    <row r="112" spans="2:52" ht="25.5" x14ac:dyDescent="0.2">
      <c r="B112" s="196" t="s">
        <v>111</v>
      </c>
      <c r="C112" s="196"/>
      <c r="D112" s="196"/>
      <c r="E112" s="196"/>
      <c r="F112" s="196"/>
      <c r="G112" s="196"/>
      <c r="H112" s="196"/>
      <c r="I112" s="196"/>
      <c r="J112" s="196"/>
      <c r="AZ112" s="119" t="str">
        <f>B112</f>
        <v>V souladu se zákonem jsou předložené soupisy zpracovány i v elektronické podobě.  Elektronickou podobou soupisu stavebních prací, dodávek a služeb je formát MS EXCEL.</v>
      </c>
    </row>
    <row r="113" spans="1:52" x14ac:dyDescent="0.2">
      <c r="B113" s="196" t="s">
        <v>112</v>
      </c>
      <c r="C113" s="196"/>
      <c r="D113" s="196"/>
      <c r="E113" s="196"/>
      <c r="F113" s="196"/>
      <c r="G113" s="196"/>
      <c r="H113" s="196"/>
      <c r="I113" s="196"/>
      <c r="J113" s="196"/>
      <c r="AZ113" s="119" t="str">
        <f>B113</f>
        <v>Popis formátu soupisu odpovídá svou strukturou vzorovému soupisu volně dostupnému na internetové adrese:</v>
      </c>
    </row>
    <row r="115" spans="1:52" x14ac:dyDescent="0.2">
      <c r="B115" s="196" t="s">
        <v>113</v>
      </c>
      <c r="C115" s="196"/>
      <c r="D115" s="196"/>
      <c r="E115" s="196"/>
      <c r="F115" s="196"/>
      <c r="G115" s="196"/>
      <c r="H115" s="196"/>
      <c r="I115" s="196"/>
      <c r="J115" s="196"/>
      <c r="AZ115" s="119" t="str">
        <f>B115</f>
        <v>www.stavebnionline.cz/soupis</v>
      </c>
    </row>
    <row r="117" spans="1:52" x14ac:dyDescent="0.2">
      <c r="B117" s="196" t="s">
        <v>114</v>
      </c>
      <c r="C117" s="196"/>
      <c r="D117" s="196"/>
      <c r="E117" s="196"/>
      <c r="F117" s="196"/>
      <c r="G117" s="196"/>
      <c r="H117" s="196"/>
      <c r="I117" s="196"/>
      <c r="J117" s="196"/>
      <c r="AZ117" s="119" t="str">
        <f>B117</f>
        <v xml:space="preserve">        Zpracování elektronické podoby soupisu</v>
      </c>
    </row>
    <row r="118" spans="1:52" ht="51" x14ac:dyDescent="0.2">
      <c r="B118" s="196" t="s">
        <v>115</v>
      </c>
      <c r="C118" s="196"/>
      <c r="D118" s="196"/>
      <c r="E118" s="196"/>
      <c r="F118" s="196"/>
      <c r="G118" s="196"/>
      <c r="H118" s="196"/>
      <c r="I118" s="196"/>
      <c r="J118" s="196"/>
      <c r="AZ118" s="119" t="str">
        <f>B118</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0" spans="1:52" x14ac:dyDescent="0.2">
      <c r="B120" s="196" t="s">
        <v>116</v>
      </c>
      <c r="C120" s="196"/>
      <c r="D120" s="196"/>
      <c r="E120" s="196"/>
      <c r="F120" s="196"/>
      <c r="G120" s="196"/>
      <c r="H120" s="196"/>
      <c r="I120" s="196"/>
      <c r="J120" s="196"/>
      <c r="AZ120" s="119" t="str">
        <f>B120</f>
        <v xml:space="preserve">        Jiný formát soupisu</v>
      </c>
    </row>
    <row r="121" spans="1:52" ht="38.25" x14ac:dyDescent="0.2">
      <c r="B121" s="196" t="s">
        <v>117</v>
      </c>
      <c r="C121" s="196"/>
      <c r="D121" s="196"/>
      <c r="E121" s="196"/>
      <c r="F121" s="196"/>
      <c r="G121" s="196"/>
      <c r="H121" s="196"/>
      <c r="I121" s="196"/>
      <c r="J121" s="196"/>
      <c r="AZ121" s="119" t="str">
        <f>B121</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3" spans="1:52" x14ac:dyDescent="0.2">
      <c r="B123" s="196" t="s">
        <v>118</v>
      </c>
      <c r="C123" s="196"/>
      <c r="D123" s="196"/>
      <c r="E123" s="196"/>
      <c r="F123" s="196"/>
      <c r="G123" s="196"/>
      <c r="H123" s="196"/>
      <c r="I123" s="196"/>
      <c r="J123" s="196"/>
      <c r="AZ123" s="119" t="str">
        <f>B123</f>
        <v xml:space="preserve">        Závěrečné ustanovení</v>
      </c>
    </row>
    <row r="124" spans="1:52" x14ac:dyDescent="0.2">
      <c r="B124" s="196" t="s">
        <v>119</v>
      </c>
      <c r="C124" s="196"/>
      <c r="D124" s="196"/>
      <c r="E124" s="196"/>
      <c r="F124" s="196"/>
      <c r="G124" s="196"/>
      <c r="H124" s="196"/>
      <c r="I124" s="196"/>
      <c r="J124" s="196"/>
      <c r="AZ124" s="119" t="str">
        <f>B124</f>
        <v>Ostatní podmínky vztahující se ke zpracování nabídkové ceny jsou uvedeny v zadávací dokumentaci.</v>
      </c>
    </row>
    <row r="125" spans="1:52" x14ac:dyDescent="0.2">
      <c r="A125" t="s">
        <v>120</v>
      </c>
      <c r="B125" t="s">
        <v>121</v>
      </c>
    </row>
    <row r="126" spans="1:52" x14ac:dyDescent="0.2">
      <c r="A126" t="s">
        <v>122</v>
      </c>
      <c r="B126" t="s">
        <v>123</v>
      </c>
    </row>
    <row r="127" spans="1:52" x14ac:dyDescent="0.2">
      <c r="A127" t="s">
        <v>120</v>
      </c>
      <c r="B127" t="s">
        <v>124</v>
      </c>
    </row>
    <row r="128" spans="1:52" x14ac:dyDescent="0.2">
      <c r="A128" t="s">
        <v>122</v>
      </c>
      <c r="B128" t="s">
        <v>125</v>
      </c>
    </row>
    <row r="129" spans="1:10" x14ac:dyDescent="0.2">
      <c r="A129" t="s">
        <v>120</v>
      </c>
      <c r="B129" t="s">
        <v>126</v>
      </c>
    </row>
    <row r="130" spans="1:10" x14ac:dyDescent="0.2">
      <c r="A130" t="s">
        <v>122</v>
      </c>
      <c r="B130" t="s">
        <v>127</v>
      </c>
    </row>
    <row r="133" spans="1:10" ht="15.75" x14ac:dyDescent="0.25">
      <c r="B133" s="120" t="s">
        <v>128</v>
      </c>
    </row>
    <row r="135" spans="1:10" ht="25.5" customHeight="1" x14ac:dyDescent="0.2">
      <c r="A135" s="122"/>
      <c r="B135" s="125" t="s">
        <v>17</v>
      </c>
      <c r="C135" s="125" t="s">
        <v>5</v>
      </c>
      <c r="D135" s="126"/>
      <c r="E135" s="126"/>
      <c r="F135" s="127" t="s">
        <v>129</v>
      </c>
      <c r="G135" s="127"/>
      <c r="H135" s="127"/>
      <c r="I135" s="127" t="s">
        <v>29</v>
      </c>
      <c r="J135" s="127" t="s">
        <v>0</v>
      </c>
    </row>
    <row r="136" spans="1:10" ht="36.75" customHeight="1" x14ac:dyDescent="0.2">
      <c r="A136" s="123"/>
      <c r="B136" s="128" t="s">
        <v>130</v>
      </c>
      <c r="C136" s="194" t="s">
        <v>131</v>
      </c>
      <c r="D136" s="195"/>
      <c r="E136" s="195"/>
      <c r="F136" s="135" t="s">
        <v>24</v>
      </c>
      <c r="G136" s="136"/>
      <c r="H136" s="136"/>
      <c r="I136" s="136">
        <f>'02 D.1.1 Pol'!G8</f>
        <v>0</v>
      </c>
      <c r="J136" s="132" t="str">
        <f>IF(I147=0,"",I136/I147*100)</f>
        <v/>
      </c>
    </row>
    <row r="137" spans="1:10" ht="36.75" customHeight="1" x14ac:dyDescent="0.2">
      <c r="A137" s="123"/>
      <c r="B137" s="128" t="s">
        <v>132</v>
      </c>
      <c r="C137" s="194" t="s">
        <v>133</v>
      </c>
      <c r="D137" s="195"/>
      <c r="E137" s="195"/>
      <c r="F137" s="135" t="s">
        <v>24</v>
      </c>
      <c r="G137" s="136"/>
      <c r="H137" s="136"/>
      <c r="I137" s="136">
        <f>'02 D.1.1 Pol'!G25</f>
        <v>0</v>
      </c>
      <c r="J137" s="132" t="str">
        <f>IF(I147=0,"",I137/I147*100)</f>
        <v/>
      </c>
    </row>
    <row r="138" spans="1:10" ht="36.75" customHeight="1" x14ac:dyDescent="0.2">
      <c r="A138" s="123"/>
      <c r="B138" s="128" t="s">
        <v>134</v>
      </c>
      <c r="C138" s="194" t="s">
        <v>135</v>
      </c>
      <c r="D138" s="195"/>
      <c r="E138" s="195"/>
      <c r="F138" s="135" t="s">
        <v>24</v>
      </c>
      <c r="G138" s="136"/>
      <c r="H138" s="136"/>
      <c r="I138" s="136">
        <f>'02 D.1.1 Pol'!G39</f>
        <v>0</v>
      </c>
      <c r="J138" s="132" t="str">
        <f>IF(I147=0,"",I138/I147*100)</f>
        <v/>
      </c>
    </row>
    <row r="139" spans="1:10" ht="36.75" customHeight="1" x14ac:dyDescent="0.2">
      <c r="A139" s="123"/>
      <c r="B139" s="128" t="s">
        <v>136</v>
      </c>
      <c r="C139" s="194" t="s">
        <v>137</v>
      </c>
      <c r="D139" s="195"/>
      <c r="E139" s="195"/>
      <c r="F139" s="135" t="s">
        <v>24</v>
      </c>
      <c r="G139" s="136"/>
      <c r="H139" s="136"/>
      <c r="I139" s="136">
        <f>'02 D.1.1 Pol'!G56</f>
        <v>0</v>
      </c>
      <c r="J139" s="132" t="str">
        <f>IF(I147=0,"",I139/I147*100)</f>
        <v/>
      </c>
    </row>
    <row r="140" spans="1:10" ht="36.75" customHeight="1" x14ac:dyDescent="0.2">
      <c r="A140" s="123"/>
      <c r="B140" s="128" t="s">
        <v>138</v>
      </c>
      <c r="C140" s="194" t="s">
        <v>139</v>
      </c>
      <c r="D140" s="195"/>
      <c r="E140" s="195"/>
      <c r="F140" s="135" t="s">
        <v>24</v>
      </c>
      <c r="G140" s="136"/>
      <c r="H140" s="136"/>
      <c r="I140" s="136">
        <f>'02 D.1.1 Pol'!G72</f>
        <v>0</v>
      </c>
      <c r="J140" s="132" t="str">
        <f>IF(I147=0,"",I140/I147*100)</f>
        <v/>
      </c>
    </row>
    <row r="141" spans="1:10" ht="36.75" customHeight="1" x14ac:dyDescent="0.2">
      <c r="A141" s="123"/>
      <c r="B141" s="128" t="s">
        <v>140</v>
      </c>
      <c r="C141" s="194" t="s">
        <v>141</v>
      </c>
      <c r="D141" s="195"/>
      <c r="E141" s="195"/>
      <c r="F141" s="135" t="s">
        <v>25</v>
      </c>
      <c r="G141" s="136"/>
      <c r="H141" s="136"/>
      <c r="I141" s="136">
        <f>'02 D.1.1 Pol'!G78</f>
        <v>0</v>
      </c>
      <c r="J141" s="132" t="str">
        <f>IF(I147=0,"",I141/I147*100)</f>
        <v/>
      </c>
    </row>
    <row r="142" spans="1:10" ht="36.75" customHeight="1" x14ac:dyDescent="0.2">
      <c r="A142" s="123"/>
      <c r="B142" s="128" t="s">
        <v>142</v>
      </c>
      <c r="C142" s="194" t="s">
        <v>143</v>
      </c>
      <c r="D142" s="195"/>
      <c r="E142" s="195"/>
      <c r="F142" s="135" t="s">
        <v>25</v>
      </c>
      <c r="G142" s="136"/>
      <c r="H142" s="136"/>
      <c r="I142" s="136">
        <f>'02 D.1.1 Pol'!G100</f>
        <v>0</v>
      </c>
      <c r="J142" s="132" t="str">
        <f>IF(I147=0,"",I142/I147*100)</f>
        <v/>
      </c>
    </row>
    <row r="143" spans="1:10" ht="36.75" customHeight="1" x14ac:dyDescent="0.2">
      <c r="A143" s="123"/>
      <c r="B143" s="128" t="s">
        <v>144</v>
      </c>
      <c r="C143" s="194" t="s">
        <v>145</v>
      </c>
      <c r="D143" s="195"/>
      <c r="E143" s="195"/>
      <c r="F143" s="135" t="s">
        <v>25</v>
      </c>
      <c r="G143" s="136"/>
      <c r="H143" s="136"/>
      <c r="I143" s="136">
        <f>'01 01 Pol'!G8</f>
        <v>0</v>
      </c>
      <c r="J143" s="132" t="str">
        <f>IF(I147=0,"",I143/I147*100)</f>
        <v/>
      </c>
    </row>
    <row r="144" spans="1:10" ht="36.75" customHeight="1" x14ac:dyDescent="0.2">
      <c r="A144" s="123"/>
      <c r="B144" s="128" t="s">
        <v>146</v>
      </c>
      <c r="C144" s="194" t="s">
        <v>147</v>
      </c>
      <c r="D144" s="195"/>
      <c r="E144" s="195"/>
      <c r="F144" s="135" t="s">
        <v>148</v>
      </c>
      <c r="G144" s="136"/>
      <c r="H144" s="136"/>
      <c r="I144" s="136">
        <f>'02 D.1.1 Pol'!G118</f>
        <v>0</v>
      </c>
      <c r="J144" s="132" t="str">
        <f>IF(I147=0,"",I144/I147*100)</f>
        <v/>
      </c>
    </row>
    <row r="145" spans="1:10" ht="36.75" customHeight="1" x14ac:dyDescent="0.2">
      <c r="A145" s="123"/>
      <c r="B145" s="128" t="s">
        <v>149</v>
      </c>
      <c r="C145" s="194" t="s">
        <v>27</v>
      </c>
      <c r="D145" s="195"/>
      <c r="E145" s="195"/>
      <c r="F145" s="135" t="s">
        <v>149</v>
      </c>
      <c r="G145" s="136"/>
      <c r="H145" s="136"/>
      <c r="I145" s="136">
        <f>'00 VN-01-09 Naklady'!G8</f>
        <v>0</v>
      </c>
      <c r="J145" s="132" t="str">
        <f>IF(I147=0,"",I145/I147*100)</f>
        <v/>
      </c>
    </row>
    <row r="146" spans="1:10" ht="36.75" customHeight="1" x14ac:dyDescent="0.2">
      <c r="A146" s="123"/>
      <c r="B146" s="128" t="s">
        <v>150</v>
      </c>
      <c r="C146" s="194" t="s">
        <v>28</v>
      </c>
      <c r="D146" s="195"/>
      <c r="E146" s="195"/>
      <c r="F146" s="135" t="s">
        <v>150</v>
      </c>
      <c r="G146" s="136"/>
      <c r="H146" s="136"/>
      <c r="I146" s="136">
        <f>'00 VN-01-09 Naklady'!G14</f>
        <v>0</v>
      </c>
      <c r="J146" s="132" t="str">
        <f>IF(I147=0,"",I146/I147*100)</f>
        <v/>
      </c>
    </row>
    <row r="147" spans="1:10" ht="25.5" customHeight="1" x14ac:dyDescent="0.2">
      <c r="A147" s="124"/>
      <c r="B147" s="129" t="s">
        <v>1</v>
      </c>
      <c r="C147" s="130"/>
      <c r="D147" s="131"/>
      <c r="E147" s="131"/>
      <c r="F147" s="137"/>
      <c r="G147" s="138"/>
      <c r="H147" s="138"/>
      <c r="I147" s="138">
        <f>SUM(I136:I146)</f>
        <v>0</v>
      </c>
      <c r="J147" s="133">
        <f>SUM(J136:J146)</f>
        <v>0</v>
      </c>
    </row>
    <row r="148" spans="1:10" x14ac:dyDescent="0.2">
      <c r="F148" s="86"/>
      <c r="G148" s="86"/>
      <c r="H148" s="86"/>
      <c r="I148" s="86"/>
      <c r="J148" s="134"/>
    </row>
    <row r="149" spans="1:10" x14ac:dyDescent="0.2">
      <c r="F149" s="86"/>
      <c r="G149" s="86"/>
      <c r="H149" s="86"/>
      <c r="I149" s="86"/>
      <c r="J149" s="134"/>
    </row>
    <row r="150" spans="1:10" x14ac:dyDescent="0.2">
      <c r="F150" s="86"/>
      <c r="G150" s="86"/>
      <c r="H150" s="86"/>
      <c r="I150" s="86"/>
      <c r="J150" s="134"/>
    </row>
  </sheetData>
  <sheetProtection algorithmName="SHA-512" hashValue="PLZXQs42BzgMYXI4WtZqgT6ExtcaqrAxGVhk0LaxFlj3UyqvFqhWSxwGmnQKaMH9aYptBd0MHuaYYkYuCuHeoQ==" saltValue="7j/uDp40L0hxD+kbMFSNm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52:J52"/>
    <mergeCell ref="B54:J54"/>
    <mergeCell ref="B55:J55"/>
    <mergeCell ref="B57:J57"/>
    <mergeCell ref="B60:J60"/>
    <mergeCell ref="C44:E44"/>
    <mergeCell ref="C45:E45"/>
    <mergeCell ref="C46:E46"/>
    <mergeCell ref="B47:E47"/>
    <mergeCell ref="B50:J50"/>
    <mergeCell ref="B67:J67"/>
    <mergeCell ref="B69:J69"/>
    <mergeCell ref="B70:J70"/>
    <mergeCell ref="B72:J72"/>
    <mergeCell ref="B73:J73"/>
    <mergeCell ref="B61:J61"/>
    <mergeCell ref="B62:J62"/>
    <mergeCell ref="B63:J63"/>
    <mergeCell ref="B64:J64"/>
    <mergeCell ref="B65:J65"/>
    <mergeCell ref="B83:J83"/>
    <mergeCell ref="B84:J84"/>
    <mergeCell ref="B86:J86"/>
    <mergeCell ref="B88:J88"/>
    <mergeCell ref="B89:J89"/>
    <mergeCell ref="B75:J75"/>
    <mergeCell ref="B76:J76"/>
    <mergeCell ref="B78:J78"/>
    <mergeCell ref="B79:J79"/>
    <mergeCell ref="B81:J81"/>
    <mergeCell ref="B98:J98"/>
    <mergeCell ref="B99:J99"/>
    <mergeCell ref="B103:J103"/>
    <mergeCell ref="B105:J105"/>
    <mergeCell ref="B106:J106"/>
    <mergeCell ref="B91:J91"/>
    <mergeCell ref="B92:J92"/>
    <mergeCell ref="B93:J93"/>
    <mergeCell ref="B95:J95"/>
    <mergeCell ref="B96:J96"/>
    <mergeCell ref="B117:J117"/>
    <mergeCell ref="B118:J118"/>
    <mergeCell ref="B120:J120"/>
    <mergeCell ref="B121:J121"/>
    <mergeCell ref="B123:J123"/>
    <mergeCell ref="B109:J109"/>
    <mergeCell ref="B111:J111"/>
    <mergeCell ref="B112:J112"/>
    <mergeCell ref="B113:J113"/>
    <mergeCell ref="B115:J115"/>
    <mergeCell ref="C145:E145"/>
    <mergeCell ref="C146:E146"/>
    <mergeCell ref="C140:E140"/>
    <mergeCell ref="C141:E141"/>
    <mergeCell ref="C142:E142"/>
    <mergeCell ref="C143:E143"/>
    <mergeCell ref="C144:E144"/>
    <mergeCell ref="B124:J124"/>
    <mergeCell ref="C136:E136"/>
    <mergeCell ref="C137:E137"/>
    <mergeCell ref="C138:E138"/>
    <mergeCell ref="C139:E139"/>
  </mergeCells>
  <phoneticPr fontId="0" type="noConversion"/>
  <pageMargins left="0.39370078740157483" right="0.19685039370078741" top="0.59055118110236227" bottom="0.39370078740157483" header="0" footer="0.19685039370078741"/>
  <pageSetup paperSize="9" scale="99" fitToHeight="0"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6" t="s">
        <v>6</v>
      </c>
      <c r="B1" s="246"/>
      <c r="C1" s="247"/>
      <c r="D1" s="246"/>
      <c r="E1" s="246"/>
      <c r="F1" s="246"/>
      <c r="G1" s="246"/>
    </row>
    <row r="2" spans="1:7" ht="24.95" customHeight="1" x14ac:dyDescent="0.2">
      <c r="A2" s="49" t="s">
        <v>7</v>
      </c>
      <c r="B2" s="48"/>
      <c r="C2" s="248"/>
      <c r="D2" s="248"/>
      <c r="E2" s="248"/>
      <c r="F2" s="248"/>
      <c r="G2" s="249"/>
    </row>
    <row r="3" spans="1:7" ht="24.95" customHeight="1" x14ac:dyDescent="0.2">
      <c r="A3" s="49" t="s">
        <v>8</v>
      </c>
      <c r="B3" s="48"/>
      <c r="C3" s="248"/>
      <c r="D3" s="248"/>
      <c r="E3" s="248"/>
      <c r="F3" s="248"/>
      <c r="G3" s="249"/>
    </row>
    <row r="4" spans="1:7" ht="24.95" customHeight="1" x14ac:dyDescent="0.2">
      <c r="A4" s="49" t="s">
        <v>9</v>
      </c>
      <c r="B4" s="48"/>
      <c r="C4" s="248"/>
      <c r="D4" s="248"/>
      <c r="E4" s="248"/>
      <c r="F4" s="248"/>
      <c r="G4" s="249"/>
    </row>
    <row r="5" spans="1:7" x14ac:dyDescent="0.2">
      <c r="B5" s="4"/>
      <c r="C5" s="5"/>
      <c r="D5" s="6"/>
    </row>
  </sheetData>
  <sheetProtection algorithmName="SHA-512" hashValue="DoDyjrNRkqyM7Kf+99YJbD06FyL3PDN7X3Obgurrmix+Qb8B1klqR+WS1sfE8o/UUdkWXZCD6v4vBD+q+A3ZJQ==" saltValue="lz0ljrOKrB4TY1NDu3zWS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98F71-F13D-490E-A082-744ABCEE19E4}">
  <sheetPr>
    <outlinePr summaryBelow="0"/>
    <pageSetUpPr fitToPage="1"/>
  </sheetPr>
  <dimension ref="A1:BH5000"/>
  <sheetViews>
    <sheetView tabSelected="1" workbookViewId="0">
      <pane ySplit="7" topLeftCell="A8" activePane="bottomLeft" state="frozen"/>
      <selection activeCell="A28" sqref="A28"/>
      <selection pane="bottomLeft" activeCell="A28" sqref="A28"/>
    </sheetView>
  </sheetViews>
  <sheetFormatPr defaultRowHeight="12.75" outlineLevelRow="2"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2" t="s">
        <v>151</v>
      </c>
      <c r="B1" s="252"/>
      <c r="C1" s="252"/>
      <c r="D1" s="252"/>
      <c r="E1" s="252"/>
      <c r="F1" s="252"/>
      <c r="G1" s="252"/>
      <c r="AG1" t="s">
        <v>152</v>
      </c>
    </row>
    <row r="2" spans="1:60" ht="24.95" customHeight="1" x14ac:dyDescent="0.2">
      <c r="A2" s="49" t="s">
        <v>7</v>
      </c>
      <c r="B2" s="48" t="s">
        <v>43</v>
      </c>
      <c r="C2" s="253" t="s">
        <v>44</v>
      </c>
      <c r="D2" s="254"/>
      <c r="E2" s="254"/>
      <c r="F2" s="254"/>
      <c r="G2" s="255"/>
      <c r="AG2" t="s">
        <v>153</v>
      </c>
    </row>
    <row r="3" spans="1:60" ht="24.95" customHeight="1" x14ac:dyDescent="0.2">
      <c r="A3" s="49" t="s">
        <v>8</v>
      </c>
      <c r="B3" s="48" t="s">
        <v>154</v>
      </c>
      <c r="C3" s="253" t="s">
        <v>155</v>
      </c>
      <c r="D3" s="254"/>
      <c r="E3" s="254"/>
      <c r="F3" s="254"/>
      <c r="G3" s="255"/>
      <c r="AC3" s="121" t="s">
        <v>156</v>
      </c>
      <c r="AG3" t="s">
        <v>157</v>
      </c>
    </row>
    <row r="4" spans="1:60" ht="24.95" customHeight="1" x14ac:dyDescent="0.2">
      <c r="A4" s="140" t="s">
        <v>9</v>
      </c>
      <c r="B4" s="141" t="s">
        <v>59</v>
      </c>
      <c r="C4" s="256" t="s">
        <v>60</v>
      </c>
      <c r="D4" s="257"/>
      <c r="E4" s="257"/>
      <c r="F4" s="257"/>
      <c r="G4" s="258"/>
      <c r="AG4" t="s">
        <v>158</v>
      </c>
    </row>
    <row r="5" spans="1:60" x14ac:dyDescent="0.2">
      <c r="D5" s="10"/>
    </row>
    <row r="6" spans="1:60" ht="38.25" x14ac:dyDescent="0.2">
      <c r="A6" s="143" t="s">
        <v>159</v>
      </c>
      <c r="B6" s="145" t="s">
        <v>160</v>
      </c>
      <c r="C6" s="145" t="s">
        <v>161</v>
      </c>
      <c r="D6" s="144" t="s">
        <v>162</v>
      </c>
      <c r="E6" s="143" t="s">
        <v>163</v>
      </c>
      <c r="F6" s="142" t="s">
        <v>164</v>
      </c>
      <c r="G6" s="143" t="s">
        <v>29</v>
      </c>
      <c r="H6" s="146" t="s">
        <v>30</v>
      </c>
      <c r="I6" s="146" t="s">
        <v>165</v>
      </c>
      <c r="J6" s="146" t="s">
        <v>31</v>
      </c>
      <c r="K6" s="146" t="s">
        <v>166</v>
      </c>
      <c r="L6" s="146" t="s">
        <v>167</v>
      </c>
      <c r="M6" s="146" t="s">
        <v>168</v>
      </c>
      <c r="N6" s="146" t="s">
        <v>169</v>
      </c>
      <c r="O6" s="146" t="s">
        <v>170</v>
      </c>
      <c r="P6" s="146" t="s">
        <v>171</v>
      </c>
      <c r="Q6" s="146" t="s">
        <v>172</v>
      </c>
      <c r="R6" s="146" t="s">
        <v>173</v>
      </c>
      <c r="S6" s="146" t="s">
        <v>174</v>
      </c>
      <c r="T6" s="146" t="s">
        <v>175</v>
      </c>
      <c r="U6" s="146" t="s">
        <v>176</v>
      </c>
      <c r="V6" s="146" t="s">
        <v>177</v>
      </c>
      <c r="W6" s="146" t="s">
        <v>178</v>
      </c>
      <c r="X6" s="146" t="s">
        <v>179</v>
      </c>
      <c r="Y6" s="146" t="s">
        <v>180</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181</v>
      </c>
      <c r="B8" s="160" t="s">
        <v>149</v>
      </c>
      <c r="C8" s="181" t="s">
        <v>27</v>
      </c>
      <c r="D8" s="161"/>
      <c r="E8" s="162"/>
      <c r="F8" s="163"/>
      <c r="G8" s="163">
        <f>SUMIF(AG9:AG13,"&lt;&gt;NOR",G9:G13)</f>
        <v>0</v>
      </c>
      <c r="H8" s="163"/>
      <c r="I8" s="163">
        <f>SUM(I9:I13)</f>
        <v>0</v>
      </c>
      <c r="J8" s="163"/>
      <c r="K8" s="163">
        <f>SUM(K9:K13)</f>
        <v>0</v>
      </c>
      <c r="L8" s="163"/>
      <c r="M8" s="163">
        <f>SUM(M9:M13)</f>
        <v>0</v>
      </c>
      <c r="N8" s="162"/>
      <c r="O8" s="162">
        <f>SUM(O9:O13)</f>
        <v>0</v>
      </c>
      <c r="P8" s="162"/>
      <c r="Q8" s="162">
        <f>SUM(Q9:Q13)</f>
        <v>0</v>
      </c>
      <c r="R8" s="163"/>
      <c r="S8" s="163"/>
      <c r="T8" s="164"/>
      <c r="U8" s="158"/>
      <c r="V8" s="158">
        <f>SUM(V9:V13)</f>
        <v>0</v>
      </c>
      <c r="W8" s="158"/>
      <c r="X8" s="158"/>
      <c r="Y8" s="158"/>
      <c r="AG8" t="s">
        <v>182</v>
      </c>
    </row>
    <row r="9" spans="1:60" outlineLevel="1" x14ac:dyDescent="0.2">
      <c r="A9" s="166">
        <v>1</v>
      </c>
      <c r="B9" s="167" t="s">
        <v>183</v>
      </c>
      <c r="C9" s="182" t="s">
        <v>184</v>
      </c>
      <c r="D9" s="168" t="s">
        <v>185</v>
      </c>
      <c r="E9" s="169">
        <v>1</v>
      </c>
      <c r="F9" s="170"/>
      <c r="G9" s="171">
        <f>ROUND(E9*F9,2)</f>
        <v>0</v>
      </c>
      <c r="H9" s="170"/>
      <c r="I9" s="171">
        <f>ROUND(E9*H9,2)</f>
        <v>0</v>
      </c>
      <c r="J9" s="170"/>
      <c r="K9" s="171">
        <f>ROUND(E9*J9,2)</f>
        <v>0</v>
      </c>
      <c r="L9" s="171">
        <v>21</v>
      </c>
      <c r="M9" s="171">
        <f>G9*(1+L9/100)</f>
        <v>0</v>
      </c>
      <c r="N9" s="169">
        <v>0</v>
      </c>
      <c r="O9" s="169">
        <f>ROUND(E9*N9,2)</f>
        <v>0</v>
      </c>
      <c r="P9" s="169">
        <v>0</v>
      </c>
      <c r="Q9" s="169">
        <f>ROUND(E9*P9,2)</f>
        <v>0</v>
      </c>
      <c r="R9" s="171"/>
      <c r="S9" s="171" t="s">
        <v>186</v>
      </c>
      <c r="T9" s="172" t="s">
        <v>187</v>
      </c>
      <c r="U9" s="157">
        <v>0</v>
      </c>
      <c r="V9" s="157">
        <f>ROUND(E9*U9,2)</f>
        <v>0</v>
      </c>
      <c r="W9" s="157"/>
      <c r="X9" s="157" t="s">
        <v>188</v>
      </c>
      <c r="Y9" s="157" t="s">
        <v>189</v>
      </c>
      <c r="Z9" s="147"/>
      <c r="AA9" s="147"/>
      <c r="AB9" s="147"/>
      <c r="AC9" s="147"/>
      <c r="AD9" s="147"/>
      <c r="AE9" s="147"/>
      <c r="AF9" s="147"/>
      <c r="AG9" s="147" t="s">
        <v>190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0" t="s">
        <v>191</v>
      </c>
      <c r="D10" s="251"/>
      <c r="E10" s="251"/>
      <c r="F10" s="251"/>
      <c r="G10" s="25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192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6">
        <v>2</v>
      </c>
      <c r="B11" s="167" t="s">
        <v>193</v>
      </c>
      <c r="C11" s="182" t="s">
        <v>194</v>
      </c>
      <c r="D11" s="168" t="s">
        <v>185</v>
      </c>
      <c r="E11" s="169">
        <v>1</v>
      </c>
      <c r="F11" s="170"/>
      <c r="G11" s="171">
        <f>ROUND(E11*F11,2)</f>
        <v>0</v>
      </c>
      <c r="H11" s="170"/>
      <c r="I11" s="171">
        <f>ROUND(E11*H11,2)</f>
        <v>0</v>
      </c>
      <c r="J11" s="170"/>
      <c r="K11" s="171">
        <f>ROUND(E11*J11,2)</f>
        <v>0</v>
      </c>
      <c r="L11" s="171">
        <v>21</v>
      </c>
      <c r="M11" s="171">
        <f>G11*(1+L11/100)</f>
        <v>0</v>
      </c>
      <c r="N11" s="169">
        <v>0</v>
      </c>
      <c r="O11" s="169">
        <f>ROUND(E11*N11,2)</f>
        <v>0</v>
      </c>
      <c r="P11" s="169">
        <v>0</v>
      </c>
      <c r="Q11" s="169">
        <f>ROUND(E11*P11,2)</f>
        <v>0</v>
      </c>
      <c r="R11" s="171"/>
      <c r="S11" s="171" t="s">
        <v>186</v>
      </c>
      <c r="T11" s="172" t="s">
        <v>187</v>
      </c>
      <c r="U11" s="157">
        <v>0</v>
      </c>
      <c r="V11" s="157">
        <f>ROUND(E11*U11,2)</f>
        <v>0</v>
      </c>
      <c r="W11" s="157"/>
      <c r="X11" s="157" t="s">
        <v>188</v>
      </c>
      <c r="Y11" s="157" t="s">
        <v>189</v>
      </c>
      <c r="Z11" s="147"/>
      <c r="AA11" s="147"/>
      <c r="AB11" s="147"/>
      <c r="AC11" s="147"/>
      <c r="AD11" s="147"/>
      <c r="AE11" s="147"/>
      <c r="AF11" s="147"/>
      <c r="AG11" s="147" t="s">
        <v>190</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2" x14ac:dyDescent="0.2">
      <c r="A12" s="154"/>
      <c r="B12" s="155"/>
      <c r="C12" s="250" t="s">
        <v>195</v>
      </c>
      <c r="D12" s="251"/>
      <c r="E12" s="251"/>
      <c r="F12" s="251"/>
      <c r="G12" s="251"/>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192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3">
        <v>3</v>
      </c>
      <c r="B13" s="174" t="s">
        <v>196</v>
      </c>
      <c r="C13" s="183" t="s">
        <v>197</v>
      </c>
      <c r="D13" s="175" t="s">
        <v>0</v>
      </c>
      <c r="E13" s="176">
        <v>1</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c r="S13" s="178" t="s">
        <v>198</v>
      </c>
      <c r="T13" s="179" t="s">
        <v>187</v>
      </c>
      <c r="U13" s="157">
        <v>0</v>
      </c>
      <c r="V13" s="157">
        <f>ROUND(E13*U13,2)</f>
        <v>0</v>
      </c>
      <c r="W13" s="157"/>
      <c r="X13" s="157" t="s">
        <v>188</v>
      </c>
      <c r="Y13" s="157" t="s">
        <v>189</v>
      </c>
      <c r="Z13" s="147"/>
      <c r="AA13" s="147"/>
      <c r="AB13" s="147"/>
      <c r="AC13" s="147"/>
      <c r="AD13" s="147"/>
      <c r="AE13" s="147"/>
      <c r="AF13" s="147"/>
      <c r="AG13" s="147" t="s">
        <v>199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x14ac:dyDescent="0.2">
      <c r="A14" s="159" t="s">
        <v>181</v>
      </c>
      <c r="B14" s="160" t="s">
        <v>150</v>
      </c>
      <c r="C14" s="181" t="s">
        <v>28</v>
      </c>
      <c r="D14" s="161"/>
      <c r="E14" s="162"/>
      <c r="F14" s="163"/>
      <c r="G14" s="163">
        <f>SUMIF(AG15:AG23,"&lt;&gt;NOR",G15:G23)</f>
        <v>0</v>
      </c>
      <c r="H14" s="163"/>
      <c r="I14" s="163">
        <f>SUM(I15:I23)</f>
        <v>0</v>
      </c>
      <c r="J14" s="163"/>
      <c r="K14" s="163">
        <f>SUM(K15:K23)</f>
        <v>0</v>
      </c>
      <c r="L14" s="163"/>
      <c r="M14" s="163">
        <f>SUM(M15:M23)</f>
        <v>0</v>
      </c>
      <c r="N14" s="162"/>
      <c r="O14" s="162">
        <f>SUM(O15:O23)</f>
        <v>0</v>
      </c>
      <c r="P14" s="162"/>
      <c r="Q14" s="162">
        <f>SUM(Q15:Q23)</f>
        <v>0</v>
      </c>
      <c r="R14" s="163"/>
      <c r="S14" s="163"/>
      <c r="T14" s="164"/>
      <c r="U14" s="158"/>
      <c r="V14" s="158">
        <f>SUM(V15:V23)</f>
        <v>0</v>
      </c>
      <c r="W14" s="158"/>
      <c r="X14" s="158"/>
      <c r="Y14" s="158"/>
      <c r="AG14" t="s">
        <v>182</v>
      </c>
    </row>
    <row r="15" spans="1:60" outlineLevel="1" x14ac:dyDescent="0.2">
      <c r="A15" s="166">
        <v>4</v>
      </c>
      <c r="B15" s="167" t="s">
        <v>200</v>
      </c>
      <c r="C15" s="182" t="s">
        <v>201</v>
      </c>
      <c r="D15" s="168" t="s">
        <v>185</v>
      </c>
      <c r="E15" s="169">
        <v>1</v>
      </c>
      <c r="F15" s="170"/>
      <c r="G15" s="171">
        <f>ROUND(E15*F15,2)</f>
        <v>0</v>
      </c>
      <c r="H15" s="170"/>
      <c r="I15" s="171">
        <f>ROUND(E15*H15,2)</f>
        <v>0</v>
      </c>
      <c r="J15" s="170"/>
      <c r="K15" s="171">
        <f>ROUND(E15*J15,2)</f>
        <v>0</v>
      </c>
      <c r="L15" s="171">
        <v>21</v>
      </c>
      <c r="M15" s="171">
        <f>G15*(1+L15/100)</f>
        <v>0</v>
      </c>
      <c r="N15" s="169">
        <v>0</v>
      </c>
      <c r="O15" s="169">
        <f>ROUND(E15*N15,2)</f>
        <v>0</v>
      </c>
      <c r="P15" s="169">
        <v>0</v>
      </c>
      <c r="Q15" s="169">
        <f>ROUND(E15*P15,2)</f>
        <v>0</v>
      </c>
      <c r="R15" s="171"/>
      <c r="S15" s="171" t="s">
        <v>198</v>
      </c>
      <c r="T15" s="172" t="s">
        <v>187</v>
      </c>
      <c r="U15" s="157">
        <v>0</v>
      </c>
      <c r="V15" s="157">
        <f>ROUND(E15*U15,2)</f>
        <v>0</v>
      </c>
      <c r="W15" s="157"/>
      <c r="X15" s="157" t="s">
        <v>188</v>
      </c>
      <c r="Y15" s="157" t="s">
        <v>189</v>
      </c>
      <c r="Z15" s="147"/>
      <c r="AA15" s="147"/>
      <c r="AB15" s="147"/>
      <c r="AC15" s="147"/>
      <c r="AD15" s="147"/>
      <c r="AE15" s="147"/>
      <c r="AF15" s="147"/>
      <c r="AG15" s="147" t="s">
        <v>199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2" x14ac:dyDescent="0.2">
      <c r="A16" s="154"/>
      <c r="B16" s="155"/>
      <c r="C16" s="250" t="s">
        <v>202</v>
      </c>
      <c r="D16" s="251"/>
      <c r="E16" s="251"/>
      <c r="F16" s="251"/>
      <c r="G16" s="251"/>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192</v>
      </c>
      <c r="AH16" s="147"/>
      <c r="AI16" s="147"/>
      <c r="AJ16" s="147"/>
      <c r="AK16" s="147"/>
      <c r="AL16" s="147"/>
      <c r="AM16" s="147"/>
      <c r="AN16" s="147"/>
      <c r="AO16" s="147"/>
      <c r="AP16" s="147"/>
      <c r="AQ16" s="147"/>
      <c r="AR16" s="147"/>
      <c r="AS16" s="147"/>
      <c r="AT16" s="147"/>
      <c r="AU16" s="147"/>
      <c r="AV16" s="147"/>
      <c r="AW16" s="147"/>
      <c r="AX16" s="147"/>
      <c r="AY16" s="147"/>
      <c r="AZ16" s="147"/>
      <c r="BA16" s="180" t="str">
        <f>C16</f>
        <v>Náklady spojené s vypracováním projektové dokumentace, většinou v obsahu a rozsahu projektové dokumentace pro provádění stavby, ale mohou zde být obsaženy i náklady na jiné stupně projektové dokumentace, pokud jsou součástí požadavků objednatele.  Dokumentace bude před zahájením výroby odsouhlasena.</v>
      </c>
      <c r="BB16" s="147"/>
      <c r="BC16" s="147"/>
      <c r="BD16" s="147"/>
      <c r="BE16" s="147"/>
      <c r="BF16" s="147"/>
      <c r="BG16" s="147"/>
      <c r="BH16" s="147"/>
    </row>
    <row r="17" spans="1:60" outlineLevel="1" x14ac:dyDescent="0.2">
      <c r="A17" s="173">
        <v>5</v>
      </c>
      <c r="B17" s="174" t="s">
        <v>203</v>
      </c>
      <c r="C17" s="183" t="s">
        <v>204</v>
      </c>
      <c r="D17" s="175" t="s">
        <v>205</v>
      </c>
      <c r="E17" s="176">
        <v>1</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c r="S17" s="178" t="s">
        <v>198</v>
      </c>
      <c r="T17" s="179" t="s">
        <v>187</v>
      </c>
      <c r="U17" s="157">
        <v>0</v>
      </c>
      <c r="V17" s="157">
        <f>ROUND(E17*U17,2)</f>
        <v>0</v>
      </c>
      <c r="W17" s="157"/>
      <c r="X17" s="157" t="s">
        <v>206</v>
      </c>
      <c r="Y17" s="157" t="s">
        <v>189</v>
      </c>
      <c r="Z17" s="147"/>
      <c r="AA17" s="147"/>
      <c r="AB17" s="147"/>
      <c r="AC17" s="147"/>
      <c r="AD17" s="147"/>
      <c r="AE17" s="147"/>
      <c r="AF17" s="147"/>
      <c r="AG17" s="147" t="s">
        <v>207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66">
        <v>6</v>
      </c>
      <c r="B18" s="167" t="s">
        <v>208</v>
      </c>
      <c r="C18" s="182" t="s">
        <v>209</v>
      </c>
      <c r="D18" s="168" t="s">
        <v>185</v>
      </c>
      <c r="E18" s="169">
        <v>1</v>
      </c>
      <c r="F18" s="170"/>
      <c r="G18" s="171">
        <f>ROUND(E18*F18,2)</f>
        <v>0</v>
      </c>
      <c r="H18" s="170"/>
      <c r="I18" s="171">
        <f>ROUND(E18*H18,2)</f>
        <v>0</v>
      </c>
      <c r="J18" s="170"/>
      <c r="K18" s="171">
        <f>ROUND(E18*J18,2)</f>
        <v>0</v>
      </c>
      <c r="L18" s="171">
        <v>21</v>
      </c>
      <c r="M18" s="171">
        <f>G18*(1+L18/100)</f>
        <v>0</v>
      </c>
      <c r="N18" s="169">
        <v>0</v>
      </c>
      <c r="O18" s="169">
        <f>ROUND(E18*N18,2)</f>
        <v>0</v>
      </c>
      <c r="P18" s="169">
        <v>0</v>
      </c>
      <c r="Q18" s="169">
        <f>ROUND(E18*P18,2)</f>
        <v>0</v>
      </c>
      <c r="R18" s="171"/>
      <c r="S18" s="171" t="s">
        <v>186</v>
      </c>
      <c r="T18" s="172" t="s">
        <v>187</v>
      </c>
      <c r="U18" s="157">
        <v>0</v>
      </c>
      <c r="V18" s="157">
        <f>ROUND(E18*U18,2)</f>
        <v>0</v>
      </c>
      <c r="W18" s="157"/>
      <c r="X18" s="157" t="s">
        <v>188</v>
      </c>
      <c r="Y18" s="157" t="s">
        <v>189</v>
      </c>
      <c r="Z18" s="147"/>
      <c r="AA18" s="147"/>
      <c r="AB18" s="147"/>
      <c r="AC18" s="147"/>
      <c r="AD18" s="147"/>
      <c r="AE18" s="147"/>
      <c r="AF18" s="147"/>
      <c r="AG18" s="147" t="s">
        <v>210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2" x14ac:dyDescent="0.2">
      <c r="A19" s="154"/>
      <c r="B19" s="155"/>
      <c r="C19" s="250" t="s">
        <v>211</v>
      </c>
      <c r="D19" s="251"/>
      <c r="E19" s="251"/>
      <c r="F19" s="251"/>
      <c r="G19" s="251"/>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192</v>
      </c>
      <c r="AH19" s="147"/>
      <c r="AI19" s="147"/>
      <c r="AJ19" s="147"/>
      <c r="AK19" s="147"/>
      <c r="AL19" s="147"/>
      <c r="AM19" s="147"/>
      <c r="AN19" s="147"/>
      <c r="AO19" s="147"/>
      <c r="AP19" s="147"/>
      <c r="AQ19" s="147"/>
      <c r="AR19" s="147"/>
      <c r="AS19" s="147"/>
      <c r="AT19" s="147"/>
      <c r="AU19" s="147"/>
      <c r="AV19" s="147"/>
      <c r="AW19" s="147"/>
      <c r="AX19" s="147"/>
      <c r="AY19" s="147"/>
      <c r="AZ19" s="147"/>
      <c r="BA19" s="180" t="str">
        <f>C19</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9" s="147"/>
      <c r="BC19" s="147"/>
      <c r="BD19" s="147"/>
      <c r="BE19" s="147"/>
      <c r="BF19" s="147"/>
      <c r="BG19" s="147"/>
      <c r="BH19" s="147"/>
    </row>
    <row r="20" spans="1:60" outlineLevel="1" x14ac:dyDescent="0.2">
      <c r="A20" s="166">
        <v>7</v>
      </c>
      <c r="B20" s="167" t="s">
        <v>212</v>
      </c>
      <c r="C20" s="182" t="s">
        <v>213</v>
      </c>
      <c r="D20" s="168" t="s">
        <v>185</v>
      </c>
      <c r="E20" s="169">
        <v>1</v>
      </c>
      <c r="F20" s="170"/>
      <c r="G20" s="171">
        <f>ROUND(E20*F20,2)</f>
        <v>0</v>
      </c>
      <c r="H20" s="170"/>
      <c r="I20" s="171">
        <f>ROUND(E20*H20,2)</f>
        <v>0</v>
      </c>
      <c r="J20" s="170"/>
      <c r="K20" s="171">
        <f>ROUND(E20*J20,2)</f>
        <v>0</v>
      </c>
      <c r="L20" s="171">
        <v>21</v>
      </c>
      <c r="M20" s="171">
        <f>G20*(1+L20/100)</f>
        <v>0</v>
      </c>
      <c r="N20" s="169">
        <v>0</v>
      </c>
      <c r="O20" s="169">
        <f>ROUND(E20*N20,2)</f>
        <v>0</v>
      </c>
      <c r="P20" s="169">
        <v>0</v>
      </c>
      <c r="Q20" s="169">
        <f>ROUND(E20*P20,2)</f>
        <v>0</v>
      </c>
      <c r="R20" s="171"/>
      <c r="S20" s="171" t="s">
        <v>186</v>
      </c>
      <c r="T20" s="172" t="s">
        <v>187</v>
      </c>
      <c r="U20" s="157">
        <v>0</v>
      </c>
      <c r="V20" s="157">
        <f>ROUND(E20*U20,2)</f>
        <v>0</v>
      </c>
      <c r="W20" s="157"/>
      <c r="X20" s="157" t="s">
        <v>188</v>
      </c>
      <c r="Y20" s="157" t="s">
        <v>189</v>
      </c>
      <c r="Z20" s="147"/>
      <c r="AA20" s="147"/>
      <c r="AB20" s="147"/>
      <c r="AC20" s="147"/>
      <c r="AD20" s="147"/>
      <c r="AE20" s="147"/>
      <c r="AF20" s="147"/>
      <c r="AG20" s="147" t="s">
        <v>210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2" x14ac:dyDescent="0.2">
      <c r="A21" s="154"/>
      <c r="B21" s="155"/>
      <c r="C21" s="250" t="s">
        <v>214</v>
      </c>
      <c r="D21" s="251"/>
      <c r="E21" s="251"/>
      <c r="F21" s="251"/>
      <c r="G21" s="251"/>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192</v>
      </c>
      <c r="AH21" s="147"/>
      <c r="AI21" s="147"/>
      <c r="AJ21" s="147"/>
      <c r="AK21" s="147"/>
      <c r="AL21" s="147"/>
      <c r="AM21" s="147"/>
      <c r="AN21" s="147"/>
      <c r="AO21" s="147"/>
      <c r="AP21" s="147"/>
      <c r="AQ21" s="147"/>
      <c r="AR21" s="147"/>
      <c r="AS21" s="147"/>
      <c r="AT21" s="147"/>
      <c r="AU21" s="147"/>
      <c r="AV21" s="147"/>
      <c r="AW21" s="147"/>
      <c r="AX21" s="147"/>
      <c r="AY21" s="147"/>
      <c r="AZ21" s="147"/>
      <c r="BA21" s="180" t="str">
        <f>C21</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21" s="147"/>
      <c r="BC21" s="147"/>
      <c r="BD21" s="147"/>
      <c r="BE21" s="147"/>
      <c r="BF21" s="147"/>
      <c r="BG21" s="147"/>
      <c r="BH21" s="147"/>
    </row>
    <row r="22" spans="1:60" outlineLevel="1" x14ac:dyDescent="0.2">
      <c r="A22" s="166">
        <v>8</v>
      </c>
      <c r="B22" s="167" t="s">
        <v>215</v>
      </c>
      <c r="C22" s="182" t="s">
        <v>216</v>
      </c>
      <c r="D22" s="168" t="s">
        <v>185</v>
      </c>
      <c r="E22" s="169">
        <v>1</v>
      </c>
      <c r="F22" s="170"/>
      <c r="G22" s="171">
        <f>ROUND(E22*F22,2)</f>
        <v>0</v>
      </c>
      <c r="H22" s="170"/>
      <c r="I22" s="171">
        <f>ROUND(E22*H22,2)</f>
        <v>0</v>
      </c>
      <c r="J22" s="170"/>
      <c r="K22" s="171">
        <f>ROUND(E22*J22,2)</f>
        <v>0</v>
      </c>
      <c r="L22" s="171">
        <v>21</v>
      </c>
      <c r="M22" s="171">
        <f>G22*(1+L22/100)</f>
        <v>0</v>
      </c>
      <c r="N22" s="169">
        <v>0</v>
      </c>
      <c r="O22" s="169">
        <f>ROUND(E22*N22,2)</f>
        <v>0</v>
      </c>
      <c r="P22" s="169">
        <v>0</v>
      </c>
      <c r="Q22" s="169">
        <f>ROUND(E22*P22,2)</f>
        <v>0</v>
      </c>
      <c r="R22" s="171"/>
      <c r="S22" s="171" t="s">
        <v>186</v>
      </c>
      <c r="T22" s="172" t="s">
        <v>187</v>
      </c>
      <c r="U22" s="157">
        <v>0</v>
      </c>
      <c r="V22" s="157">
        <f>ROUND(E22*U22,2)</f>
        <v>0</v>
      </c>
      <c r="W22" s="157"/>
      <c r="X22" s="157" t="s">
        <v>188</v>
      </c>
      <c r="Y22" s="157" t="s">
        <v>189</v>
      </c>
      <c r="Z22" s="147"/>
      <c r="AA22" s="147"/>
      <c r="AB22" s="147"/>
      <c r="AC22" s="147"/>
      <c r="AD22" s="147"/>
      <c r="AE22" s="147"/>
      <c r="AF22" s="147"/>
      <c r="AG22" s="147" t="s">
        <v>190</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250" t="s">
        <v>217</v>
      </c>
      <c r="D23" s="251"/>
      <c r="E23" s="251"/>
      <c r="F23" s="251"/>
      <c r="G23" s="251"/>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192</v>
      </c>
      <c r="AH23" s="147"/>
      <c r="AI23" s="147"/>
      <c r="AJ23" s="147"/>
      <c r="AK23" s="147"/>
      <c r="AL23" s="147"/>
      <c r="AM23" s="147"/>
      <c r="AN23" s="147"/>
      <c r="AO23" s="147"/>
      <c r="AP23" s="147"/>
      <c r="AQ23" s="147"/>
      <c r="AR23" s="147"/>
      <c r="AS23" s="147"/>
      <c r="AT23" s="147"/>
      <c r="AU23" s="147"/>
      <c r="AV23" s="147"/>
      <c r="AW23" s="147"/>
      <c r="AX23" s="147"/>
      <c r="AY23" s="147"/>
      <c r="AZ23" s="147"/>
      <c r="BA23" s="180" t="str">
        <f>C23</f>
        <v>Náklady na vyhotovení dokumentace skutečného provedení stavby a její předání objednateli v požadované formě a požadovaném počtu.</v>
      </c>
      <c r="BB23" s="147"/>
      <c r="BC23" s="147"/>
      <c r="BD23" s="147"/>
      <c r="BE23" s="147"/>
      <c r="BF23" s="147"/>
      <c r="BG23" s="147"/>
      <c r="BH23" s="147"/>
    </row>
    <row r="24" spans="1:60" x14ac:dyDescent="0.2">
      <c r="A24" s="3"/>
      <c r="B24" s="4"/>
      <c r="C24" s="184"/>
      <c r="D24" s="6"/>
      <c r="E24" s="3"/>
      <c r="F24" s="3"/>
      <c r="G24" s="3"/>
      <c r="H24" s="3"/>
      <c r="I24" s="3"/>
      <c r="J24" s="3"/>
      <c r="K24" s="3"/>
      <c r="L24" s="3"/>
      <c r="M24" s="3"/>
      <c r="N24" s="3"/>
      <c r="O24" s="3"/>
      <c r="P24" s="3"/>
      <c r="Q24" s="3"/>
      <c r="R24" s="3"/>
      <c r="S24" s="3"/>
      <c r="T24" s="3"/>
      <c r="U24" s="3"/>
      <c r="V24" s="3"/>
      <c r="W24" s="3"/>
      <c r="X24" s="3"/>
      <c r="Y24" s="3"/>
      <c r="AE24">
        <v>15</v>
      </c>
      <c r="AF24">
        <v>21</v>
      </c>
      <c r="AG24" t="s">
        <v>167</v>
      </c>
    </row>
    <row r="25" spans="1:60" x14ac:dyDescent="0.2">
      <c r="A25" s="150"/>
      <c r="B25" s="151" t="s">
        <v>29</v>
      </c>
      <c r="C25" s="185"/>
      <c r="D25" s="152"/>
      <c r="E25" s="153"/>
      <c r="F25" s="153"/>
      <c r="G25" s="165">
        <f>G8+G14</f>
        <v>0</v>
      </c>
      <c r="H25" s="3"/>
      <c r="I25" s="3"/>
      <c r="J25" s="3"/>
      <c r="K25" s="3"/>
      <c r="L25" s="3"/>
      <c r="M25" s="3"/>
      <c r="N25" s="3"/>
      <c r="O25" s="3"/>
      <c r="P25" s="3"/>
      <c r="Q25" s="3"/>
      <c r="R25" s="3"/>
      <c r="S25" s="3"/>
      <c r="T25" s="3"/>
      <c r="U25" s="3"/>
      <c r="V25" s="3"/>
      <c r="W25" s="3"/>
      <c r="X25" s="3"/>
      <c r="Y25" s="3"/>
      <c r="AE25">
        <f>SUMIF(L7:L23,AE24,G7:G23)</f>
        <v>0</v>
      </c>
      <c r="AF25">
        <f>SUMIF(L7:L23,AF24,G7:G23)</f>
        <v>0</v>
      </c>
      <c r="AG25" t="s">
        <v>218</v>
      </c>
    </row>
    <row r="26" spans="1:60" x14ac:dyDescent="0.2">
      <c r="C26" s="186"/>
      <c r="D26" s="10"/>
      <c r="AG26" t="s">
        <v>219</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J8jLnUM8y3zlKg4N68bQ1LQvbSsAVmBqDv0/sDvlzahzOFpH8J80pfvb7+2yallVkggsshWCZTUiux//sf0aw==" saltValue="sQ8eTclQuUqr1lQs4PDHzA==" spinCount="100000" sheet="1" formatRows="0"/>
  <mergeCells count="10">
    <mergeCell ref="C16:G16"/>
    <mergeCell ref="C19:G19"/>
    <mergeCell ref="C21:G21"/>
    <mergeCell ref="C23:G23"/>
    <mergeCell ref="A1:G1"/>
    <mergeCell ref="C2:G2"/>
    <mergeCell ref="C3:G3"/>
    <mergeCell ref="C4:G4"/>
    <mergeCell ref="C10:G10"/>
    <mergeCell ref="C12:G12"/>
  </mergeCells>
  <pageMargins left="0.39370078740157483" right="0.19685039370078741" top="0.59055118110236227" bottom="0.39370078740157483" header="0" footer="0.19685039370078741"/>
  <pageSetup paperSize="9" scale="74" fitToHeight="0" orientation="portrait" horizontalDpi="300" verticalDpi="300" r:id="rId1"/>
  <headerFooter alignWithMargins="0">
    <oddFooter>&amp;L&amp;9Zpracováno programem &amp;"Arial CE,tučné"BUILDpower S,  © RTS, a.s.&amp;R&amp;9Stránka &amp;P z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4A4E-311A-4463-8FA4-49A0FB9E7B3B}">
  <sheetPr>
    <outlinePr summaryBelow="0"/>
    <pageSetUpPr fitToPage="1"/>
  </sheetPr>
  <dimension ref="A1:BH5000"/>
  <sheetViews>
    <sheetView tabSelected="1" workbookViewId="0">
      <pane ySplit="7" topLeftCell="A8" activePane="bottomLeft" state="frozen"/>
      <selection activeCell="A28" sqref="A28"/>
      <selection pane="bottomLeft" activeCell="A28" sqref="A28"/>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2" t="s">
        <v>220</v>
      </c>
      <c r="B1" s="252"/>
      <c r="C1" s="252"/>
      <c r="D1" s="252"/>
      <c r="E1" s="252"/>
      <c r="F1" s="252"/>
      <c r="G1" s="252"/>
      <c r="AG1" t="s">
        <v>152</v>
      </c>
    </row>
    <row r="2" spans="1:60" ht="24.95" customHeight="1" x14ac:dyDescent="0.2">
      <c r="A2" s="49" t="s">
        <v>7</v>
      </c>
      <c r="B2" s="48" t="s">
        <v>43</v>
      </c>
      <c r="C2" s="253" t="s">
        <v>44</v>
      </c>
      <c r="D2" s="254"/>
      <c r="E2" s="254"/>
      <c r="F2" s="254"/>
      <c r="G2" s="255"/>
      <c r="AG2" t="s">
        <v>153</v>
      </c>
    </row>
    <row r="3" spans="1:60" ht="24.95" customHeight="1" x14ac:dyDescent="0.2">
      <c r="A3" s="49" t="s">
        <v>8</v>
      </c>
      <c r="B3" s="48" t="s">
        <v>62</v>
      </c>
      <c r="C3" s="253" t="s">
        <v>63</v>
      </c>
      <c r="D3" s="254"/>
      <c r="E3" s="254"/>
      <c r="F3" s="254"/>
      <c r="G3" s="255"/>
      <c r="AC3" s="121" t="s">
        <v>153</v>
      </c>
      <c r="AG3" t="s">
        <v>157</v>
      </c>
    </row>
    <row r="4" spans="1:60" ht="24.95" customHeight="1" x14ac:dyDescent="0.2">
      <c r="A4" s="140" t="s">
        <v>9</v>
      </c>
      <c r="B4" s="141" t="s">
        <v>62</v>
      </c>
      <c r="C4" s="256" t="s">
        <v>64</v>
      </c>
      <c r="D4" s="257"/>
      <c r="E4" s="257"/>
      <c r="F4" s="257"/>
      <c r="G4" s="258"/>
      <c r="AG4" t="s">
        <v>158</v>
      </c>
    </row>
    <row r="5" spans="1:60" x14ac:dyDescent="0.2">
      <c r="D5" s="10"/>
    </row>
    <row r="6" spans="1:60" ht="38.25" x14ac:dyDescent="0.2">
      <c r="A6" s="143" t="s">
        <v>159</v>
      </c>
      <c r="B6" s="145" t="s">
        <v>160</v>
      </c>
      <c r="C6" s="145" t="s">
        <v>161</v>
      </c>
      <c r="D6" s="144" t="s">
        <v>162</v>
      </c>
      <c r="E6" s="143" t="s">
        <v>163</v>
      </c>
      <c r="F6" s="142" t="s">
        <v>164</v>
      </c>
      <c r="G6" s="143" t="s">
        <v>29</v>
      </c>
      <c r="H6" s="146" t="s">
        <v>30</v>
      </c>
      <c r="I6" s="146" t="s">
        <v>165</v>
      </c>
      <c r="J6" s="146" t="s">
        <v>31</v>
      </c>
      <c r="K6" s="146" t="s">
        <v>166</v>
      </c>
      <c r="L6" s="146" t="s">
        <v>167</v>
      </c>
      <c r="M6" s="146" t="s">
        <v>168</v>
      </c>
      <c r="N6" s="146" t="s">
        <v>169</v>
      </c>
      <c r="O6" s="146" t="s">
        <v>170</v>
      </c>
      <c r="P6" s="146" t="s">
        <v>171</v>
      </c>
      <c r="Q6" s="146" t="s">
        <v>172</v>
      </c>
      <c r="R6" s="146" t="s">
        <v>173</v>
      </c>
      <c r="S6" s="146" t="s">
        <v>174</v>
      </c>
      <c r="T6" s="146" t="s">
        <v>175</v>
      </c>
      <c r="U6" s="146" t="s">
        <v>176</v>
      </c>
      <c r="V6" s="146" t="s">
        <v>177</v>
      </c>
      <c r="W6" s="146" t="s">
        <v>178</v>
      </c>
      <c r="X6" s="146" t="s">
        <v>179</v>
      </c>
      <c r="Y6" s="146" t="s">
        <v>180</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181</v>
      </c>
      <c r="B8" s="160" t="s">
        <v>144</v>
      </c>
      <c r="C8" s="181" t="s">
        <v>145</v>
      </c>
      <c r="D8" s="161"/>
      <c r="E8" s="162"/>
      <c r="F8" s="163"/>
      <c r="G8" s="163">
        <f>SUMIF(AG9:AG37,"&lt;&gt;NOR",G9:G37)</f>
        <v>0</v>
      </c>
      <c r="H8" s="163"/>
      <c r="I8" s="163">
        <f>SUM(I9:I37)</f>
        <v>0</v>
      </c>
      <c r="J8" s="163"/>
      <c r="K8" s="163">
        <f>SUM(K9:K37)</f>
        <v>0</v>
      </c>
      <c r="L8" s="163"/>
      <c r="M8" s="163">
        <f>SUM(M9:M37)</f>
        <v>0</v>
      </c>
      <c r="N8" s="162"/>
      <c r="O8" s="162">
        <f>SUM(O9:O37)</f>
        <v>0</v>
      </c>
      <c r="P8" s="162"/>
      <c r="Q8" s="162">
        <f>SUM(Q9:Q37)</f>
        <v>0</v>
      </c>
      <c r="R8" s="163"/>
      <c r="S8" s="163"/>
      <c r="T8" s="164"/>
      <c r="U8" s="158"/>
      <c r="V8" s="158">
        <f>SUM(V9:V37)</f>
        <v>0</v>
      </c>
      <c r="W8" s="158"/>
      <c r="X8" s="158"/>
      <c r="Y8" s="158"/>
      <c r="AG8" t="s">
        <v>182</v>
      </c>
    </row>
    <row r="9" spans="1:60" outlineLevel="1" x14ac:dyDescent="0.2">
      <c r="A9" s="173">
        <v>1</v>
      </c>
      <c r="B9" s="174" t="s">
        <v>221</v>
      </c>
      <c r="C9" s="183" t="s">
        <v>222</v>
      </c>
      <c r="D9" s="175" t="s">
        <v>205</v>
      </c>
      <c r="E9" s="176">
        <v>1</v>
      </c>
      <c r="F9" s="177"/>
      <c r="G9" s="178">
        <f t="shared" ref="G9:G15" si="0">ROUND(E9*F9,2)</f>
        <v>0</v>
      </c>
      <c r="H9" s="177"/>
      <c r="I9" s="178">
        <f t="shared" ref="I9:I15" si="1">ROUND(E9*H9,2)</f>
        <v>0</v>
      </c>
      <c r="J9" s="177"/>
      <c r="K9" s="178">
        <f t="shared" ref="K9:K15" si="2">ROUND(E9*J9,2)</f>
        <v>0</v>
      </c>
      <c r="L9" s="178">
        <v>21</v>
      </c>
      <c r="M9" s="178">
        <f t="shared" ref="M9:M15" si="3">G9*(1+L9/100)</f>
        <v>0</v>
      </c>
      <c r="N9" s="176">
        <v>0</v>
      </c>
      <c r="O9" s="176">
        <f t="shared" ref="O9:O15" si="4">ROUND(E9*N9,2)</f>
        <v>0</v>
      </c>
      <c r="P9" s="176">
        <v>0</v>
      </c>
      <c r="Q9" s="176">
        <f t="shared" ref="Q9:Q15" si="5">ROUND(E9*P9,2)</f>
        <v>0</v>
      </c>
      <c r="R9" s="178"/>
      <c r="S9" s="178" t="s">
        <v>198</v>
      </c>
      <c r="T9" s="179" t="s">
        <v>187</v>
      </c>
      <c r="U9" s="157">
        <v>0</v>
      </c>
      <c r="V9" s="157">
        <f t="shared" ref="V9:V15" si="6">ROUND(E9*U9,2)</f>
        <v>0</v>
      </c>
      <c r="W9" s="157"/>
      <c r="X9" s="157" t="s">
        <v>206</v>
      </c>
      <c r="Y9" s="157" t="s">
        <v>189</v>
      </c>
      <c r="Z9" s="147"/>
      <c r="AA9" s="147"/>
      <c r="AB9" s="147"/>
      <c r="AC9" s="147"/>
      <c r="AD9" s="147"/>
      <c r="AE9" s="147"/>
      <c r="AF9" s="147"/>
      <c r="AG9" s="147" t="s">
        <v>207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1" x14ac:dyDescent="0.2">
      <c r="A10" s="173">
        <v>2</v>
      </c>
      <c r="B10" s="174" t="s">
        <v>223</v>
      </c>
      <c r="C10" s="183" t="s">
        <v>224</v>
      </c>
      <c r="D10" s="175" t="s">
        <v>205</v>
      </c>
      <c r="E10" s="176">
        <v>1</v>
      </c>
      <c r="F10" s="177"/>
      <c r="G10" s="178">
        <f t="shared" si="0"/>
        <v>0</v>
      </c>
      <c r="H10" s="177"/>
      <c r="I10" s="178">
        <f t="shared" si="1"/>
        <v>0</v>
      </c>
      <c r="J10" s="177"/>
      <c r="K10" s="178">
        <f t="shared" si="2"/>
        <v>0</v>
      </c>
      <c r="L10" s="178">
        <v>21</v>
      </c>
      <c r="M10" s="178">
        <f t="shared" si="3"/>
        <v>0</v>
      </c>
      <c r="N10" s="176">
        <v>0</v>
      </c>
      <c r="O10" s="176">
        <f t="shared" si="4"/>
        <v>0</v>
      </c>
      <c r="P10" s="176">
        <v>0</v>
      </c>
      <c r="Q10" s="176">
        <f t="shared" si="5"/>
        <v>0</v>
      </c>
      <c r="R10" s="178"/>
      <c r="S10" s="178" t="s">
        <v>198</v>
      </c>
      <c r="T10" s="179" t="s">
        <v>187</v>
      </c>
      <c r="U10" s="157">
        <v>0</v>
      </c>
      <c r="V10" s="157">
        <f t="shared" si="6"/>
        <v>0</v>
      </c>
      <c r="W10" s="157"/>
      <c r="X10" s="157" t="s">
        <v>206</v>
      </c>
      <c r="Y10" s="157" t="s">
        <v>189</v>
      </c>
      <c r="Z10" s="147"/>
      <c r="AA10" s="147"/>
      <c r="AB10" s="147"/>
      <c r="AC10" s="147"/>
      <c r="AD10" s="147"/>
      <c r="AE10" s="147"/>
      <c r="AF10" s="147"/>
      <c r="AG10" s="147" t="s">
        <v>207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1" x14ac:dyDescent="0.2">
      <c r="A11" s="173">
        <v>3</v>
      </c>
      <c r="B11" s="174" t="s">
        <v>225</v>
      </c>
      <c r="C11" s="183" t="s">
        <v>226</v>
      </c>
      <c r="D11" s="175" t="s">
        <v>205</v>
      </c>
      <c r="E11" s="176">
        <v>1</v>
      </c>
      <c r="F11" s="177"/>
      <c r="G11" s="178">
        <f t="shared" si="0"/>
        <v>0</v>
      </c>
      <c r="H11" s="177"/>
      <c r="I11" s="178">
        <f t="shared" si="1"/>
        <v>0</v>
      </c>
      <c r="J11" s="177"/>
      <c r="K11" s="178">
        <f t="shared" si="2"/>
        <v>0</v>
      </c>
      <c r="L11" s="178">
        <v>21</v>
      </c>
      <c r="M11" s="178">
        <f t="shared" si="3"/>
        <v>0</v>
      </c>
      <c r="N11" s="176">
        <v>0</v>
      </c>
      <c r="O11" s="176">
        <f t="shared" si="4"/>
        <v>0</v>
      </c>
      <c r="P11" s="176">
        <v>0</v>
      </c>
      <c r="Q11" s="176">
        <f t="shared" si="5"/>
        <v>0</v>
      </c>
      <c r="R11" s="178"/>
      <c r="S11" s="178" t="s">
        <v>198</v>
      </c>
      <c r="T11" s="179" t="s">
        <v>187</v>
      </c>
      <c r="U11" s="157">
        <v>0</v>
      </c>
      <c r="V11" s="157">
        <f t="shared" si="6"/>
        <v>0</v>
      </c>
      <c r="W11" s="157"/>
      <c r="X11" s="157" t="s">
        <v>206</v>
      </c>
      <c r="Y11" s="157" t="s">
        <v>189</v>
      </c>
      <c r="Z11" s="147"/>
      <c r="AA11" s="147"/>
      <c r="AB11" s="147"/>
      <c r="AC11" s="147"/>
      <c r="AD11" s="147"/>
      <c r="AE11" s="147"/>
      <c r="AF11" s="147"/>
      <c r="AG11" s="147" t="s">
        <v>207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73">
        <v>4</v>
      </c>
      <c r="B12" s="174" t="s">
        <v>227</v>
      </c>
      <c r="C12" s="183" t="s">
        <v>228</v>
      </c>
      <c r="D12" s="175" t="s">
        <v>205</v>
      </c>
      <c r="E12" s="176">
        <v>1</v>
      </c>
      <c r="F12" s="177"/>
      <c r="G12" s="178">
        <f t="shared" si="0"/>
        <v>0</v>
      </c>
      <c r="H12" s="177"/>
      <c r="I12" s="178">
        <f t="shared" si="1"/>
        <v>0</v>
      </c>
      <c r="J12" s="177"/>
      <c r="K12" s="178">
        <f t="shared" si="2"/>
        <v>0</v>
      </c>
      <c r="L12" s="178">
        <v>21</v>
      </c>
      <c r="M12" s="178">
        <f t="shared" si="3"/>
        <v>0</v>
      </c>
      <c r="N12" s="176">
        <v>0</v>
      </c>
      <c r="O12" s="176">
        <f t="shared" si="4"/>
        <v>0</v>
      </c>
      <c r="P12" s="176">
        <v>0</v>
      </c>
      <c r="Q12" s="176">
        <f t="shared" si="5"/>
        <v>0</v>
      </c>
      <c r="R12" s="178"/>
      <c r="S12" s="178" t="s">
        <v>198</v>
      </c>
      <c r="T12" s="179" t="s">
        <v>187</v>
      </c>
      <c r="U12" s="157">
        <v>0</v>
      </c>
      <c r="V12" s="157">
        <f t="shared" si="6"/>
        <v>0</v>
      </c>
      <c r="W12" s="157"/>
      <c r="X12" s="157" t="s">
        <v>206</v>
      </c>
      <c r="Y12" s="157" t="s">
        <v>189</v>
      </c>
      <c r="Z12" s="147"/>
      <c r="AA12" s="147"/>
      <c r="AB12" s="147"/>
      <c r="AC12" s="147"/>
      <c r="AD12" s="147"/>
      <c r="AE12" s="147"/>
      <c r="AF12" s="147"/>
      <c r="AG12" s="147" t="s">
        <v>207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73">
        <v>5</v>
      </c>
      <c r="B13" s="174" t="s">
        <v>229</v>
      </c>
      <c r="C13" s="183" t="s">
        <v>230</v>
      </c>
      <c r="D13" s="175" t="s">
        <v>205</v>
      </c>
      <c r="E13" s="176">
        <v>1</v>
      </c>
      <c r="F13" s="177"/>
      <c r="G13" s="178">
        <f t="shared" si="0"/>
        <v>0</v>
      </c>
      <c r="H13" s="177"/>
      <c r="I13" s="178">
        <f t="shared" si="1"/>
        <v>0</v>
      </c>
      <c r="J13" s="177"/>
      <c r="K13" s="178">
        <f t="shared" si="2"/>
        <v>0</v>
      </c>
      <c r="L13" s="178">
        <v>21</v>
      </c>
      <c r="M13" s="178">
        <f t="shared" si="3"/>
        <v>0</v>
      </c>
      <c r="N13" s="176">
        <v>0</v>
      </c>
      <c r="O13" s="176">
        <f t="shared" si="4"/>
        <v>0</v>
      </c>
      <c r="P13" s="176">
        <v>0</v>
      </c>
      <c r="Q13" s="176">
        <f t="shared" si="5"/>
        <v>0</v>
      </c>
      <c r="R13" s="178"/>
      <c r="S13" s="178" t="s">
        <v>198</v>
      </c>
      <c r="T13" s="179" t="s">
        <v>187</v>
      </c>
      <c r="U13" s="157">
        <v>0</v>
      </c>
      <c r="V13" s="157">
        <f t="shared" si="6"/>
        <v>0</v>
      </c>
      <c r="W13" s="157"/>
      <c r="X13" s="157" t="s">
        <v>206</v>
      </c>
      <c r="Y13" s="157" t="s">
        <v>189</v>
      </c>
      <c r="Z13" s="147"/>
      <c r="AA13" s="147"/>
      <c r="AB13" s="147"/>
      <c r="AC13" s="147"/>
      <c r="AD13" s="147"/>
      <c r="AE13" s="147"/>
      <c r="AF13" s="147"/>
      <c r="AG13" s="147" t="s">
        <v>207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73">
        <v>6</v>
      </c>
      <c r="B14" s="174" t="s">
        <v>231</v>
      </c>
      <c r="C14" s="183" t="s">
        <v>232</v>
      </c>
      <c r="D14" s="175" t="s">
        <v>205</v>
      </c>
      <c r="E14" s="176">
        <v>1</v>
      </c>
      <c r="F14" s="177"/>
      <c r="G14" s="178">
        <f t="shared" si="0"/>
        <v>0</v>
      </c>
      <c r="H14" s="177"/>
      <c r="I14" s="178">
        <f t="shared" si="1"/>
        <v>0</v>
      </c>
      <c r="J14" s="177"/>
      <c r="K14" s="178">
        <f t="shared" si="2"/>
        <v>0</v>
      </c>
      <c r="L14" s="178">
        <v>21</v>
      </c>
      <c r="M14" s="178">
        <f t="shared" si="3"/>
        <v>0</v>
      </c>
      <c r="N14" s="176">
        <v>0</v>
      </c>
      <c r="O14" s="176">
        <f t="shared" si="4"/>
        <v>0</v>
      </c>
      <c r="P14" s="176">
        <v>0</v>
      </c>
      <c r="Q14" s="176">
        <f t="shared" si="5"/>
        <v>0</v>
      </c>
      <c r="R14" s="178"/>
      <c r="S14" s="178" t="s">
        <v>198</v>
      </c>
      <c r="T14" s="179" t="s">
        <v>187</v>
      </c>
      <c r="U14" s="157">
        <v>0</v>
      </c>
      <c r="V14" s="157">
        <f t="shared" si="6"/>
        <v>0</v>
      </c>
      <c r="W14" s="157"/>
      <c r="X14" s="157" t="s">
        <v>206</v>
      </c>
      <c r="Y14" s="157" t="s">
        <v>189</v>
      </c>
      <c r="Z14" s="147"/>
      <c r="AA14" s="147"/>
      <c r="AB14" s="147"/>
      <c r="AC14" s="147"/>
      <c r="AD14" s="147"/>
      <c r="AE14" s="147"/>
      <c r="AF14" s="147"/>
      <c r="AG14" s="147" t="s">
        <v>207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66">
        <v>7</v>
      </c>
      <c r="B15" s="167" t="s">
        <v>233</v>
      </c>
      <c r="C15" s="182" t="s">
        <v>234</v>
      </c>
      <c r="D15" s="168" t="s">
        <v>205</v>
      </c>
      <c r="E15" s="169">
        <v>1</v>
      </c>
      <c r="F15" s="170"/>
      <c r="G15" s="171">
        <f t="shared" si="0"/>
        <v>0</v>
      </c>
      <c r="H15" s="170"/>
      <c r="I15" s="171">
        <f t="shared" si="1"/>
        <v>0</v>
      </c>
      <c r="J15" s="170"/>
      <c r="K15" s="171">
        <f t="shared" si="2"/>
        <v>0</v>
      </c>
      <c r="L15" s="171">
        <v>21</v>
      </c>
      <c r="M15" s="171">
        <f t="shared" si="3"/>
        <v>0</v>
      </c>
      <c r="N15" s="169">
        <v>0</v>
      </c>
      <c r="O15" s="169">
        <f t="shared" si="4"/>
        <v>0</v>
      </c>
      <c r="P15" s="169">
        <v>0</v>
      </c>
      <c r="Q15" s="169">
        <f t="shared" si="5"/>
        <v>0</v>
      </c>
      <c r="R15" s="171"/>
      <c r="S15" s="171" t="s">
        <v>198</v>
      </c>
      <c r="T15" s="172" t="s">
        <v>187</v>
      </c>
      <c r="U15" s="157">
        <v>0</v>
      </c>
      <c r="V15" s="157">
        <f t="shared" si="6"/>
        <v>0</v>
      </c>
      <c r="W15" s="157"/>
      <c r="X15" s="157" t="s">
        <v>206</v>
      </c>
      <c r="Y15" s="157" t="s">
        <v>189</v>
      </c>
      <c r="Z15" s="147"/>
      <c r="AA15" s="147"/>
      <c r="AB15" s="147"/>
      <c r="AC15" s="147"/>
      <c r="AD15" s="147"/>
      <c r="AE15" s="147"/>
      <c r="AF15" s="147"/>
      <c r="AG15" s="147" t="s">
        <v>207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250" t="s">
        <v>235</v>
      </c>
      <c r="D16" s="251"/>
      <c r="E16" s="251"/>
      <c r="F16" s="251"/>
      <c r="G16" s="251"/>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192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33.75" outlineLevel="1" x14ac:dyDescent="0.2">
      <c r="A17" s="166">
        <v>8</v>
      </c>
      <c r="B17" s="167" t="s">
        <v>236</v>
      </c>
      <c r="C17" s="182" t="s">
        <v>237</v>
      </c>
      <c r="D17" s="168" t="s">
        <v>205</v>
      </c>
      <c r="E17" s="169">
        <v>1</v>
      </c>
      <c r="F17" s="170"/>
      <c r="G17" s="171">
        <f>ROUND(E17*F17,2)</f>
        <v>0</v>
      </c>
      <c r="H17" s="170"/>
      <c r="I17" s="171">
        <f>ROUND(E17*H17,2)</f>
        <v>0</v>
      </c>
      <c r="J17" s="170"/>
      <c r="K17" s="171">
        <f>ROUND(E17*J17,2)</f>
        <v>0</v>
      </c>
      <c r="L17" s="171">
        <v>21</v>
      </c>
      <c r="M17" s="171">
        <f>G17*(1+L17/100)</f>
        <v>0</v>
      </c>
      <c r="N17" s="169">
        <v>0</v>
      </c>
      <c r="O17" s="169">
        <f>ROUND(E17*N17,2)</f>
        <v>0</v>
      </c>
      <c r="P17" s="169">
        <v>0</v>
      </c>
      <c r="Q17" s="169">
        <f>ROUND(E17*P17,2)</f>
        <v>0</v>
      </c>
      <c r="R17" s="171"/>
      <c r="S17" s="171" t="s">
        <v>198</v>
      </c>
      <c r="T17" s="172" t="s">
        <v>187</v>
      </c>
      <c r="U17" s="157">
        <v>0</v>
      </c>
      <c r="V17" s="157">
        <f>ROUND(E17*U17,2)</f>
        <v>0</v>
      </c>
      <c r="W17" s="157"/>
      <c r="X17" s="157" t="s">
        <v>206</v>
      </c>
      <c r="Y17" s="157" t="s">
        <v>189</v>
      </c>
      <c r="Z17" s="147"/>
      <c r="AA17" s="147"/>
      <c r="AB17" s="147"/>
      <c r="AC17" s="147"/>
      <c r="AD17" s="147"/>
      <c r="AE17" s="147"/>
      <c r="AF17" s="147"/>
      <c r="AG17" s="147" t="s">
        <v>207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2" x14ac:dyDescent="0.2">
      <c r="A18" s="154"/>
      <c r="B18" s="155"/>
      <c r="C18" s="250" t="s">
        <v>235</v>
      </c>
      <c r="D18" s="251"/>
      <c r="E18" s="251"/>
      <c r="F18" s="251"/>
      <c r="G18" s="251"/>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192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66">
        <v>9</v>
      </c>
      <c r="B19" s="167" t="s">
        <v>238</v>
      </c>
      <c r="C19" s="182" t="s">
        <v>239</v>
      </c>
      <c r="D19" s="168" t="s">
        <v>205</v>
      </c>
      <c r="E19" s="169">
        <v>1</v>
      </c>
      <c r="F19" s="170"/>
      <c r="G19" s="171">
        <f>ROUND(E19*F19,2)</f>
        <v>0</v>
      </c>
      <c r="H19" s="170"/>
      <c r="I19" s="171">
        <f>ROUND(E19*H19,2)</f>
        <v>0</v>
      </c>
      <c r="J19" s="170"/>
      <c r="K19" s="171">
        <f>ROUND(E19*J19,2)</f>
        <v>0</v>
      </c>
      <c r="L19" s="171">
        <v>21</v>
      </c>
      <c r="M19" s="171">
        <f>G19*(1+L19/100)</f>
        <v>0</v>
      </c>
      <c r="N19" s="169">
        <v>0</v>
      </c>
      <c r="O19" s="169">
        <f>ROUND(E19*N19,2)</f>
        <v>0</v>
      </c>
      <c r="P19" s="169">
        <v>0</v>
      </c>
      <c r="Q19" s="169">
        <f>ROUND(E19*P19,2)</f>
        <v>0</v>
      </c>
      <c r="R19" s="171"/>
      <c r="S19" s="171" t="s">
        <v>198</v>
      </c>
      <c r="T19" s="172" t="s">
        <v>187</v>
      </c>
      <c r="U19" s="157">
        <v>0</v>
      </c>
      <c r="V19" s="157">
        <f>ROUND(E19*U19,2)</f>
        <v>0</v>
      </c>
      <c r="W19" s="157"/>
      <c r="X19" s="157" t="s">
        <v>206</v>
      </c>
      <c r="Y19" s="157" t="s">
        <v>189</v>
      </c>
      <c r="Z19" s="147"/>
      <c r="AA19" s="147"/>
      <c r="AB19" s="147"/>
      <c r="AC19" s="147"/>
      <c r="AD19" s="147"/>
      <c r="AE19" s="147"/>
      <c r="AF19" s="147"/>
      <c r="AG19" s="147" t="s">
        <v>207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2" x14ac:dyDescent="0.2">
      <c r="A20" s="154"/>
      <c r="B20" s="155"/>
      <c r="C20" s="250" t="s">
        <v>240</v>
      </c>
      <c r="D20" s="251"/>
      <c r="E20" s="251"/>
      <c r="F20" s="251"/>
      <c r="G20" s="251"/>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192</v>
      </c>
      <c r="AH20" s="147"/>
      <c r="AI20" s="147"/>
      <c r="AJ20" s="147"/>
      <c r="AK20" s="147"/>
      <c r="AL20" s="147"/>
      <c r="AM20" s="147"/>
      <c r="AN20" s="147"/>
      <c r="AO20" s="147"/>
      <c r="AP20" s="147"/>
      <c r="AQ20" s="147"/>
      <c r="AR20" s="147"/>
      <c r="AS20" s="147"/>
      <c r="AT20" s="147"/>
      <c r="AU20" s="147"/>
      <c r="AV20" s="147"/>
      <c r="AW20" s="147"/>
      <c r="AX20" s="147"/>
      <c r="AY20" s="147"/>
      <c r="AZ20" s="147"/>
      <c r="BA20" s="180" t="str">
        <f>C20</f>
        <v>včetně zajištění pomocí kotev z nerez oceli (koruna konkávních křídel, rozvolněné kamenné desky na pravé straně, kontrolní zvednutí náhrobní desky pro monitoring hrobové komory).</v>
      </c>
      <c r="BB20" s="147"/>
      <c r="BC20" s="147"/>
      <c r="BD20" s="147"/>
      <c r="BE20" s="147"/>
      <c r="BF20" s="147"/>
      <c r="BG20" s="147"/>
      <c r="BH20" s="147"/>
    </row>
    <row r="21" spans="1:60" outlineLevel="1" x14ac:dyDescent="0.2">
      <c r="A21" s="166">
        <v>10</v>
      </c>
      <c r="B21" s="167" t="s">
        <v>241</v>
      </c>
      <c r="C21" s="182" t="s">
        <v>242</v>
      </c>
      <c r="D21" s="168" t="s">
        <v>205</v>
      </c>
      <c r="E21" s="169">
        <v>1</v>
      </c>
      <c r="F21" s="170"/>
      <c r="G21" s="171">
        <f>ROUND(E21*F21,2)</f>
        <v>0</v>
      </c>
      <c r="H21" s="170"/>
      <c r="I21" s="171">
        <f>ROUND(E21*H21,2)</f>
        <v>0</v>
      </c>
      <c r="J21" s="170"/>
      <c r="K21" s="171">
        <f>ROUND(E21*J21,2)</f>
        <v>0</v>
      </c>
      <c r="L21" s="171">
        <v>21</v>
      </c>
      <c r="M21" s="171">
        <f>G21*(1+L21/100)</f>
        <v>0</v>
      </c>
      <c r="N21" s="169">
        <v>0</v>
      </c>
      <c r="O21" s="169">
        <f>ROUND(E21*N21,2)</f>
        <v>0</v>
      </c>
      <c r="P21" s="169">
        <v>0</v>
      </c>
      <c r="Q21" s="169">
        <f>ROUND(E21*P21,2)</f>
        <v>0</v>
      </c>
      <c r="R21" s="171"/>
      <c r="S21" s="171" t="s">
        <v>198</v>
      </c>
      <c r="T21" s="172" t="s">
        <v>187</v>
      </c>
      <c r="U21" s="157">
        <v>0</v>
      </c>
      <c r="V21" s="157">
        <f>ROUND(E21*U21,2)</f>
        <v>0</v>
      </c>
      <c r="W21" s="157"/>
      <c r="X21" s="157" t="s">
        <v>206</v>
      </c>
      <c r="Y21" s="157" t="s">
        <v>189</v>
      </c>
      <c r="Z21" s="147"/>
      <c r="AA21" s="147"/>
      <c r="AB21" s="147"/>
      <c r="AC21" s="147"/>
      <c r="AD21" s="147"/>
      <c r="AE21" s="147"/>
      <c r="AF21" s="147"/>
      <c r="AG21" s="147" t="s">
        <v>207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2" x14ac:dyDescent="0.2">
      <c r="A22" s="154"/>
      <c r="B22" s="155"/>
      <c r="C22" s="250" t="s">
        <v>243</v>
      </c>
      <c r="D22" s="251"/>
      <c r="E22" s="251"/>
      <c r="F22" s="251"/>
      <c r="G22" s="251"/>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192</v>
      </c>
      <c r="AH22" s="147"/>
      <c r="AI22" s="147"/>
      <c r="AJ22" s="147"/>
      <c r="AK22" s="147"/>
      <c r="AL22" s="147"/>
      <c r="AM22" s="147"/>
      <c r="AN22" s="147"/>
      <c r="AO22" s="147"/>
      <c r="AP22" s="147"/>
      <c r="AQ22" s="147"/>
      <c r="AR22" s="147"/>
      <c r="AS22" s="147"/>
      <c r="AT22" s="147"/>
      <c r="AU22" s="147"/>
      <c r="AV22" s="147"/>
      <c r="AW22" s="147"/>
      <c r="AX22" s="147"/>
      <c r="AY22" s="147"/>
      <c r="AZ22" s="147"/>
      <c r="BA22" s="180" t="str">
        <f>C22</f>
        <v>v místech, kde by docházelo k zadržování srážkové vody) umělým kamenem na minerální bázi od fy Remmers s příslušným drceným kamenivem a probarveným ve hmotě pomocí minerálních pigmentů fy Bayerffox. Zadavatel umožňuje nabídnout rovnocenné řešení.</v>
      </c>
      <c r="BB22" s="147"/>
      <c r="BC22" s="147"/>
      <c r="BD22" s="147"/>
      <c r="BE22" s="147"/>
      <c r="BF22" s="147"/>
      <c r="BG22" s="147"/>
      <c r="BH22" s="147"/>
    </row>
    <row r="23" spans="1:60" outlineLevel="1" x14ac:dyDescent="0.2">
      <c r="A23" s="166">
        <v>11</v>
      </c>
      <c r="B23" s="167" t="s">
        <v>244</v>
      </c>
      <c r="C23" s="182" t="s">
        <v>245</v>
      </c>
      <c r="D23" s="168" t="s">
        <v>205</v>
      </c>
      <c r="E23" s="169">
        <v>1</v>
      </c>
      <c r="F23" s="170"/>
      <c r="G23" s="171">
        <f>ROUND(E23*F23,2)</f>
        <v>0</v>
      </c>
      <c r="H23" s="170"/>
      <c r="I23" s="171">
        <f>ROUND(E23*H23,2)</f>
        <v>0</v>
      </c>
      <c r="J23" s="170"/>
      <c r="K23" s="171">
        <f>ROUND(E23*J23,2)</f>
        <v>0</v>
      </c>
      <c r="L23" s="171">
        <v>21</v>
      </c>
      <c r="M23" s="171">
        <f>G23*(1+L23/100)</f>
        <v>0</v>
      </c>
      <c r="N23" s="169">
        <v>0</v>
      </c>
      <c r="O23" s="169">
        <f>ROUND(E23*N23,2)</f>
        <v>0</v>
      </c>
      <c r="P23" s="169">
        <v>0</v>
      </c>
      <c r="Q23" s="169">
        <f>ROUND(E23*P23,2)</f>
        <v>0</v>
      </c>
      <c r="R23" s="171"/>
      <c r="S23" s="171" t="s">
        <v>198</v>
      </c>
      <c r="T23" s="172" t="s">
        <v>187</v>
      </c>
      <c r="U23" s="157">
        <v>0</v>
      </c>
      <c r="V23" s="157">
        <f>ROUND(E23*U23,2)</f>
        <v>0</v>
      </c>
      <c r="W23" s="157"/>
      <c r="X23" s="157" t="s">
        <v>206</v>
      </c>
      <c r="Y23" s="157" t="s">
        <v>189</v>
      </c>
      <c r="Z23" s="147"/>
      <c r="AA23" s="147"/>
      <c r="AB23" s="147"/>
      <c r="AC23" s="147"/>
      <c r="AD23" s="147"/>
      <c r="AE23" s="147"/>
      <c r="AF23" s="147"/>
      <c r="AG23" s="147" t="s">
        <v>207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2.5" outlineLevel="2" x14ac:dyDescent="0.2">
      <c r="A24" s="154"/>
      <c r="B24" s="155"/>
      <c r="C24" s="250" t="s">
        <v>246</v>
      </c>
      <c r="D24" s="251"/>
      <c r="E24" s="251"/>
      <c r="F24" s="251"/>
      <c r="G24" s="251"/>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192</v>
      </c>
      <c r="AH24" s="147"/>
      <c r="AI24" s="147"/>
      <c r="AJ24" s="147"/>
      <c r="AK24" s="147"/>
      <c r="AL24" s="147"/>
      <c r="AM24" s="147"/>
      <c r="AN24" s="147"/>
      <c r="AO24" s="147"/>
      <c r="AP24" s="147"/>
      <c r="AQ24" s="147"/>
      <c r="AR24" s="147"/>
      <c r="AS24" s="147"/>
      <c r="AT24" s="147"/>
      <c r="AU24" s="147"/>
      <c r="AV24" s="147"/>
      <c r="AW24" s="147"/>
      <c r="AX24" s="147"/>
      <c r="AY24" s="147"/>
      <c r="AZ24" s="147"/>
      <c r="BA24" s="180" t="str">
        <f>C24</f>
        <v>opět probarvenou ve hmotě pomocí minerálních světlostálých pigmentů tak, aby směs odpovídala původnímu materiálu, hloubková injektáž spár materiálem fy Mappei. Zadavatel umožňuje nabídnout rovnocenné řešení.</v>
      </c>
      <c r="BB24" s="147"/>
      <c r="BC24" s="147"/>
      <c r="BD24" s="147"/>
      <c r="BE24" s="147"/>
      <c r="BF24" s="147"/>
      <c r="BG24" s="147"/>
      <c r="BH24" s="147"/>
    </row>
    <row r="25" spans="1:60" ht="22.5" outlineLevel="1" x14ac:dyDescent="0.2">
      <c r="A25" s="173">
        <v>12</v>
      </c>
      <c r="B25" s="174" t="s">
        <v>247</v>
      </c>
      <c r="C25" s="183" t="s">
        <v>248</v>
      </c>
      <c r="D25" s="175" t="s">
        <v>205</v>
      </c>
      <c r="E25" s="176">
        <v>1</v>
      </c>
      <c r="F25" s="177"/>
      <c r="G25" s="178">
        <f>ROUND(E25*F25,2)</f>
        <v>0</v>
      </c>
      <c r="H25" s="177"/>
      <c r="I25" s="178">
        <f>ROUND(E25*H25,2)</f>
        <v>0</v>
      </c>
      <c r="J25" s="177"/>
      <c r="K25" s="178">
        <f>ROUND(E25*J25,2)</f>
        <v>0</v>
      </c>
      <c r="L25" s="178">
        <v>21</v>
      </c>
      <c r="M25" s="178">
        <f>G25*(1+L25/100)</f>
        <v>0</v>
      </c>
      <c r="N25" s="176">
        <v>0</v>
      </c>
      <c r="O25" s="176">
        <f>ROUND(E25*N25,2)</f>
        <v>0</v>
      </c>
      <c r="P25" s="176">
        <v>0</v>
      </c>
      <c r="Q25" s="176">
        <f>ROUND(E25*P25,2)</f>
        <v>0</v>
      </c>
      <c r="R25" s="178"/>
      <c r="S25" s="178" t="s">
        <v>198</v>
      </c>
      <c r="T25" s="179" t="s">
        <v>187</v>
      </c>
      <c r="U25" s="157">
        <v>0</v>
      </c>
      <c r="V25" s="157">
        <f>ROUND(E25*U25,2)</f>
        <v>0</v>
      </c>
      <c r="W25" s="157"/>
      <c r="X25" s="157" t="s">
        <v>206</v>
      </c>
      <c r="Y25" s="157" t="s">
        <v>189</v>
      </c>
      <c r="Z25" s="147"/>
      <c r="AA25" s="147"/>
      <c r="AB25" s="147"/>
      <c r="AC25" s="147"/>
      <c r="AD25" s="147"/>
      <c r="AE25" s="147"/>
      <c r="AF25" s="147"/>
      <c r="AG25" s="147" t="s">
        <v>207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33.75" outlineLevel="1" x14ac:dyDescent="0.2">
      <c r="A26" s="173">
        <v>13</v>
      </c>
      <c r="B26" s="174" t="s">
        <v>249</v>
      </c>
      <c r="C26" s="183" t="s">
        <v>250</v>
      </c>
      <c r="D26" s="175" t="s">
        <v>205</v>
      </c>
      <c r="E26" s="176">
        <v>1</v>
      </c>
      <c r="F26" s="177"/>
      <c r="G26" s="178">
        <f>ROUND(E26*F26,2)</f>
        <v>0</v>
      </c>
      <c r="H26" s="177"/>
      <c r="I26" s="178">
        <f>ROUND(E26*H26,2)</f>
        <v>0</v>
      </c>
      <c r="J26" s="177"/>
      <c r="K26" s="178">
        <f>ROUND(E26*J26,2)</f>
        <v>0</v>
      </c>
      <c r="L26" s="178">
        <v>21</v>
      </c>
      <c r="M26" s="178">
        <f>G26*(1+L26/100)</f>
        <v>0</v>
      </c>
      <c r="N26" s="176">
        <v>0</v>
      </c>
      <c r="O26" s="176">
        <f>ROUND(E26*N26,2)</f>
        <v>0</v>
      </c>
      <c r="P26" s="176">
        <v>0</v>
      </c>
      <c r="Q26" s="176">
        <f>ROUND(E26*P26,2)</f>
        <v>0</v>
      </c>
      <c r="R26" s="178"/>
      <c r="S26" s="178" t="s">
        <v>198</v>
      </c>
      <c r="T26" s="179" t="s">
        <v>187</v>
      </c>
      <c r="U26" s="157">
        <v>0</v>
      </c>
      <c r="V26" s="157">
        <f>ROUND(E26*U26,2)</f>
        <v>0</v>
      </c>
      <c r="W26" s="157"/>
      <c r="X26" s="157" t="s">
        <v>206</v>
      </c>
      <c r="Y26" s="157" t="s">
        <v>189</v>
      </c>
      <c r="Z26" s="147"/>
      <c r="AA26" s="147"/>
      <c r="AB26" s="147"/>
      <c r="AC26" s="147"/>
      <c r="AD26" s="147"/>
      <c r="AE26" s="147"/>
      <c r="AF26" s="147"/>
      <c r="AG26" s="147" t="s">
        <v>207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6">
        <v>14</v>
      </c>
      <c r="B27" s="167" t="s">
        <v>251</v>
      </c>
      <c r="C27" s="182" t="s">
        <v>252</v>
      </c>
      <c r="D27" s="168" t="s">
        <v>205</v>
      </c>
      <c r="E27" s="169">
        <v>1</v>
      </c>
      <c r="F27" s="170"/>
      <c r="G27" s="171">
        <f>ROUND(E27*F27,2)</f>
        <v>0</v>
      </c>
      <c r="H27" s="170"/>
      <c r="I27" s="171">
        <f>ROUND(E27*H27,2)</f>
        <v>0</v>
      </c>
      <c r="J27" s="170"/>
      <c r="K27" s="171">
        <f>ROUND(E27*J27,2)</f>
        <v>0</v>
      </c>
      <c r="L27" s="171">
        <v>21</v>
      </c>
      <c r="M27" s="171">
        <f>G27*(1+L27/100)</f>
        <v>0</v>
      </c>
      <c r="N27" s="169">
        <v>0</v>
      </c>
      <c r="O27" s="169">
        <f>ROUND(E27*N27,2)</f>
        <v>0</v>
      </c>
      <c r="P27" s="169">
        <v>0</v>
      </c>
      <c r="Q27" s="169">
        <f>ROUND(E27*P27,2)</f>
        <v>0</v>
      </c>
      <c r="R27" s="171"/>
      <c r="S27" s="171" t="s">
        <v>198</v>
      </c>
      <c r="T27" s="172" t="s">
        <v>187</v>
      </c>
      <c r="U27" s="157">
        <v>0</v>
      </c>
      <c r="V27" s="157">
        <f>ROUND(E27*U27,2)</f>
        <v>0</v>
      </c>
      <c r="W27" s="157"/>
      <c r="X27" s="157" t="s">
        <v>206</v>
      </c>
      <c r="Y27" s="157" t="s">
        <v>189</v>
      </c>
      <c r="Z27" s="147"/>
      <c r="AA27" s="147"/>
      <c r="AB27" s="147"/>
      <c r="AC27" s="147"/>
      <c r="AD27" s="147"/>
      <c r="AE27" s="147"/>
      <c r="AF27" s="147"/>
      <c r="AG27" s="147" t="s">
        <v>207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2" x14ac:dyDescent="0.2">
      <c r="A28" s="154"/>
      <c r="B28" s="155"/>
      <c r="C28" s="250" t="s">
        <v>253</v>
      </c>
      <c r="D28" s="251"/>
      <c r="E28" s="251"/>
      <c r="F28" s="251"/>
      <c r="G28" s="251"/>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192</v>
      </c>
      <c r="AH28" s="147"/>
      <c r="AI28" s="147"/>
      <c r="AJ28" s="147"/>
      <c r="AK28" s="147"/>
      <c r="AL28" s="147"/>
      <c r="AM28" s="147"/>
      <c r="AN28" s="147"/>
      <c r="AO28" s="147"/>
      <c r="AP28" s="147"/>
      <c r="AQ28" s="147"/>
      <c r="AR28" s="147"/>
      <c r="AS28" s="147"/>
      <c r="AT28" s="147"/>
      <c r="AU28" s="147"/>
      <c r="AV28" s="147"/>
      <c r="AW28" s="147"/>
      <c r="AX28" s="147"/>
      <c r="AY28" s="147"/>
      <c r="AZ28" s="147"/>
      <c r="BA28" s="180" t="str">
        <f>C28</f>
        <v>Lokální barevná retuš minerálními světlostálými pigmenty fy Bayerfoxx rozpuštěnými v 3-5% roztoku přípravku Paralodi B 72 popř. přípravku Primal AC 35 retuš zlacení nápisů na desce na zadní straně kaple plátkovým zlatem položeným na mixtion.</v>
      </c>
      <c r="BB28" s="147"/>
      <c r="BC28" s="147"/>
      <c r="BD28" s="147"/>
      <c r="BE28" s="147"/>
      <c r="BF28" s="147"/>
      <c r="BG28" s="147"/>
      <c r="BH28" s="147"/>
    </row>
    <row r="29" spans="1:60" outlineLevel="3" x14ac:dyDescent="0.2">
      <c r="A29" s="154"/>
      <c r="B29" s="155"/>
      <c r="C29" s="259" t="s">
        <v>235</v>
      </c>
      <c r="D29" s="260"/>
      <c r="E29" s="260"/>
      <c r="F29" s="260"/>
      <c r="G29" s="260"/>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192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6">
        <v>15</v>
      </c>
      <c r="B30" s="167" t="s">
        <v>254</v>
      </c>
      <c r="C30" s="182" t="s">
        <v>255</v>
      </c>
      <c r="D30" s="168" t="s">
        <v>205</v>
      </c>
      <c r="E30" s="169">
        <v>1</v>
      </c>
      <c r="F30" s="170"/>
      <c r="G30" s="171">
        <f>ROUND(E30*F30,2)</f>
        <v>0</v>
      </c>
      <c r="H30" s="170"/>
      <c r="I30" s="171">
        <f>ROUND(E30*H30,2)</f>
        <v>0</v>
      </c>
      <c r="J30" s="170"/>
      <c r="K30" s="171">
        <f>ROUND(E30*J30,2)</f>
        <v>0</v>
      </c>
      <c r="L30" s="171">
        <v>21</v>
      </c>
      <c r="M30" s="171">
        <f>G30*(1+L30/100)</f>
        <v>0</v>
      </c>
      <c r="N30" s="169">
        <v>0</v>
      </c>
      <c r="O30" s="169">
        <f>ROUND(E30*N30,2)</f>
        <v>0</v>
      </c>
      <c r="P30" s="169">
        <v>0</v>
      </c>
      <c r="Q30" s="169">
        <f>ROUND(E30*P30,2)</f>
        <v>0</v>
      </c>
      <c r="R30" s="171"/>
      <c r="S30" s="171" t="s">
        <v>198</v>
      </c>
      <c r="T30" s="172" t="s">
        <v>187</v>
      </c>
      <c r="U30" s="157">
        <v>0</v>
      </c>
      <c r="V30" s="157">
        <f>ROUND(E30*U30,2)</f>
        <v>0</v>
      </c>
      <c r="W30" s="157"/>
      <c r="X30" s="157" t="s">
        <v>206</v>
      </c>
      <c r="Y30" s="157" t="s">
        <v>189</v>
      </c>
      <c r="Z30" s="147"/>
      <c r="AA30" s="147"/>
      <c r="AB30" s="147"/>
      <c r="AC30" s="147"/>
      <c r="AD30" s="147"/>
      <c r="AE30" s="147"/>
      <c r="AF30" s="147"/>
      <c r="AG30" s="147" t="s">
        <v>207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33.75" outlineLevel="2" x14ac:dyDescent="0.2">
      <c r="A31" s="154"/>
      <c r="B31" s="155"/>
      <c r="C31" s="250" t="s">
        <v>256</v>
      </c>
      <c r="D31" s="251"/>
      <c r="E31" s="251"/>
      <c r="F31" s="251"/>
      <c r="G31" s="251"/>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192</v>
      </c>
      <c r="AH31" s="147"/>
      <c r="AI31" s="147"/>
      <c r="AJ31" s="147"/>
      <c r="AK31" s="147"/>
      <c r="AL31" s="147"/>
      <c r="AM31" s="147"/>
      <c r="AN31" s="147"/>
      <c r="AO31" s="147"/>
      <c r="AP31" s="147"/>
      <c r="AQ31" s="147"/>
      <c r="AR31" s="147"/>
      <c r="AS31" s="147"/>
      <c r="AT31" s="147"/>
      <c r="AU31" s="147"/>
      <c r="AV31" s="147"/>
      <c r="AW31" s="147"/>
      <c r="AX31" s="147"/>
      <c r="AY31" s="147"/>
      <c r="AZ31" s="147"/>
      <c r="BA31" s="180" t="str">
        <f>C31</f>
        <v>Preventivní biocidní ošetření prvků z vápence pomocí přípravku Mechstop fy Imesta a následná hydrofobizace těchto prvků pomocí siloxanového přípravku IW 290 fy Imesta a ošetření prvků z doleritu a nápisové desky na zadní stěně portiku pomocí tvrdých vosků fy Bellinzoni s následným zaleštěním.</v>
      </c>
      <c r="BB31" s="147"/>
      <c r="BC31" s="147"/>
      <c r="BD31" s="147"/>
      <c r="BE31" s="147"/>
      <c r="BF31" s="147"/>
      <c r="BG31" s="147"/>
      <c r="BH31" s="147"/>
    </row>
    <row r="32" spans="1:60" outlineLevel="3" x14ac:dyDescent="0.2">
      <c r="A32" s="154"/>
      <c r="B32" s="155"/>
      <c r="C32" s="259" t="s">
        <v>235</v>
      </c>
      <c r="D32" s="260"/>
      <c r="E32" s="260"/>
      <c r="F32" s="260"/>
      <c r="G32" s="260"/>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192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6">
        <v>16</v>
      </c>
      <c r="B33" s="167" t="s">
        <v>257</v>
      </c>
      <c r="C33" s="182" t="s">
        <v>258</v>
      </c>
      <c r="D33" s="168" t="s">
        <v>205</v>
      </c>
      <c r="E33" s="169">
        <v>1</v>
      </c>
      <c r="F33" s="170"/>
      <c r="G33" s="171">
        <f>ROUND(E33*F33,2)</f>
        <v>0</v>
      </c>
      <c r="H33" s="170"/>
      <c r="I33" s="171">
        <f>ROUND(E33*H33,2)</f>
        <v>0</v>
      </c>
      <c r="J33" s="170"/>
      <c r="K33" s="171">
        <f>ROUND(E33*J33,2)</f>
        <v>0</v>
      </c>
      <c r="L33" s="171">
        <v>21</v>
      </c>
      <c r="M33" s="171">
        <f>G33*(1+L33/100)</f>
        <v>0</v>
      </c>
      <c r="N33" s="169">
        <v>0</v>
      </c>
      <c r="O33" s="169">
        <f>ROUND(E33*N33,2)</f>
        <v>0</v>
      </c>
      <c r="P33" s="169">
        <v>0</v>
      </c>
      <c r="Q33" s="169">
        <f>ROUND(E33*P33,2)</f>
        <v>0</v>
      </c>
      <c r="R33" s="171"/>
      <c r="S33" s="171" t="s">
        <v>198</v>
      </c>
      <c r="T33" s="172" t="s">
        <v>187</v>
      </c>
      <c r="U33" s="157">
        <v>0</v>
      </c>
      <c r="V33" s="157">
        <f>ROUND(E33*U33,2)</f>
        <v>0</v>
      </c>
      <c r="W33" s="157"/>
      <c r="X33" s="157" t="s">
        <v>206</v>
      </c>
      <c r="Y33" s="157" t="s">
        <v>189</v>
      </c>
      <c r="Z33" s="147"/>
      <c r="AA33" s="147"/>
      <c r="AB33" s="147"/>
      <c r="AC33" s="147"/>
      <c r="AD33" s="147"/>
      <c r="AE33" s="147"/>
      <c r="AF33" s="147"/>
      <c r="AG33" s="147" t="s">
        <v>207</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33.75" outlineLevel="2" x14ac:dyDescent="0.2">
      <c r="A34" s="154"/>
      <c r="B34" s="155"/>
      <c r="C34" s="250" t="s">
        <v>264</v>
      </c>
      <c r="D34" s="251"/>
      <c r="E34" s="251"/>
      <c r="F34" s="251"/>
      <c r="G34" s="251"/>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192</v>
      </c>
      <c r="AH34" s="147"/>
      <c r="AI34" s="147"/>
      <c r="AJ34" s="147"/>
      <c r="AK34" s="147"/>
      <c r="AL34" s="147"/>
      <c r="AM34" s="147"/>
      <c r="AN34" s="147"/>
      <c r="AO34" s="147"/>
      <c r="AP34" s="147"/>
      <c r="AQ34" s="147"/>
      <c r="AR34" s="147"/>
      <c r="AS34" s="147"/>
      <c r="AT34" s="147"/>
      <c r="AU34" s="147"/>
      <c r="AV34" s="147"/>
      <c r="AW34" s="147"/>
      <c r="AX34" s="147"/>
      <c r="AY34" s="147"/>
      <c r="AZ34" s="147"/>
      <c r="BA34" s="180" t="str">
        <f>C34</f>
        <v>zakrytí svrchní plochy střechy portiku i svrchních ploch kladí bočních křídel pomocí olověného plochu s provedením odtokových prostupů v prostoru za hrobkou a jeho odizolováním proti pronikání srážkové vody maltovým ložem s vyspádováním a oplechováním titanzinkovým plechem</v>
      </c>
      <c r="BB34" s="147"/>
      <c r="BC34" s="147"/>
      <c r="BD34" s="147"/>
      <c r="BE34" s="147"/>
      <c r="BF34" s="147"/>
      <c r="BG34" s="147"/>
      <c r="BH34" s="147"/>
    </row>
    <row r="35" spans="1:60" outlineLevel="3" x14ac:dyDescent="0.2">
      <c r="A35" s="154"/>
      <c r="B35" s="155"/>
      <c r="C35" s="259" t="s">
        <v>235</v>
      </c>
      <c r="D35" s="260"/>
      <c r="E35" s="260"/>
      <c r="F35" s="260"/>
      <c r="G35" s="260"/>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192</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3">
        <v>17</v>
      </c>
      <c r="B36" s="174" t="s">
        <v>259</v>
      </c>
      <c r="C36" s="183" t="s">
        <v>260</v>
      </c>
      <c r="D36" s="175" t="s">
        <v>205</v>
      </c>
      <c r="E36" s="176">
        <v>1</v>
      </c>
      <c r="F36" s="177"/>
      <c r="G36" s="178">
        <f>ROUND(E36*F36,2)</f>
        <v>0</v>
      </c>
      <c r="H36" s="177"/>
      <c r="I36" s="178">
        <f>ROUND(E36*H36,2)</f>
        <v>0</v>
      </c>
      <c r="J36" s="177"/>
      <c r="K36" s="178">
        <f>ROUND(E36*J36,2)</f>
        <v>0</v>
      </c>
      <c r="L36" s="178">
        <v>21</v>
      </c>
      <c r="M36" s="178">
        <f>G36*(1+L36/100)</f>
        <v>0</v>
      </c>
      <c r="N36" s="176">
        <v>0</v>
      </c>
      <c r="O36" s="176">
        <f>ROUND(E36*N36,2)</f>
        <v>0</v>
      </c>
      <c r="P36" s="176">
        <v>0</v>
      </c>
      <c r="Q36" s="176">
        <f>ROUND(E36*P36,2)</f>
        <v>0</v>
      </c>
      <c r="R36" s="178"/>
      <c r="S36" s="178" t="s">
        <v>198</v>
      </c>
      <c r="T36" s="179" t="s">
        <v>187</v>
      </c>
      <c r="U36" s="157">
        <v>0</v>
      </c>
      <c r="V36" s="157">
        <f>ROUND(E36*U36,2)</f>
        <v>0</v>
      </c>
      <c r="W36" s="157"/>
      <c r="X36" s="157" t="s">
        <v>206</v>
      </c>
      <c r="Y36" s="157" t="s">
        <v>261</v>
      </c>
      <c r="Z36" s="147"/>
      <c r="AA36" s="147"/>
      <c r="AB36" s="147"/>
      <c r="AC36" s="147"/>
      <c r="AD36" s="147"/>
      <c r="AE36" s="147"/>
      <c r="AF36" s="147"/>
      <c r="AG36" s="147" t="s">
        <v>207</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6">
        <v>18</v>
      </c>
      <c r="B37" s="167" t="s">
        <v>262</v>
      </c>
      <c r="C37" s="182" t="s">
        <v>263</v>
      </c>
      <c r="D37" s="168" t="s">
        <v>205</v>
      </c>
      <c r="E37" s="169">
        <v>1</v>
      </c>
      <c r="F37" s="170"/>
      <c r="G37" s="171">
        <f>ROUND(E37*F37,2)</f>
        <v>0</v>
      </c>
      <c r="H37" s="170"/>
      <c r="I37" s="171">
        <f>ROUND(E37*H37,2)</f>
        <v>0</v>
      </c>
      <c r="J37" s="170"/>
      <c r="K37" s="171">
        <f>ROUND(E37*J37,2)</f>
        <v>0</v>
      </c>
      <c r="L37" s="171">
        <v>21</v>
      </c>
      <c r="M37" s="171">
        <f>G37*(1+L37/100)</f>
        <v>0</v>
      </c>
      <c r="N37" s="169">
        <v>0</v>
      </c>
      <c r="O37" s="169">
        <f>ROUND(E37*N37,2)</f>
        <v>0</v>
      </c>
      <c r="P37" s="169">
        <v>0</v>
      </c>
      <c r="Q37" s="169">
        <f>ROUND(E37*P37,2)</f>
        <v>0</v>
      </c>
      <c r="R37" s="171"/>
      <c r="S37" s="171" t="s">
        <v>198</v>
      </c>
      <c r="T37" s="172" t="s">
        <v>187</v>
      </c>
      <c r="U37" s="157">
        <v>0</v>
      </c>
      <c r="V37" s="157">
        <f>ROUND(E37*U37,2)</f>
        <v>0</v>
      </c>
      <c r="W37" s="157"/>
      <c r="X37" s="157" t="s">
        <v>206</v>
      </c>
      <c r="Y37" s="157" t="s">
        <v>261</v>
      </c>
      <c r="Z37" s="147"/>
      <c r="AA37" s="147"/>
      <c r="AB37" s="147"/>
      <c r="AC37" s="147"/>
      <c r="AD37" s="147"/>
      <c r="AE37" s="147"/>
      <c r="AF37" s="147"/>
      <c r="AG37" s="147" t="s">
        <v>207</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x14ac:dyDescent="0.2">
      <c r="A38" s="3"/>
      <c r="B38" s="4"/>
      <c r="C38" s="184"/>
      <c r="D38" s="6"/>
      <c r="E38" s="3"/>
      <c r="F38" s="3"/>
      <c r="G38" s="3"/>
      <c r="H38" s="3"/>
      <c r="I38" s="3"/>
      <c r="J38" s="3"/>
      <c r="K38" s="3"/>
      <c r="L38" s="3"/>
      <c r="M38" s="3"/>
      <c r="N38" s="3"/>
      <c r="O38" s="3"/>
      <c r="P38" s="3"/>
      <c r="Q38" s="3"/>
      <c r="R38" s="3"/>
      <c r="S38" s="3"/>
      <c r="T38" s="3"/>
      <c r="U38" s="3"/>
      <c r="V38" s="3"/>
      <c r="W38" s="3"/>
      <c r="X38" s="3"/>
      <c r="Y38" s="3"/>
      <c r="AE38">
        <v>12</v>
      </c>
      <c r="AF38">
        <v>21</v>
      </c>
      <c r="AG38" t="s">
        <v>167</v>
      </c>
    </row>
    <row r="39" spans="1:60" x14ac:dyDescent="0.2">
      <c r="A39" s="150"/>
      <c r="B39" s="151" t="s">
        <v>29</v>
      </c>
      <c r="C39" s="185"/>
      <c r="D39" s="152"/>
      <c r="E39" s="153"/>
      <c r="F39" s="153"/>
      <c r="G39" s="165">
        <f>G8</f>
        <v>0</v>
      </c>
      <c r="H39" s="3"/>
      <c r="I39" s="3"/>
      <c r="J39" s="3"/>
      <c r="K39" s="3"/>
      <c r="L39" s="3"/>
      <c r="M39" s="3"/>
      <c r="N39" s="3"/>
      <c r="O39" s="3"/>
      <c r="P39" s="3"/>
      <c r="Q39" s="3"/>
      <c r="R39" s="3"/>
      <c r="S39" s="3"/>
      <c r="T39" s="3"/>
      <c r="U39" s="3"/>
      <c r="V39" s="3"/>
      <c r="W39" s="3"/>
      <c r="X39" s="3"/>
      <c r="Y39" s="3"/>
      <c r="AE39">
        <f>SUMIF(L7:L37,AE38,G7:G37)</f>
        <v>0</v>
      </c>
      <c r="AF39">
        <f>SUMIF(L7:L37,AF38,G7:G37)</f>
        <v>0</v>
      </c>
      <c r="AG39" t="s">
        <v>218</v>
      </c>
    </row>
    <row r="40" spans="1:60" x14ac:dyDescent="0.2">
      <c r="C40" s="186"/>
      <c r="D40" s="10"/>
      <c r="AG40" t="s">
        <v>219</v>
      </c>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0+4t4B91wnI0kC5ETmwuOm3HgqkQYqw/wL+EIBIpqFsbx2aXQa7NU000gHzFk2I5YhABi2boQ2Ys0Tykf0xBA==" saltValue="Z89VqcQOyh+sUuIghgte7Q==" spinCount="100000" sheet="1" formatRows="0"/>
  <mergeCells count="15">
    <mergeCell ref="C18:G18"/>
    <mergeCell ref="A1:G1"/>
    <mergeCell ref="C2:G2"/>
    <mergeCell ref="C3:G3"/>
    <mergeCell ref="C4:G4"/>
    <mergeCell ref="C16:G16"/>
    <mergeCell ref="C32:G32"/>
    <mergeCell ref="C34:G34"/>
    <mergeCell ref="C35:G35"/>
    <mergeCell ref="C20:G20"/>
    <mergeCell ref="C22:G22"/>
    <mergeCell ref="C24:G24"/>
    <mergeCell ref="C28:G28"/>
    <mergeCell ref="C29:G29"/>
    <mergeCell ref="C31:G31"/>
  </mergeCells>
  <pageMargins left="0.39370078740157483" right="0.19685039370078741" top="0.59055118110236227" bottom="0.39370078740157483" header="0" footer="0.19685039370078741"/>
  <pageSetup paperSize="9" scale="74" fitToHeight="0" orientation="portrait" horizontalDpi="300" verticalDpi="300" r:id="rId1"/>
  <headerFooter alignWithMargins="0">
    <oddFooter>&amp;L&amp;9Zpracováno programem &amp;"Arial CE,tučné"BUILDpower S,  © RTS, a.s.&amp;R&amp;9Stránka &amp;P z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8A5C2-50B6-4A4B-89DF-44AE8F848DAE}">
  <sheetPr>
    <outlinePr summaryBelow="0"/>
    <pageSetUpPr fitToPage="1"/>
  </sheetPr>
  <dimension ref="A1:BH5000"/>
  <sheetViews>
    <sheetView tabSelected="1" workbookViewId="0">
      <pane ySplit="7" topLeftCell="A8" activePane="bottomLeft" state="frozen"/>
      <selection activeCell="A28" sqref="A28"/>
      <selection pane="bottomLeft" activeCell="A28" sqref="A28"/>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2" t="s">
        <v>220</v>
      </c>
      <c r="B1" s="252"/>
      <c r="C1" s="252"/>
      <c r="D1" s="252"/>
      <c r="E1" s="252"/>
      <c r="F1" s="252"/>
      <c r="G1" s="252"/>
      <c r="AG1" t="s">
        <v>152</v>
      </c>
    </row>
    <row r="2" spans="1:60" ht="24.95" customHeight="1" x14ac:dyDescent="0.2">
      <c r="A2" s="49" t="s">
        <v>7</v>
      </c>
      <c r="B2" s="48" t="s">
        <v>43</v>
      </c>
      <c r="C2" s="253" t="s">
        <v>44</v>
      </c>
      <c r="D2" s="254"/>
      <c r="E2" s="254"/>
      <c r="F2" s="254"/>
      <c r="G2" s="255"/>
      <c r="AG2" t="s">
        <v>153</v>
      </c>
    </row>
    <row r="3" spans="1:60" ht="24.95" customHeight="1" x14ac:dyDescent="0.2">
      <c r="A3" s="49" t="s">
        <v>8</v>
      </c>
      <c r="B3" s="48" t="s">
        <v>65</v>
      </c>
      <c r="C3" s="253" t="s">
        <v>66</v>
      </c>
      <c r="D3" s="254"/>
      <c r="E3" s="254"/>
      <c r="F3" s="254"/>
      <c r="G3" s="255"/>
      <c r="AC3" s="121" t="s">
        <v>153</v>
      </c>
      <c r="AG3" t="s">
        <v>157</v>
      </c>
    </row>
    <row r="4" spans="1:60" ht="24.95" customHeight="1" x14ac:dyDescent="0.2">
      <c r="A4" s="140" t="s">
        <v>9</v>
      </c>
      <c r="B4" s="141" t="s">
        <v>67</v>
      </c>
      <c r="C4" s="256" t="s">
        <v>68</v>
      </c>
      <c r="D4" s="257"/>
      <c r="E4" s="257"/>
      <c r="F4" s="257"/>
      <c r="G4" s="258"/>
      <c r="AG4" t="s">
        <v>158</v>
      </c>
    </row>
    <row r="5" spans="1:60" x14ac:dyDescent="0.2">
      <c r="D5" s="10"/>
    </row>
    <row r="6" spans="1:60" ht="38.25" x14ac:dyDescent="0.2">
      <c r="A6" s="143" t="s">
        <v>159</v>
      </c>
      <c r="B6" s="145" t="s">
        <v>160</v>
      </c>
      <c r="C6" s="145" t="s">
        <v>161</v>
      </c>
      <c r="D6" s="144" t="s">
        <v>162</v>
      </c>
      <c r="E6" s="143" t="s">
        <v>163</v>
      </c>
      <c r="F6" s="142" t="s">
        <v>164</v>
      </c>
      <c r="G6" s="143" t="s">
        <v>29</v>
      </c>
      <c r="H6" s="146" t="s">
        <v>30</v>
      </c>
      <c r="I6" s="146" t="s">
        <v>165</v>
      </c>
      <c r="J6" s="146" t="s">
        <v>31</v>
      </c>
      <c r="K6" s="146" t="s">
        <v>166</v>
      </c>
      <c r="L6" s="146" t="s">
        <v>167</v>
      </c>
      <c r="M6" s="146" t="s">
        <v>168</v>
      </c>
      <c r="N6" s="146" t="s">
        <v>169</v>
      </c>
      <c r="O6" s="146" t="s">
        <v>170</v>
      </c>
      <c r="P6" s="146" t="s">
        <v>171</v>
      </c>
      <c r="Q6" s="146" t="s">
        <v>172</v>
      </c>
      <c r="R6" s="146" t="s">
        <v>173</v>
      </c>
      <c r="S6" s="146" t="s">
        <v>174</v>
      </c>
      <c r="T6" s="146" t="s">
        <v>175</v>
      </c>
      <c r="U6" s="146" t="s">
        <v>176</v>
      </c>
      <c r="V6" s="146" t="s">
        <v>177</v>
      </c>
      <c r="W6" s="146" t="s">
        <v>178</v>
      </c>
      <c r="X6" s="146" t="s">
        <v>179</v>
      </c>
      <c r="Y6" s="146" t="s">
        <v>180</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181</v>
      </c>
      <c r="B8" s="160" t="s">
        <v>130</v>
      </c>
      <c r="C8" s="181" t="s">
        <v>131</v>
      </c>
      <c r="D8" s="161"/>
      <c r="E8" s="162"/>
      <c r="F8" s="163"/>
      <c r="G8" s="163">
        <f>SUMIF(AG9:AG24,"&lt;&gt;NOR",G9:G24)</f>
        <v>0</v>
      </c>
      <c r="H8" s="163"/>
      <c r="I8" s="163">
        <f>SUM(I9:I24)</f>
        <v>0</v>
      </c>
      <c r="J8" s="163"/>
      <c r="K8" s="163">
        <f>SUM(K9:K24)</f>
        <v>0</v>
      </c>
      <c r="L8" s="163"/>
      <c r="M8" s="163">
        <f>SUM(M9:M24)</f>
        <v>0</v>
      </c>
      <c r="N8" s="162"/>
      <c r="O8" s="162">
        <f>SUM(O9:O24)</f>
        <v>0</v>
      </c>
      <c r="P8" s="162"/>
      <c r="Q8" s="162">
        <f>SUM(Q9:Q24)</f>
        <v>0</v>
      </c>
      <c r="R8" s="163"/>
      <c r="S8" s="163"/>
      <c r="T8" s="164"/>
      <c r="U8" s="158"/>
      <c r="V8" s="158">
        <f>SUM(V9:V24)</f>
        <v>136.48000000000002</v>
      </c>
      <c r="W8" s="158"/>
      <c r="X8" s="158"/>
      <c r="Y8" s="158"/>
      <c r="AG8" t="s">
        <v>182</v>
      </c>
    </row>
    <row r="9" spans="1:60" ht="22.5" outlineLevel="1" x14ac:dyDescent="0.2">
      <c r="A9" s="166">
        <v>1</v>
      </c>
      <c r="B9" s="167" t="s">
        <v>265</v>
      </c>
      <c r="C9" s="182" t="s">
        <v>266</v>
      </c>
      <c r="D9" s="168" t="s">
        <v>267</v>
      </c>
      <c r="E9" s="169">
        <v>2</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268</v>
      </c>
      <c r="S9" s="171" t="s">
        <v>186</v>
      </c>
      <c r="T9" s="172" t="s">
        <v>186</v>
      </c>
      <c r="U9" s="157">
        <v>63.685000000000002</v>
      </c>
      <c r="V9" s="157">
        <f>ROUND(E9*U9,2)</f>
        <v>127.37</v>
      </c>
      <c r="W9" s="157"/>
      <c r="X9" s="157" t="s">
        <v>206</v>
      </c>
      <c r="Y9" s="157" t="s">
        <v>189</v>
      </c>
      <c r="Z9" s="147"/>
      <c r="AA9" s="147"/>
      <c r="AB9" s="147"/>
      <c r="AC9" s="147"/>
      <c r="AD9" s="147"/>
      <c r="AE9" s="147"/>
      <c r="AF9" s="147"/>
      <c r="AG9" s="147" t="s">
        <v>207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2" x14ac:dyDescent="0.2">
      <c r="A10" s="154"/>
      <c r="B10" s="155"/>
      <c r="C10" s="261" t="s">
        <v>269</v>
      </c>
      <c r="D10" s="262"/>
      <c r="E10" s="262"/>
      <c r="F10" s="262"/>
      <c r="G10" s="262"/>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270</v>
      </c>
      <c r="AH10" s="147"/>
      <c r="AI10" s="147"/>
      <c r="AJ10" s="147"/>
      <c r="AK10" s="147"/>
      <c r="AL10" s="147"/>
      <c r="AM10" s="147"/>
      <c r="AN10" s="147"/>
      <c r="AO10" s="147"/>
      <c r="AP10" s="147"/>
      <c r="AQ10" s="147"/>
      <c r="AR10" s="147"/>
      <c r="AS10" s="147"/>
      <c r="AT10" s="147"/>
      <c r="AU10" s="147"/>
      <c r="AV10" s="147"/>
      <c r="AW10" s="147"/>
      <c r="AX10" s="147"/>
      <c r="AY10" s="147"/>
      <c r="AZ10" s="147"/>
      <c r="BA10" s="180" t="str">
        <f>C10</f>
        <v>bez odstranění pařezu, s odklizením částí kmene a větví na vzdálenost do 20 m, se složením na hromady nebo s naložením na dopravní prostředek,</v>
      </c>
      <c r="BB10" s="147"/>
      <c r="BC10" s="147"/>
      <c r="BD10" s="147"/>
      <c r="BE10" s="147"/>
      <c r="BF10" s="147"/>
      <c r="BG10" s="147"/>
      <c r="BH10" s="147"/>
    </row>
    <row r="11" spans="1:60" outlineLevel="2" x14ac:dyDescent="0.2">
      <c r="A11" s="154"/>
      <c r="B11" s="155"/>
      <c r="C11" s="259" t="s">
        <v>271</v>
      </c>
      <c r="D11" s="260"/>
      <c r="E11" s="260"/>
      <c r="F11" s="260"/>
      <c r="G11" s="260"/>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192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259" t="s">
        <v>272</v>
      </c>
      <c r="D12" s="260"/>
      <c r="E12" s="260"/>
      <c r="F12" s="260"/>
      <c r="G12" s="260"/>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192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6">
        <v>2</v>
      </c>
      <c r="B13" s="167" t="s">
        <v>273</v>
      </c>
      <c r="C13" s="182" t="s">
        <v>274</v>
      </c>
      <c r="D13" s="168" t="s">
        <v>267</v>
      </c>
      <c r="E13" s="169">
        <v>2</v>
      </c>
      <c r="F13" s="170"/>
      <c r="G13" s="171">
        <f>ROUND(E13*F13,2)</f>
        <v>0</v>
      </c>
      <c r="H13" s="170"/>
      <c r="I13" s="171">
        <f>ROUND(E13*H13,2)</f>
        <v>0</v>
      </c>
      <c r="J13" s="170"/>
      <c r="K13" s="171">
        <f>ROUND(E13*J13,2)</f>
        <v>0</v>
      </c>
      <c r="L13" s="171">
        <v>21</v>
      </c>
      <c r="M13" s="171">
        <f>G13*(1+L13/100)</f>
        <v>0</v>
      </c>
      <c r="N13" s="169">
        <v>1E-4</v>
      </c>
      <c r="O13" s="169">
        <f>ROUND(E13*N13,2)</f>
        <v>0</v>
      </c>
      <c r="P13" s="169">
        <v>0</v>
      </c>
      <c r="Q13" s="169">
        <f>ROUND(E13*P13,2)</f>
        <v>0</v>
      </c>
      <c r="R13" s="171" t="s">
        <v>275</v>
      </c>
      <c r="S13" s="171" t="s">
        <v>186</v>
      </c>
      <c r="T13" s="172" t="s">
        <v>186</v>
      </c>
      <c r="U13" s="157">
        <v>4.5529999999999999</v>
      </c>
      <c r="V13" s="157">
        <f>ROUND(E13*U13,2)</f>
        <v>9.11</v>
      </c>
      <c r="W13" s="157"/>
      <c r="X13" s="157" t="s">
        <v>206</v>
      </c>
      <c r="Y13" s="157" t="s">
        <v>189</v>
      </c>
      <c r="Z13" s="147"/>
      <c r="AA13" s="147"/>
      <c r="AB13" s="147"/>
      <c r="AC13" s="147"/>
      <c r="AD13" s="147"/>
      <c r="AE13" s="147"/>
      <c r="AF13" s="147"/>
      <c r="AG13" s="147" t="s">
        <v>207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2" x14ac:dyDescent="0.2">
      <c r="A14" s="154"/>
      <c r="B14" s="155"/>
      <c r="C14" s="261" t="s">
        <v>276</v>
      </c>
      <c r="D14" s="262"/>
      <c r="E14" s="262"/>
      <c r="F14" s="262"/>
      <c r="G14" s="262"/>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270</v>
      </c>
      <c r="AH14" s="147"/>
      <c r="AI14" s="147"/>
      <c r="AJ14" s="147"/>
      <c r="AK14" s="147"/>
      <c r="AL14" s="147"/>
      <c r="AM14" s="147"/>
      <c r="AN14" s="147"/>
      <c r="AO14" s="147"/>
      <c r="AP14" s="147"/>
      <c r="AQ14" s="147"/>
      <c r="AR14" s="147"/>
      <c r="AS14" s="147"/>
      <c r="AT14" s="147"/>
      <c r="AU14" s="147"/>
      <c r="AV14" s="147"/>
      <c r="AW14" s="147"/>
      <c r="AX14" s="147"/>
      <c r="AY14" s="147"/>
      <c r="AZ14" s="147"/>
      <c r="BA14" s="180" t="str">
        <f>C14</f>
        <v>s jejich vykopáním nebo vytrháním, s přesekáním kořenů a s případným nutným přemístěním pařezů na hromady do vzdálenosti do 50 m nebo s naložením na dopravní prostředek,</v>
      </c>
      <c r="BB14" s="147"/>
      <c r="BC14" s="147"/>
      <c r="BD14" s="147"/>
      <c r="BE14" s="147"/>
      <c r="BF14" s="147"/>
      <c r="BG14" s="147"/>
      <c r="BH14" s="147"/>
    </row>
    <row r="15" spans="1:60" outlineLevel="2" x14ac:dyDescent="0.2">
      <c r="A15" s="154"/>
      <c r="B15" s="155"/>
      <c r="C15" s="259" t="s">
        <v>271</v>
      </c>
      <c r="D15" s="260"/>
      <c r="E15" s="260"/>
      <c r="F15" s="260"/>
      <c r="G15" s="260"/>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192</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3" x14ac:dyDescent="0.2">
      <c r="A16" s="154"/>
      <c r="B16" s="155"/>
      <c r="C16" s="259" t="s">
        <v>272</v>
      </c>
      <c r="D16" s="260"/>
      <c r="E16" s="260"/>
      <c r="F16" s="260"/>
      <c r="G16" s="260"/>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192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6">
        <v>3</v>
      </c>
      <c r="B17" s="167" t="s">
        <v>277</v>
      </c>
      <c r="C17" s="182" t="s">
        <v>278</v>
      </c>
      <c r="D17" s="168" t="s">
        <v>205</v>
      </c>
      <c r="E17" s="169">
        <v>1</v>
      </c>
      <c r="F17" s="170"/>
      <c r="G17" s="171">
        <f>ROUND(E17*F17,2)</f>
        <v>0</v>
      </c>
      <c r="H17" s="170"/>
      <c r="I17" s="171">
        <f>ROUND(E17*H17,2)</f>
        <v>0</v>
      </c>
      <c r="J17" s="170"/>
      <c r="K17" s="171">
        <f>ROUND(E17*J17,2)</f>
        <v>0</v>
      </c>
      <c r="L17" s="171">
        <v>21</v>
      </c>
      <c r="M17" s="171">
        <f>G17*(1+L17/100)</f>
        <v>0</v>
      </c>
      <c r="N17" s="169">
        <v>0</v>
      </c>
      <c r="O17" s="169">
        <f>ROUND(E17*N17,2)</f>
        <v>0</v>
      </c>
      <c r="P17" s="169">
        <v>0</v>
      </c>
      <c r="Q17" s="169">
        <f>ROUND(E17*P17,2)</f>
        <v>0</v>
      </c>
      <c r="R17" s="171"/>
      <c r="S17" s="171" t="s">
        <v>198</v>
      </c>
      <c r="T17" s="172" t="s">
        <v>187</v>
      </c>
      <c r="U17" s="157">
        <v>0</v>
      </c>
      <c r="V17" s="157">
        <f>ROUND(E17*U17,2)</f>
        <v>0</v>
      </c>
      <c r="W17" s="157"/>
      <c r="X17" s="157" t="s">
        <v>206</v>
      </c>
      <c r="Y17" s="157" t="s">
        <v>189</v>
      </c>
      <c r="Z17" s="147"/>
      <c r="AA17" s="147"/>
      <c r="AB17" s="147"/>
      <c r="AC17" s="147"/>
      <c r="AD17" s="147"/>
      <c r="AE17" s="147"/>
      <c r="AF17" s="147"/>
      <c r="AG17" s="147" t="s">
        <v>207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2" x14ac:dyDescent="0.2">
      <c r="A18" s="154"/>
      <c r="B18" s="155"/>
      <c r="C18" s="250" t="s">
        <v>384</v>
      </c>
      <c r="D18" s="251"/>
      <c r="E18" s="251"/>
      <c r="F18" s="251"/>
      <c r="G18" s="251"/>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192</v>
      </c>
      <c r="AH18" s="147"/>
      <c r="AI18" s="147"/>
      <c r="AJ18" s="147"/>
      <c r="AK18" s="147"/>
      <c r="AL18" s="147"/>
      <c r="AM18" s="147"/>
      <c r="AN18" s="147"/>
      <c r="AO18" s="147"/>
      <c r="AP18" s="147"/>
      <c r="AQ18" s="147"/>
      <c r="AR18" s="147"/>
      <c r="AS18" s="147"/>
      <c r="AT18" s="147"/>
      <c r="AU18" s="147"/>
      <c r="AV18" s="147"/>
      <c r="AW18" s="147"/>
      <c r="AX18" s="147"/>
      <c r="AY18" s="147"/>
      <c r="AZ18" s="147"/>
      <c r="BA18" s="180" t="str">
        <f>C18</f>
        <v>Kompletní provedení dle veškerých informací obsažených v PD (textová i výkresová část, technologické postupy, restaurátorské záměry atd.).</v>
      </c>
      <c r="BB18" s="147"/>
      <c r="BC18" s="147"/>
      <c r="BD18" s="147"/>
      <c r="BE18" s="147"/>
      <c r="BF18" s="147"/>
      <c r="BG18" s="147"/>
      <c r="BH18" s="147"/>
    </row>
    <row r="19" spans="1:60" ht="22.5" outlineLevel="3" x14ac:dyDescent="0.2">
      <c r="A19" s="154"/>
      <c r="B19" s="155"/>
      <c r="C19" s="259" t="s">
        <v>385</v>
      </c>
      <c r="D19" s="260"/>
      <c r="E19" s="260"/>
      <c r="F19" s="260"/>
      <c r="G19" s="260"/>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192</v>
      </c>
      <c r="AH19" s="147"/>
      <c r="AI19" s="147"/>
      <c r="AJ19" s="147"/>
      <c r="AK19" s="147"/>
      <c r="AL19" s="147"/>
      <c r="AM19" s="147"/>
      <c r="AN19" s="147"/>
      <c r="AO19" s="147"/>
      <c r="AP19" s="147"/>
      <c r="AQ19" s="147"/>
      <c r="AR19" s="147"/>
      <c r="AS19" s="147"/>
      <c r="AT19" s="147"/>
      <c r="AU19" s="147"/>
      <c r="AV19" s="147"/>
      <c r="AW19" s="147"/>
      <c r="AX19" s="147"/>
      <c r="AY19" s="147"/>
      <c r="AZ19" s="147"/>
      <c r="BA19" s="180" t="str">
        <f>C19</f>
        <v>Provedení je včetně montáže, demontáže původních konstrukcí, dodávky, přesunu hmot, přesunu a likvidace suti, povrchové úpravy, repasí, restaurátorských záměrů,</v>
      </c>
      <c r="BB19" s="147"/>
      <c r="BC19" s="147"/>
      <c r="BD19" s="147"/>
      <c r="BE19" s="147"/>
      <c r="BF19" s="147"/>
      <c r="BG19" s="147"/>
      <c r="BH19" s="147"/>
    </row>
    <row r="20" spans="1:60" ht="22.5" outlineLevel="3" x14ac:dyDescent="0.2">
      <c r="A20" s="154"/>
      <c r="B20" s="155"/>
      <c r="C20" s="259" t="s">
        <v>279</v>
      </c>
      <c r="D20" s="260"/>
      <c r="E20" s="260"/>
      <c r="F20" s="260"/>
      <c r="G20" s="260"/>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192</v>
      </c>
      <c r="AH20" s="147"/>
      <c r="AI20" s="147"/>
      <c r="AJ20" s="147"/>
      <c r="AK20" s="147"/>
      <c r="AL20" s="147"/>
      <c r="AM20" s="147"/>
      <c r="AN20" s="147"/>
      <c r="AO20" s="147"/>
      <c r="AP20" s="147"/>
      <c r="AQ20" s="147"/>
      <c r="AR20" s="147"/>
      <c r="AS20" s="147"/>
      <c r="AT20" s="147"/>
      <c r="AU20" s="147"/>
      <c r="AV20" s="147"/>
      <c r="AW20" s="147"/>
      <c r="AX20" s="147"/>
      <c r="AY20" s="147"/>
      <c r="AZ20" s="147"/>
      <c r="BA20" s="180" t="str">
        <f>C20</f>
        <v>restaurátorských závěrečných zpráv, dílenských dokumentací, vzorkování a veškerých dalších nutných souvisejících plnění a dodávek potřeb.</v>
      </c>
      <c r="BB20" s="147"/>
      <c r="BC20" s="147"/>
      <c r="BD20" s="147"/>
      <c r="BE20" s="147"/>
      <c r="BF20" s="147"/>
      <c r="BG20" s="147"/>
      <c r="BH20" s="147"/>
    </row>
    <row r="21" spans="1:60" outlineLevel="1" x14ac:dyDescent="0.2">
      <c r="A21" s="166">
        <v>4</v>
      </c>
      <c r="B21" s="167" t="s">
        <v>280</v>
      </c>
      <c r="C21" s="182" t="s">
        <v>281</v>
      </c>
      <c r="D21" s="168" t="s">
        <v>205</v>
      </c>
      <c r="E21" s="169">
        <v>1</v>
      </c>
      <c r="F21" s="170"/>
      <c r="G21" s="171">
        <f>ROUND(E21*F21,2)</f>
        <v>0</v>
      </c>
      <c r="H21" s="170"/>
      <c r="I21" s="171">
        <f>ROUND(E21*H21,2)</f>
        <v>0</v>
      </c>
      <c r="J21" s="170"/>
      <c r="K21" s="171">
        <f>ROUND(E21*J21,2)</f>
        <v>0</v>
      </c>
      <c r="L21" s="171">
        <v>21</v>
      </c>
      <c r="M21" s="171">
        <f>G21*(1+L21/100)</f>
        <v>0</v>
      </c>
      <c r="N21" s="169">
        <v>0</v>
      </c>
      <c r="O21" s="169">
        <f>ROUND(E21*N21,2)</f>
        <v>0</v>
      </c>
      <c r="P21" s="169">
        <v>0</v>
      </c>
      <c r="Q21" s="169">
        <f>ROUND(E21*P21,2)</f>
        <v>0</v>
      </c>
      <c r="R21" s="171"/>
      <c r="S21" s="171" t="s">
        <v>198</v>
      </c>
      <c r="T21" s="172" t="s">
        <v>187</v>
      </c>
      <c r="U21" s="157">
        <v>0</v>
      </c>
      <c r="V21" s="157">
        <f>ROUND(E21*U21,2)</f>
        <v>0</v>
      </c>
      <c r="W21" s="157"/>
      <c r="X21" s="157" t="s">
        <v>206</v>
      </c>
      <c r="Y21" s="157" t="s">
        <v>189</v>
      </c>
      <c r="Z21" s="147"/>
      <c r="AA21" s="147"/>
      <c r="AB21" s="147"/>
      <c r="AC21" s="147"/>
      <c r="AD21" s="147"/>
      <c r="AE21" s="147"/>
      <c r="AF21" s="147"/>
      <c r="AG21" s="147" t="s">
        <v>207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2" x14ac:dyDescent="0.2">
      <c r="A22" s="154"/>
      <c r="B22" s="155"/>
      <c r="C22" s="250" t="s">
        <v>384</v>
      </c>
      <c r="D22" s="251"/>
      <c r="E22" s="251"/>
      <c r="F22" s="251"/>
      <c r="G22" s="251"/>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192</v>
      </c>
      <c r="AH22" s="147"/>
      <c r="AI22" s="147"/>
      <c r="AJ22" s="147"/>
      <c r="AK22" s="147"/>
      <c r="AL22" s="147"/>
      <c r="AM22" s="147"/>
      <c r="AN22" s="147"/>
      <c r="AO22" s="147"/>
      <c r="AP22" s="147"/>
      <c r="AQ22" s="147"/>
      <c r="AR22" s="147"/>
      <c r="AS22" s="147"/>
      <c r="AT22" s="147"/>
      <c r="AU22" s="147"/>
      <c r="AV22" s="147"/>
      <c r="AW22" s="147"/>
      <c r="AX22" s="147"/>
      <c r="AY22" s="147"/>
      <c r="AZ22" s="147"/>
      <c r="BA22" s="180" t="str">
        <f>C22</f>
        <v>Kompletní provedení dle veškerých informací obsažených v PD (textová i výkresová část, technologické postupy, restaurátorské záměry atd.).</v>
      </c>
      <c r="BB22" s="147"/>
      <c r="BC22" s="147"/>
      <c r="BD22" s="147"/>
      <c r="BE22" s="147"/>
      <c r="BF22" s="147"/>
      <c r="BG22" s="147"/>
      <c r="BH22" s="147"/>
    </row>
    <row r="23" spans="1:60" ht="22.5" outlineLevel="3" x14ac:dyDescent="0.2">
      <c r="A23" s="154"/>
      <c r="B23" s="155"/>
      <c r="C23" s="259" t="s">
        <v>385</v>
      </c>
      <c r="D23" s="260"/>
      <c r="E23" s="260"/>
      <c r="F23" s="260"/>
      <c r="G23" s="260"/>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192</v>
      </c>
      <c r="AH23" s="147"/>
      <c r="AI23" s="147"/>
      <c r="AJ23" s="147"/>
      <c r="AK23" s="147"/>
      <c r="AL23" s="147"/>
      <c r="AM23" s="147"/>
      <c r="AN23" s="147"/>
      <c r="AO23" s="147"/>
      <c r="AP23" s="147"/>
      <c r="AQ23" s="147"/>
      <c r="AR23" s="147"/>
      <c r="AS23" s="147"/>
      <c r="AT23" s="147"/>
      <c r="AU23" s="147"/>
      <c r="AV23" s="147"/>
      <c r="AW23" s="147"/>
      <c r="AX23" s="147"/>
      <c r="AY23" s="147"/>
      <c r="AZ23" s="147"/>
      <c r="BA23" s="180" t="str">
        <f>C23</f>
        <v>Provedení je včetně montáže, demontáže původních konstrukcí, dodávky, přesunu hmot, přesunu a likvidace suti, povrchové úpravy, repasí, restaurátorských záměrů,</v>
      </c>
      <c r="BB23" s="147"/>
      <c r="BC23" s="147"/>
      <c r="BD23" s="147"/>
      <c r="BE23" s="147"/>
      <c r="BF23" s="147"/>
      <c r="BG23" s="147"/>
      <c r="BH23" s="147"/>
    </row>
    <row r="24" spans="1:60" ht="22.5" outlineLevel="3" x14ac:dyDescent="0.2">
      <c r="A24" s="154"/>
      <c r="B24" s="155"/>
      <c r="C24" s="259" t="s">
        <v>279</v>
      </c>
      <c r="D24" s="260"/>
      <c r="E24" s="260"/>
      <c r="F24" s="260"/>
      <c r="G24" s="260"/>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192</v>
      </c>
      <c r="AH24" s="147"/>
      <c r="AI24" s="147"/>
      <c r="AJ24" s="147"/>
      <c r="AK24" s="147"/>
      <c r="AL24" s="147"/>
      <c r="AM24" s="147"/>
      <c r="AN24" s="147"/>
      <c r="AO24" s="147"/>
      <c r="AP24" s="147"/>
      <c r="AQ24" s="147"/>
      <c r="AR24" s="147"/>
      <c r="AS24" s="147"/>
      <c r="AT24" s="147"/>
      <c r="AU24" s="147"/>
      <c r="AV24" s="147"/>
      <c r="AW24" s="147"/>
      <c r="AX24" s="147"/>
      <c r="AY24" s="147"/>
      <c r="AZ24" s="147"/>
      <c r="BA24" s="180" t="str">
        <f>C24</f>
        <v>restaurátorských závěrečných zpráv, dílenských dokumentací, vzorkování a veškerých dalších nutných souvisejících plnění a dodávek potřeb.</v>
      </c>
      <c r="BB24" s="147"/>
      <c r="BC24" s="147"/>
      <c r="BD24" s="147"/>
      <c r="BE24" s="147"/>
      <c r="BF24" s="147"/>
      <c r="BG24" s="147"/>
      <c r="BH24" s="147"/>
    </row>
    <row r="25" spans="1:60" x14ac:dyDescent="0.2">
      <c r="A25" s="159" t="s">
        <v>181</v>
      </c>
      <c r="B25" s="160" t="s">
        <v>132</v>
      </c>
      <c r="C25" s="181" t="s">
        <v>133</v>
      </c>
      <c r="D25" s="161"/>
      <c r="E25" s="162"/>
      <c r="F25" s="163"/>
      <c r="G25" s="163">
        <f>SUMIF(AG26:AG38,"&lt;&gt;NOR",G26:G38)</f>
        <v>0</v>
      </c>
      <c r="H25" s="163"/>
      <c r="I25" s="163">
        <f>SUM(I26:I38)</f>
        <v>0</v>
      </c>
      <c r="J25" s="163"/>
      <c r="K25" s="163">
        <f>SUM(K26:K38)</f>
        <v>0</v>
      </c>
      <c r="L25" s="163"/>
      <c r="M25" s="163">
        <f>SUM(M26:M38)</f>
        <v>0</v>
      </c>
      <c r="N25" s="162"/>
      <c r="O25" s="162">
        <f>SUM(O26:O38)</f>
        <v>0.32999999999999996</v>
      </c>
      <c r="P25" s="162"/>
      <c r="Q25" s="162">
        <f>SUM(Q26:Q38)</f>
        <v>0</v>
      </c>
      <c r="R25" s="163"/>
      <c r="S25" s="163"/>
      <c r="T25" s="164"/>
      <c r="U25" s="158"/>
      <c r="V25" s="158">
        <f>SUM(V26:V38)</f>
        <v>4.1000000000000005</v>
      </c>
      <c r="W25" s="158"/>
      <c r="X25" s="158"/>
      <c r="Y25" s="158"/>
      <c r="AG25" t="s">
        <v>182</v>
      </c>
    </row>
    <row r="26" spans="1:60" ht="22.5" outlineLevel="1" x14ac:dyDescent="0.2">
      <c r="A26" s="166">
        <v>5</v>
      </c>
      <c r="B26" s="167" t="s">
        <v>282</v>
      </c>
      <c r="C26" s="182" t="s">
        <v>283</v>
      </c>
      <c r="D26" s="168" t="s">
        <v>284</v>
      </c>
      <c r="E26" s="169">
        <v>3.7749999999999999</v>
      </c>
      <c r="F26" s="170"/>
      <c r="G26" s="171">
        <f>ROUND(E26*F26,2)</f>
        <v>0</v>
      </c>
      <c r="H26" s="170"/>
      <c r="I26" s="171">
        <f>ROUND(E26*H26,2)</f>
        <v>0</v>
      </c>
      <c r="J26" s="170"/>
      <c r="K26" s="171">
        <f>ROUND(E26*J26,2)</f>
        <v>0</v>
      </c>
      <c r="L26" s="171">
        <v>21</v>
      </c>
      <c r="M26" s="171">
        <f>G26*(1+L26/100)</f>
        <v>0</v>
      </c>
      <c r="N26" s="169">
        <v>1.059E-2</v>
      </c>
      <c r="O26" s="169">
        <f>ROUND(E26*N26,2)</f>
        <v>0.04</v>
      </c>
      <c r="P26" s="169">
        <v>0</v>
      </c>
      <c r="Q26" s="169">
        <f>ROUND(E26*P26,2)</f>
        <v>0</v>
      </c>
      <c r="R26" s="171" t="s">
        <v>285</v>
      </c>
      <c r="S26" s="171" t="s">
        <v>186</v>
      </c>
      <c r="T26" s="172" t="s">
        <v>186</v>
      </c>
      <c r="U26" s="157">
        <v>0.66</v>
      </c>
      <c r="V26" s="157">
        <f>ROUND(E26*U26,2)</f>
        <v>2.4900000000000002</v>
      </c>
      <c r="W26" s="157"/>
      <c r="X26" s="157" t="s">
        <v>206</v>
      </c>
      <c r="Y26" s="157" t="s">
        <v>189</v>
      </c>
      <c r="Z26" s="147"/>
      <c r="AA26" s="147"/>
      <c r="AB26" s="147"/>
      <c r="AC26" s="147"/>
      <c r="AD26" s="147"/>
      <c r="AE26" s="147"/>
      <c r="AF26" s="147"/>
      <c r="AG26" s="147" t="s">
        <v>207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191" t="s">
        <v>286</v>
      </c>
      <c r="D27" s="187"/>
      <c r="E27" s="188">
        <v>2.7749999999999999</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287</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191" t="s">
        <v>288</v>
      </c>
      <c r="D28" s="187"/>
      <c r="E28" s="188">
        <v>1</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287</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192" t="s">
        <v>289</v>
      </c>
      <c r="D29" s="189"/>
      <c r="E29" s="190">
        <v>3.7749999999999999</v>
      </c>
      <c r="F29" s="157"/>
      <c r="G29" s="157"/>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287</v>
      </c>
      <c r="AH29" s="147">
        <v>1</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6">
        <v>6</v>
      </c>
      <c r="B30" s="167" t="s">
        <v>290</v>
      </c>
      <c r="C30" s="182" t="s">
        <v>291</v>
      </c>
      <c r="D30" s="168" t="s">
        <v>284</v>
      </c>
      <c r="E30" s="169">
        <v>3.7749999999999999</v>
      </c>
      <c r="F30" s="170"/>
      <c r="G30" s="171">
        <f>ROUND(E30*F30,2)</f>
        <v>0</v>
      </c>
      <c r="H30" s="170"/>
      <c r="I30" s="171">
        <f>ROUND(E30*H30,2)</f>
        <v>0</v>
      </c>
      <c r="J30" s="170"/>
      <c r="K30" s="171">
        <f>ROUND(E30*J30,2)</f>
        <v>0</v>
      </c>
      <c r="L30" s="171">
        <v>21</v>
      </c>
      <c r="M30" s="171">
        <f>G30*(1+L30/100)</f>
        <v>0</v>
      </c>
      <c r="N30" s="169">
        <v>7.7149999999999996E-2</v>
      </c>
      <c r="O30" s="169">
        <f>ROUND(E30*N30,2)</f>
        <v>0.28999999999999998</v>
      </c>
      <c r="P30" s="169">
        <v>0</v>
      </c>
      <c r="Q30" s="169">
        <f>ROUND(E30*P30,2)</f>
        <v>0</v>
      </c>
      <c r="R30" s="171"/>
      <c r="S30" s="171" t="s">
        <v>198</v>
      </c>
      <c r="T30" s="172" t="s">
        <v>187</v>
      </c>
      <c r="U30" s="157">
        <v>0.42599999999999999</v>
      </c>
      <c r="V30" s="157">
        <f>ROUND(E30*U30,2)</f>
        <v>1.61</v>
      </c>
      <c r="W30" s="157"/>
      <c r="X30" s="157" t="s">
        <v>206</v>
      </c>
      <c r="Y30" s="157" t="s">
        <v>189</v>
      </c>
      <c r="Z30" s="147"/>
      <c r="AA30" s="147"/>
      <c r="AB30" s="147"/>
      <c r="AC30" s="147"/>
      <c r="AD30" s="147"/>
      <c r="AE30" s="147"/>
      <c r="AF30" s="147"/>
      <c r="AG30" s="147" t="s">
        <v>207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250" t="s">
        <v>271</v>
      </c>
      <c r="D31" s="251"/>
      <c r="E31" s="251"/>
      <c r="F31" s="251"/>
      <c r="G31" s="251"/>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192</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259" t="s">
        <v>292</v>
      </c>
      <c r="D32" s="260"/>
      <c r="E32" s="260"/>
      <c r="F32" s="260"/>
      <c r="G32" s="260"/>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192</v>
      </c>
      <c r="AH32" s="147"/>
      <c r="AI32" s="147"/>
      <c r="AJ32" s="147"/>
      <c r="AK32" s="147"/>
      <c r="AL32" s="147"/>
      <c r="AM32" s="147"/>
      <c r="AN32" s="147"/>
      <c r="AO32" s="147"/>
      <c r="AP32" s="147"/>
      <c r="AQ32" s="147"/>
      <c r="AR32" s="147"/>
      <c r="AS32" s="147"/>
      <c r="AT32" s="147"/>
      <c r="AU32" s="147"/>
      <c r="AV32" s="147"/>
      <c r="AW32" s="147"/>
      <c r="AX32" s="147"/>
      <c r="AY32" s="147"/>
      <c r="AZ32" s="147"/>
      <c r="BA32" s="180" t="str">
        <f>C32</f>
        <v>Ukončení zdiva stříškou z mrazuvzdorných cihel naplocho na vazbuUkončení zdiva stříškou z mrazuvzdorných cihel naplocho na vazbu.</v>
      </c>
      <c r="BB32" s="147"/>
      <c r="BC32" s="147"/>
      <c r="BD32" s="147"/>
      <c r="BE32" s="147"/>
      <c r="BF32" s="147"/>
      <c r="BG32" s="147"/>
      <c r="BH32" s="147"/>
    </row>
    <row r="33" spans="1:60" ht="22.5" outlineLevel="3" x14ac:dyDescent="0.2">
      <c r="A33" s="154"/>
      <c r="B33" s="155"/>
      <c r="C33" s="259" t="s">
        <v>384</v>
      </c>
      <c r="D33" s="260"/>
      <c r="E33" s="260"/>
      <c r="F33" s="260"/>
      <c r="G33" s="260"/>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192</v>
      </c>
      <c r="AH33" s="147"/>
      <c r="AI33" s="147"/>
      <c r="AJ33" s="147"/>
      <c r="AK33" s="147"/>
      <c r="AL33" s="147"/>
      <c r="AM33" s="147"/>
      <c r="AN33" s="147"/>
      <c r="AO33" s="147"/>
      <c r="AP33" s="147"/>
      <c r="AQ33" s="147"/>
      <c r="AR33" s="147"/>
      <c r="AS33" s="147"/>
      <c r="AT33" s="147"/>
      <c r="AU33" s="147"/>
      <c r="AV33" s="147"/>
      <c r="AW33" s="147"/>
      <c r="AX33" s="147"/>
      <c r="AY33" s="147"/>
      <c r="AZ33" s="147"/>
      <c r="BA33" s="180" t="str">
        <f>C33</f>
        <v>Kompletní provedení dle veškerých informací obsažených v PD (textová i výkresová část, technologické postupy, restaurátorské záměry atd.).</v>
      </c>
      <c r="BB33" s="147"/>
      <c r="BC33" s="147"/>
      <c r="BD33" s="147"/>
      <c r="BE33" s="147"/>
      <c r="BF33" s="147"/>
      <c r="BG33" s="147"/>
      <c r="BH33" s="147"/>
    </row>
    <row r="34" spans="1:60" ht="22.5" outlineLevel="3" x14ac:dyDescent="0.2">
      <c r="A34" s="154"/>
      <c r="B34" s="155"/>
      <c r="C34" s="259" t="s">
        <v>385</v>
      </c>
      <c r="D34" s="260"/>
      <c r="E34" s="260"/>
      <c r="F34" s="260"/>
      <c r="G34" s="260"/>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192</v>
      </c>
      <c r="AH34" s="147"/>
      <c r="AI34" s="147"/>
      <c r="AJ34" s="147"/>
      <c r="AK34" s="147"/>
      <c r="AL34" s="147"/>
      <c r="AM34" s="147"/>
      <c r="AN34" s="147"/>
      <c r="AO34" s="147"/>
      <c r="AP34" s="147"/>
      <c r="AQ34" s="147"/>
      <c r="AR34" s="147"/>
      <c r="AS34" s="147"/>
      <c r="AT34" s="147"/>
      <c r="AU34" s="147"/>
      <c r="AV34" s="147"/>
      <c r="AW34" s="147"/>
      <c r="AX34" s="147"/>
      <c r="AY34" s="147"/>
      <c r="AZ34" s="147"/>
      <c r="BA34" s="180" t="str">
        <f>C34</f>
        <v>Provedení je včetně montáže, demontáže původních konstrukcí, dodávky, přesunu hmot, přesunu a likvidace suti, povrchové úpravy, repasí, restaurátorských záměrů,</v>
      </c>
      <c r="BB34" s="147"/>
      <c r="BC34" s="147"/>
      <c r="BD34" s="147"/>
      <c r="BE34" s="147"/>
      <c r="BF34" s="147"/>
      <c r="BG34" s="147"/>
      <c r="BH34" s="147"/>
    </row>
    <row r="35" spans="1:60" ht="22.5" outlineLevel="3" x14ac:dyDescent="0.2">
      <c r="A35" s="154"/>
      <c r="B35" s="155"/>
      <c r="C35" s="259" t="s">
        <v>279</v>
      </c>
      <c r="D35" s="260"/>
      <c r="E35" s="260"/>
      <c r="F35" s="260"/>
      <c r="G35" s="260"/>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192</v>
      </c>
      <c r="AH35" s="147"/>
      <c r="AI35" s="147"/>
      <c r="AJ35" s="147"/>
      <c r="AK35" s="147"/>
      <c r="AL35" s="147"/>
      <c r="AM35" s="147"/>
      <c r="AN35" s="147"/>
      <c r="AO35" s="147"/>
      <c r="AP35" s="147"/>
      <c r="AQ35" s="147"/>
      <c r="AR35" s="147"/>
      <c r="AS35" s="147"/>
      <c r="AT35" s="147"/>
      <c r="AU35" s="147"/>
      <c r="AV35" s="147"/>
      <c r="AW35" s="147"/>
      <c r="AX35" s="147"/>
      <c r="AY35" s="147"/>
      <c r="AZ35" s="147"/>
      <c r="BA35" s="180" t="str">
        <f>C35</f>
        <v>restaurátorských závěrečných zpráv, dílenských dokumentací, vzorkování a veškerých dalších nutných souvisejících plnění a dodávek potřeb.</v>
      </c>
      <c r="BB35" s="147"/>
      <c r="BC35" s="147"/>
      <c r="BD35" s="147"/>
      <c r="BE35" s="147"/>
      <c r="BF35" s="147"/>
      <c r="BG35" s="147"/>
      <c r="BH35" s="147"/>
    </row>
    <row r="36" spans="1:60" outlineLevel="2" x14ac:dyDescent="0.2">
      <c r="A36" s="154"/>
      <c r="B36" s="155"/>
      <c r="C36" s="191" t="s">
        <v>286</v>
      </c>
      <c r="D36" s="187"/>
      <c r="E36" s="188">
        <v>2.7749999999999999</v>
      </c>
      <c r="F36" s="157"/>
      <c r="G36" s="157"/>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287</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191" t="s">
        <v>288</v>
      </c>
      <c r="D37" s="187"/>
      <c r="E37" s="188">
        <v>1</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287</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
      <c r="A38" s="154"/>
      <c r="B38" s="155"/>
      <c r="C38" s="192" t="s">
        <v>289</v>
      </c>
      <c r="D38" s="189"/>
      <c r="E38" s="190">
        <v>3.7749999999999999</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287</v>
      </c>
      <c r="AH38" s="147">
        <v>1</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x14ac:dyDescent="0.2">
      <c r="A39" s="159" t="s">
        <v>181</v>
      </c>
      <c r="B39" s="160" t="s">
        <v>134</v>
      </c>
      <c r="C39" s="181" t="s">
        <v>135</v>
      </c>
      <c r="D39" s="161"/>
      <c r="E39" s="162"/>
      <c r="F39" s="163"/>
      <c r="G39" s="163">
        <f>SUMIF(AG40:AG55,"&lt;&gt;NOR",G40:G55)</f>
        <v>0</v>
      </c>
      <c r="H39" s="163"/>
      <c r="I39" s="163">
        <f>SUM(I40:I55)</f>
        <v>0</v>
      </c>
      <c r="J39" s="163"/>
      <c r="K39" s="163">
        <f>SUM(K40:K55)</f>
        <v>0</v>
      </c>
      <c r="L39" s="163"/>
      <c r="M39" s="163">
        <f>SUM(M40:M55)</f>
        <v>0</v>
      </c>
      <c r="N39" s="162"/>
      <c r="O39" s="162">
        <f>SUM(O40:O55)</f>
        <v>1.2</v>
      </c>
      <c r="P39" s="162"/>
      <c r="Q39" s="162">
        <f>SUM(Q40:Q55)</f>
        <v>1.2</v>
      </c>
      <c r="R39" s="163"/>
      <c r="S39" s="163"/>
      <c r="T39" s="164"/>
      <c r="U39" s="158"/>
      <c r="V39" s="158">
        <f>SUM(V40:V55)</f>
        <v>3.44</v>
      </c>
      <c r="W39" s="158"/>
      <c r="X39" s="158"/>
      <c r="Y39" s="158"/>
      <c r="AG39" t="s">
        <v>182</v>
      </c>
    </row>
    <row r="40" spans="1:60" outlineLevel="1" x14ac:dyDescent="0.2">
      <c r="A40" s="166">
        <v>7</v>
      </c>
      <c r="B40" s="167" t="s">
        <v>293</v>
      </c>
      <c r="C40" s="182" t="s">
        <v>294</v>
      </c>
      <c r="D40" s="168" t="s">
        <v>295</v>
      </c>
      <c r="E40" s="169">
        <v>7</v>
      </c>
      <c r="F40" s="170"/>
      <c r="G40" s="171">
        <f>ROUND(E40*F40,2)</f>
        <v>0</v>
      </c>
      <c r="H40" s="170"/>
      <c r="I40" s="171">
        <f>ROUND(E40*H40,2)</f>
        <v>0</v>
      </c>
      <c r="J40" s="170"/>
      <c r="K40" s="171">
        <f>ROUND(E40*J40,2)</f>
        <v>0</v>
      </c>
      <c r="L40" s="171">
        <v>21</v>
      </c>
      <c r="M40" s="171">
        <f>G40*(1+L40/100)</f>
        <v>0</v>
      </c>
      <c r="N40" s="169">
        <v>0.15</v>
      </c>
      <c r="O40" s="169">
        <f>ROUND(E40*N40,2)</f>
        <v>1.05</v>
      </c>
      <c r="P40" s="169">
        <v>0.15</v>
      </c>
      <c r="Q40" s="169">
        <f>ROUND(E40*P40,2)</f>
        <v>1.05</v>
      </c>
      <c r="R40" s="171"/>
      <c r="S40" s="171" t="s">
        <v>198</v>
      </c>
      <c r="T40" s="172" t="s">
        <v>187</v>
      </c>
      <c r="U40" s="157">
        <v>0.43</v>
      </c>
      <c r="V40" s="157">
        <f>ROUND(E40*U40,2)</f>
        <v>3.01</v>
      </c>
      <c r="W40" s="157"/>
      <c r="X40" s="157" t="s">
        <v>206</v>
      </c>
      <c r="Y40" s="157" t="s">
        <v>189</v>
      </c>
      <c r="Z40" s="147"/>
      <c r="AA40" s="147"/>
      <c r="AB40" s="147"/>
      <c r="AC40" s="147"/>
      <c r="AD40" s="147"/>
      <c r="AE40" s="147"/>
      <c r="AF40" s="147"/>
      <c r="AG40" s="147" t="s">
        <v>207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250" t="s">
        <v>271</v>
      </c>
      <c r="D41" s="251"/>
      <c r="E41" s="251"/>
      <c r="F41" s="251"/>
      <c r="G41" s="251"/>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192</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259" t="s">
        <v>296</v>
      </c>
      <c r="D42" s="260"/>
      <c r="E42" s="260"/>
      <c r="F42" s="260"/>
      <c r="G42" s="260"/>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192</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259" t="s">
        <v>297</v>
      </c>
      <c r="D43" s="260"/>
      <c r="E43" s="260"/>
      <c r="F43" s="260"/>
      <c r="G43" s="260"/>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192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2.5" outlineLevel="3" x14ac:dyDescent="0.2">
      <c r="A44" s="154"/>
      <c r="B44" s="155"/>
      <c r="C44" s="259" t="s">
        <v>384</v>
      </c>
      <c r="D44" s="260"/>
      <c r="E44" s="260"/>
      <c r="F44" s="260"/>
      <c r="G44" s="260"/>
      <c r="H44" s="157"/>
      <c r="I44" s="157"/>
      <c r="J44" s="157"/>
      <c r="K44" s="157"/>
      <c r="L44" s="157"/>
      <c r="M44" s="157"/>
      <c r="N44" s="156"/>
      <c r="O44" s="156"/>
      <c r="P44" s="156"/>
      <c r="Q44" s="156"/>
      <c r="R44" s="157"/>
      <c r="S44" s="157"/>
      <c r="T44" s="157"/>
      <c r="U44" s="157"/>
      <c r="V44" s="157"/>
      <c r="W44" s="157"/>
      <c r="X44" s="157"/>
      <c r="Y44" s="157"/>
      <c r="Z44" s="147"/>
      <c r="AA44" s="147"/>
      <c r="AB44" s="147"/>
      <c r="AC44" s="147"/>
      <c r="AD44" s="147"/>
      <c r="AE44" s="147"/>
      <c r="AF44" s="147"/>
      <c r="AG44" s="147" t="s">
        <v>192</v>
      </c>
      <c r="AH44" s="147"/>
      <c r="AI44" s="147"/>
      <c r="AJ44" s="147"/>
      <c r="AK44" s="147"/>
      <c r="AL44" s="147"/>
      <c r="AM44" s="147"/>
      <c r="AN44" s="147"/>
      <c r="AO44" s="147"/>
      <c r="AP44" s="147"/>
      <c r="AQ44" s="147"/>
      <c r="AR44" s="147"/>
      <c r="AS44" s="147"/>
      <c r="AT44" s="147"/>
      <c r="AU44" s="147"/>
      <c r="AV44" s="147"/>
      <c r="AW44" s="147"/>
      <c r="AX44" s="147"/>
      <c r="AY44" s="147"/>
      <c r="AZ44" s="147"/>
      <c r="BA44" s="180" t="str">
        <f>C44</f>
        <v>Kompletní provedení dle veškerých informací obsažených v PD (textová i výkresová část, technologické postupy, restaurátorské záměry atd.).</v>
      </c>
      <c r="BB44" s="147"/>
      <c r="BC44" s="147"/>
      <c r="BD44" s="147"/>
      <c r="BE44" s="147"/>
      <c r="BF44" s="147"/>
      <c r="BG44" s="147"/>
      <c r="BH44" s="147"/>
    </row>
    <row r="45" spans="1:60" ht="22.5" outlineLevel="3" x14ac:dyDescent="0.2">
      <c r="A45" s="154"/>
      <c r="B45" s="155"/>
      <c r="C45" s="259" t="s">
        <v>385</v>
      </c>
      <c r="D45" s="260"/>
      <c r="E45" s="260"/>
      <c r="F45" s="260"/>
      <c r="G45" s="260"/>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192</v>
      </c>
      <c r="AH45" s="147"/>
      <c r="AI45" s="147"/>
      <c r="AJ45" s="147"/>
      <c r="AK45" s="147"/>
      <c r="AL45" s="147"/>
      <c r="AM45" s="147"/>
      <c r="AN45" s="147"/>
      <c r="AO45" s="147"/>
      <c r="AP45" s="147"/>
      <c r="AQ45" s="147"/>
      <c r="AR45" s="147"/>
      <c r="AS45" s="147"/>
      <c r="AT45" s="147"/>
      <c r="AU45" s="147"/>
      <c r="AV45" s="147"/>
      <c r="AW45" s="147"/>
      <c r="AX45" s="147"/>
      <c r="AY45" s="147"/>
      <c r="AZ45" s="147"/>
      <c r="BA45" s="180" t="str">
        <f>C45</f>
        <v>Provedení je včetně montáže, demontáže původních konstrukcí, dodávky, přesunu hmot, přesunu a likvidace suti, povrchové úpravy, repasí, restaurátorských záměrů,</v>
      </c>
      <c r="BB45" s="147"/>
      <c r="BC45" s="147"/>
      <c r="BD45" s="147"/>
      <c r="BE45" s="147"/>
      <c r="BF45" s="147"/>
      <c r="BG45" s="147"/>
      <c r="BH45" s="147"/>
    </row>
    <row r="46" spans="1:60" ht="22.5" outlineLevel="3" x14ac:dyDescent="0.2">
      <c r="A46" s="154"/>
      <c r="B46" s="155"/>
      <c r="C46" s="259" t="s">
        <v>279</v>
      </c>
      <c r="D46" s="260"/>
      <c r="E46" s="260"/>
      <c r="F46" s="260"/>
      <c r="G46" s="260"/>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192</v>
      </c>
      <c r="AH46" s="147"/>
      <c r="AI46" s="147"/>
      <c r="AJ46" s="147"/>
      <c r="AK46" s="147"/>
      <c r="AL46" s="147"/>
      <c r="AM46" s="147"/>
      <c r="AN46" s="147"/>
      <c r="AO46" s="147"/>
      <c r="AP46" s="147"/>
      <c r="AQ46" s="147"/>
      <c r="AR46" s="147"/>
      <c r="AS46" s="147"/>
      <c r="AT46" s="147"/>
      <c r="AU46" s="147"/>
      <c r="AV46" s="147"/>
      <c r="AW46" s="147"/>
      <c r="AX46" s="147"/>
      <c r="AY46" s="147"/>
      <c r="AZ46" s="147"/>
      <c r="BA46" s="180" t="str">
        <f>C46</f>
        <v>restaurátorských závěrečných zpráv, dílenských dokumentací, vzorkování a veškerých dalších nutných souvisejících plnění a dodávek potřeb.</v>
      </c>
      <c r="BB46" s="147"/>
      <c r="BC46" s="147"/>
      <c r="BD46" s="147"/>
      <c r="BE46" s="147"/>
      <c r="BF46" s="147"/>
      <c r="BG46" s="147"/>
      <c r="BH46" s="147"/>
    </row>
    <row r="47" spans="1:60" outlineLevel="2" x14ac:dyDescent="0.2">
      <c r="A47" s="154"/>
      <c r="B47" s="155"/>
      <c r="C47" s="191" t="s">
        <v>298</v>
      </c>
      <c r="D47" s="187"/>
      <c r="E47" s="188">
        <v>7</v>
      </c>
      <c r="F47" s="157"/>
      <c r="G47" s="157"/>
      <c r="H47" s="157"/>
      <c r="I47" s="157"/>
      <c r="J47" s="157"/>
      <c r="K47" s="157"/>
      <c r="L47" s="157"/>
      <c r="M47" s="157"/>
      <c r="N47" s="156"/>
      <c r="O47" s="156"/>
      <c r="P47" s="156"/>
      <c r="Q47" s="156"/>
      <c r="R47" s="157"/>
      <c r="S47" s="157"/>
      <c r="T47" s="157"/>
      <c r="U47" s="157"/>
      <c r="V47" s="157"/>
      <c r="W47" s="157"/>
      <c r="X47" s="157"/>
      <c r="Y47" s="157"/>
      <c r="Z47" s="147"/>
      <c r="AA47" s="147"/>
      <c r="AB47" s="147"/>
      <c r="AC47" s="147"/>
      <c r="AD47" s="147"/>
      <c r="AE47" s="147"/>
      <c r="AF47" s="147"/>
      <c r="AG47" s="147" t="s">
        <v>287</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66">
        <v>8</v>
      </c>
      <c r="B48" s="167" t="s">
        <v>299</v>
      </c>
      <c r="C48" s="182" t="s">
        <v>300</v>
      </c>
      <c r="D48" s="168" t="s">
        <v>295</v>
      </c>
      <c r="E48" s="169">
        <v>1</v>
      </c>
      <c r="F48" s="170"/>
      <c r="G48" s="171">
        <f>ROUND(E48*F48,2)</f>
        <v>0</v>
      </c>
      <c r="H48" s="170"/>
      <c r="I48" s="171">
        <f>ROUND(E48*H48,2)</f>
        <v>0</v>
      </c>
      <c r="J48" s="170"/>
      <c r="K48" s="171">
        <f>ROUND(E48*J48,2)</f>
        <v>0</v>
      </c>
      <c r="L48" s="171">
        <v>21</v>
      </c>
      <c r="M48" s="171">
        <f>G48*(1+L48/100)</f>
        <v>0</v>
      </c>
      <c r="N48" s="169">
        <v>0.15</v>
      </c>
      <c r="O48" s="169">
        <f>ROUND(E48*N48,2)</f>
        <v>0.15</v>
      </c>
      <c r="P48" s="169">
        <v>0.15</v>
      </c>
      <c r="Q48" s="169">
        <f>ROUND(E48*P48,2)</f>
        <v>0.15</v>
      </c>
      <c r="R48" s="171"/>
      <c r="S48" s="171" t="s">
        <v>198</v>
      </c>
      <c r="T48" s="172" t="s">
        <v>187</v>
      </c>
      <c r="U48" s="157">
        <v>0.43</v>
      </c>
      <c r="V48" s="157">
        <f>ROUND(E48*U48,2)</f>
        <v>0.43</v>
      </c>
      <c r="W48" s="157"/>
      <c r="X48" s="157" t="s">
        <v>206</v>
      </c>
      <c r="Y48" s="157" t="s">
        <v>189</v>
      </c>
      <c r="Z48" s="147"/>
      <c r="AA48" s="147"/>
      <c r="AB48" s="147"/>
      <c r="AC48" s="147"/>
      <c r="AD48" s="147"/>
      <c r="AE48" s="147"/>
      <c r="AF48" s="147"/>
      <c r="AG48" s="147" t="s">
        <v>207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250" t="s">
        <v>271</v>
      </c>
      <c r="D49" s="251"/>
      <c r="E49" s="251"/>
      <c r="F49" s="251"/>
      <c r="G49" s="251"/>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192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3" x14ac:dyDescent="0.2">
      <c r="A50" s="154"/>
      <c r="B50" s="155"/>
      <c r="C50" s="259" t="s">
        <v>301</v>
      </c>
      <c r="D50" s="260"/>
      <c r="E50" s="260"/>
      <c r="F50" s="260"/>
      <c r="G50" s="260"/>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192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3" x14ac:dyDescent="0.2">
      <c r="A51" s="154"/>
      <c r="B51" s="155"/>
      <c r="C51" s="259" t="s">
        <v>297</v>
      </c>
      <c r="D51" s="260"/>
      <c r="E51" s="260"/>
      <c r="F51" s="260"/>
      <c r="G51" s="260"/>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192</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3" x14ac:dyDescent="0.2">
      <c r="A52" s="154"/>
      <c r="B52" s="155"/>
      <c r="C52" s="259" t="s">
        <v>384</v>
      </c>
      <c r="D52" s="260"/>
      <c r="E52" s="260"/>
      <c r="F52" s="260"/>
      <c r="G52" s="260"/>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192</v>
      </c>
      <c r="AH52" s="147"/>
      <c r="AI52" s="147"/>
      <c r="AJ52" s="147"/>
      <c r="AK52" s="147"/>
      <c r="AL52" s="147"/>
      <c r="AM52" s="147"/>
      <c r="AN52" s="147"/>
      <c r="AO52" s="147"/>
      <c r="AP52" s="147"/>
      <c r="AQ52" s="147"/>
      <c r="AR52" s="147"/>
      <c r="AS52" s="147"/>
      <c r="AT52" s="147"/>
      <c r="AU52" s="147"/>
      <c r="AV52" s="147"/>
      <c r="AW52" s="147"/>
      <c r="AX52" s="147"/>
      <c r="AY52" s="147"/>
      <c r="AZ52" s="147"/>
      <c r="BA52" s="180" t="str">
        <f>C52</f>
        <v>Kompletní provedení dle veškerých informací obsažených v PD (textová i výkresová část, technologické postupy, restaurátorské záměry atd.).</v>
      </c>
      <c r="BB52" s="147"/>
      <c r="BC52" s="147"/>
      <c r="BD52" s="147"/>
      <c r="BE52" s="147"/>
      <c r="BF52" s="147"/>
      <c r="BG52" s="147"/>
      <c r="BH52" s="147"/>
    </row>
    <row r="53" spans="1:60" ht="22.5" outlineLevel="3" x14ac:dyDescent="0.2">
      <c r="A53" s="154"/>
      <c r="B53" s="155"/>
      <c r="C53" s="259" t="s">
        <v>385</v>
      </c>
      <c r="D53" s="260"/>
      <c r="E53" s="260"/>
      <c r="F53" s="260"/>
      <c r="G53" s="260"/>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192</v>
      </c>
      <c r="AH53" s="147"/>
      <c r="AI53" s="147"/>
      <c r="AJ53" s="147"/>
      <c r="AK53" s="147"/>
      <c r="AL53" s="147"/>
      <c r="AM53" s="147"/>
      <c r="AN53" s="147"/>
      <c r="AO53" s="147"/>
      <c r="AP53" s="147"/>
      <c r="AQ53" s="147"/>
      <c r="AR53" s="147"/>
      <c r="AS53" s="147"/>
      <c r="AT53" s="147"/>
      <c r="AU53" s="147"/>
      <c r="AV53" s="147"/>
      <c r="AW53" s="147"/>
      <c r="AX53" s="147"/>
      <c r="AY53" s="147"/>
      <c r="AZ53" s="147"/>
      <c r="BA53" s="180" t="str">
        <f>C53</f>
        <v>Provedení je včetně montáže, demontáže původních konstrukcí, dodávky, přesunu hmot, přesunu a likvidace suti, povrchové úpravy, repasí, restaurátorských záměrů,</v>
      </c>
      <c r="BB53" s="147"/>
      <c r="BC53" s="147"/>
      <c r="BD53" s="147"/>
      <c r="BE53" s="147"/>
      <c r="BF53" s="147"/>
      <c r="BG53" s="147"/>
      <c r="BH53" s="147"/>
    </row>
    <row r="54" spans="1:60" ht="22.5" outlineLevel="3" x14ac:dyDescent="0.2">
      <c r="A54" s="154"/>
      <c r="B54" s="155"/>
      <c r="C54" s="259" t="s">
        <v>279</v>
      </c>
      <c r="D54" s="260"/>
      <c r="E54" s="260"/>
      <c r="F54" s="260"/>
      <c r="G54" s="260"/>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192</v>
      </c>
      <c r="AH54" s="147"/>
      <c r="AI54" s="147"/>
      <c r="AJ54" s="147"/>
      <c r="AK54" s="147"/>
      <c r="AL54" s="147"/>
      <c r="AM54" s="147"/>
      <c r="AN54" s="147"/>
      <c r="AO54" s="147"/>
      <c r="AP54" s="147"/>
      <c r="AQ54" s="147"/>
      <c r="AR54" s="147"/>
      <c r="AS54" s="147"/>
      <c r="AT54" s="147"/>
      <c r="AU54" s="147"/>
      <c r="AV54" s="147"/>
      <c r="AW54" s="147"/>
      <c r="AX54" s="147"/>
      <c r="AY54" s="147"/>
      <c r="AZ54" s="147"/>
      <c r="BA54" s="180" t="str">
        <f>C54</f>
        <v>restaurátorských závěrečných zpráv, dílenských dokumentací, vzorkování a veškerých dalších nutných souvisejících plnění a dodávek potřeb.</v>
      </c>
      <c r="BB54" s="147"/>
      <c r="BC54" s="147"/>
      <c r="BD54" s="147"/>
      <c r="BE54" s="147"/>
      <c r="BF54" s="147"/>
      <c r="BG54" s="147"/>
      <c r="BH54" s="147"/>
    </row>
    <row r="55" spans="1:60" outlineLevel="2" x14ac:dyDescent="0.2">
      <c r="A55" s="154"/>
      <c r="B55" s="155"/>
      <c r="C55" s="191" t="s">
        <v>130</v>
      </c>
      <c r="D55" s="187"/>
      <c r="E55" s="188">
        <v>1</v>
      </c>
      <c r="F55" s="157"/>
      <c r="G55" s="15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287</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x14ac:dyDescent="0.2">
      <c r="A56" s="159" t="s">
        <v>181</v>
      </c>
      <c r="B56" s="160" t="s">
        <v>136</v>
      </c>
      <c r="C56" s="181" t="s">
        <v>137</v>
      </c>
      <c r="D56" s="161"/>
      <c r="E56" s="162"/>
      <c r="F56" s="163"/>
      <c r="G56" s="163">
        <f>SUMIF(AG57:AG71,"&lt;&gt;NOR",G57:G71)</f>
        <v>0</v>
      </c>
      <c r="H56" s="163"/>
      <c r="I56" s="163">
        <f>SUM(I57:I71)</f>
        <v>0</v>
      </c>
      <c r="J56" s="163"/>
      <c r="K56" s="163">
        <f>SUM(K57:K71)</f>
        <v>0</v>
      </c>
      <c r="L56" s="163"/>
      <c r="M56" s="163">
        <f>SUM(M57:M71)</f>
        <v>0</v>
      </c>
      <c r="N56" s="162"/>
      <c r="O56" s="162">
        <f>SUM(O57:O71)</f>
        <v>3.57</v>
      </c>
      <c r="P56" s="162"/>
      <c r="Q56" s="162">
        <f>SUM(Q57:Q71)</f>
        <v>0</v>
      </c>
      <c r="R56" s="163"/>
      <c r="S56" s="163"/>
      <c r="T56" s="164"/>
      <c r="U56" s="158"/>
      <c r="V56" s="158">
        <f>SUM(V57:V71)</f>
        <v>51</v>
      </c>
      <c r="W56" s="158"/>
      <c r="X56" s="158"/>
      <c r="Y56" s="158"/>
      <c r="AG56" t="s">
        <v>182</v>
      </c>
    </row>
    <row r="57" spans="1:60" ht="22.5" outlineLevel="1" x14ac:dyDescent="0.2">
      <c r="A57" s="166">
        <v>9</v>
      </c>
      <c r="B57" s="167" t="s">
        <v>302</v>
      </c>
      <c r="C57" s="182" t="s">
        <v>303</v>
      </c>
      <c r="D57" s="168" t="s">
        <v>284</v>
      </c>
      <c r="E57" s="169">
        <v>150</v>
      </c>
      <c r="F57" s="170"/>
      <c r="G57" s="171">
        <f>ROUND(E57*F57,2)</f>
        <v>0</v>
      </c>
      <c r="H57" s="170"/>
      <c r="I57" s="171">
        <f>ROUND(E57*H57,2)</f>
        <v>0</v>
      </c>
      <c r="J57" s="170"/>
      <c r="K57" s="171">
        <f>ROUND(E57*J57,2)</f>
        <v>0</v>
      </c>
      <c r="L57" s="171">
        <v>21</v>
      </c>
      <c r="M57" s="171">
        <f>G57*(1+L57/100)</f>
        <v>0</v>
      </c>
      <c r="N57" s="169">
        <v>1.8380000000000001E-2</v>
      </c>
      <c r="O57" s="169">
        <f>ROUND(E57*N57,2)</f>
        <v>2.76</v>
      </c>
      <c r="P57" s="169">
        <v>0</v>
      </c>
      <c r="Q57" s="169">
        <f>ROUND(E57*P57,2)</f>
        <v>0</v>
      </c>
      <c r="R57" s="171" t="s">
        <v>304</v>
      </c>
      <c r="S57" s="171" t="s">
        <v>186</v>
      </c>
      <c r="T57" s="172" t="s">
        <v>186</v>
      </c>
      <c r="U57" s="157">
        <v>0.13</v>
      </c>
      <c r="V57" s="157">
        <f>ROUND(E57*U57,2)</f>
        <v>19.5</v>
      </c>
      <c r="W57" s="157"/>
      <c r="X57" s="157" t="s">
        <v>206</v>
      </c>
      <c r="Y57" s="157" t="s">
        <v>189</v>
      </c>
      <c r="Z57" s="147"/>
      <c r="AA57" s="147"/>
      <c r="AB57" s="147"/>
      <c r="AC57" s="147"/>
      <c r="AD57" s="147"/>
      <c r="AE57" s="147"/>
      <c r="AF57" s="147"/>
      <c r="AG57" s="147" t="s">
        <v>207</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2" x14ac:dyDescent="0.2">
      <c r="A58" s="154"/>
      <c r="B58" s="155"/>
      <c r="C58" s="261" t="s">
        <v>305</v>
      </c>
      <c r="D58" s="262"/>
      <c r="E58" s="262"/>
      <c r="F58" s="262"/>
      <c r="G58" s="262"/>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270</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
      <c r="A59" s="154"/>
      <c r="B59" s="155"/>
      <c r="C59" s="259" t="s">
        <v>306</v>
      </c>
      <c r="D59" s="260"/>
      <c r="E59" s="260"/>
      <c r="F59" s="260"/>
      <c r="G59" s="260"/>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192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2" x14ac:dyDescent="0.2">
      <c r="A60" s="154"/>
      <c r="B60" s="155"/>
      <c r="C60" s="191" t="s">
        <v>307</v>
      </c>
      <c r="D60" s="187"/>
      <c r="E60" s="188">
        <v>150</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287</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2.5" outlineLevel="1" x14ac:dyDescent="0.2">
      <c r="A61" s="166">
        <v>10</v>
      </c>
      <c r="B61" s="167" t="s">
        <v>308</v>
      </c>
      <c r="C61" s="182" t="s">
        <v>309</v>
      </c>
      <c r="D61" s="168" t="s">
        <v>284</v>
      </c>
      <c r="E61" s="169">
        <v>750</v>
      </c>
      <c r="F61" s="170"/>
      <c r="G61" s="171">
        <f>ROUND(E61*F61,2)</f>
        <v>0</v>
      </c>
      <c r="H61" s="170"/>
      <c r="I61" s="171">
        <f>ROUND(E61*H61,2)</f>
        <v>0</v>
      </c>
      <c r="J61" s="170"/>
      <c r="K61" s="171">
        <f>ROUND(E61*J61,2)</f>
        <v>0</v>
      </c>
      <c r="L61" s="171">
        <v>21</v>
      </c>
      <c r="M61" s="171">
        <f>G61*(1+L61/100)</f>
        <v>0</v>
      </c>
      <c r="N61" s="169">
        <v>9.3000000000000005E-4</v>
      </c>
      <c r="O61" s="169">
        <f>ROUND(E61*N61,2)</f>
        <v>0.7</v>
      </c>
      <c r="P61" s="169">
        <v>0</v>
      </c>
      <c r="Q61" s="169">
        <f>ROUND(E61*P61,2)</f>
        <v>0</v>
      </c>
      <c r="R61" s="171" t="s">
        <v>304</v>
      </c>
      <c r="S61" s="171" t="s">
        <v>186</v>
      </c>
      <c r="T61" s="172" t="s">
        <v>186</v>
      </c>
      <c r="U61" s="157">
        <v>0.01</v>
      </c>
      <c r="V61" s="157">
        <f>ROUND(E61*U61,2)</f>
        <v>7.5</v>
      </c>
      <c r="W61" s="157"/>
      <c r="X61" s="157" t="s">
        <v>206</v>
      </c>
      <c r="Y61" s="157" t="s">
        <v>189</v>
      </c>
      <c r="Z61" s="147"/>
      <c r="AA61" s="147"/>
      <c r="AB61" s="147"/>
      <c r="AC61" s="147"/>
      <c r="AD61" s="147"/>
      <c r="AE61" s="147"/>
      <c r="AF61" s="147"/>
      <c r="AG61" s="147" t="s">
        <v>207</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261" t="s">
        <v>305</v>
      </c>
      <c r="D62" s="262"/>
      <c r="E62" s="262"/>
      <c r="F62" s="262"/>
      <c r="G62" s="262"/>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270</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191" t="s">
        <v>310</v>
      </c>
      <c r="D63" s="187"/>
      <c r="E63" s="188">
        <v>750</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287</v>
      </c>
      <c r="AH63" s="147">
        <v>5</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66">
        <v>11</v>
      </c>
      <c r="B64" s="167" t="s">
        <v>311</v>
      </c>
      <c r="C64" s="182" t="s">
        <v>312</v>
      </c>
      <c r="D64" s="168" t="s">
        <v>284</v>
      </c>
      <c r="E64" s="169">
        <v>150</v>
      </c>
      <c r="F64" s="170"/>
      <c r="G64" s="171">
        <f>ROUND(E64*F64,2)</f>
        <v>0</v>
      </c>
      <c r="H64" s="170"/>
      <c r="I64" s="171">
        <f>ROUND(E64*H64,2)</f>
        <v>0</v>
      </c>
      <c r="J64" s="170"/>
      <c r="K64" s="171">
        <f>ROUND(E64*J64,2)</f>
        <v>0</v>
      </c>
      <c r="L64" s="171">
        <v>21</v>
      </c>
      <c r="M64" s="171">
        <f>G64*(1+L64/100)</f>
        <v>0</v>
      </c>
      <c r="N64" s="169">
        <v>0</v>
      </c>
      <c r="O64" s="169">
        <f>ROUND(E64*N64,2)</f>
        <v>0</v>
      </c>
      <c r="P64" s="169">
        <v>0</v>
      </c>
      <c r="Q64" s="169">
        <f>ROUND(E64*P64,2)</f>
        <v>0</v>
      </c>
      <c r="R64" s="171" t="s">
        <v>304</v>
      </c>
      <c r="S64" s="171" t="s">
        <v>186</v>
      </c>
      <c r="T64" s="172" t="s">
        <v>186</v>
      </c>
      <c r="U64" s="157">
        <v>0.1</v>
      </c>
      <c r="V64" s="157">
        <f>ROUND(E64*U64,2)</f>
        <v>15</v>
      </c>
      <c r="W64" s="157"/>
      <c r="X64" s="157" t="s">
        <v>206</v>
      </c>
      <c r="Y64" s="157" t="s">
        <v>189</v>
      </c>
      <c r="Z64" s="147"/>
      <c r="AA64" s="147"/>
      <c r="AB64" s="147"/>
      <c r="AC64" s="147"/>
      <c r="AD64" s="147"/>
      <c r="AE64" s="147"/>
      <c r="AF64" s="147"/>
      <c r="AG64" s="147" t="s">
        <v>207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2" x14ac:dyDescent="0.2">
      <c r="A65" s="154"/>
      <c r="B65" s="155"/>
      <c r="C65" s="191" t="s">
        <v>313</v>
      </c>
      <c r="D65" s="187"/>
      <c r="E65" s="188">
        <v>150</v>
      </c>
      <c r="F65" s="157"/>
      <c r="G65" s="15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287</v>
      </c>
      <c r="AH65" s="147">
        <v>5</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6">
        <v>12</v>
      </c>
      <c r="B66" s="167" t="s">
        <v>314</v>
      </c>
      <c r="C66" s="182" t="s">
        <v>315</v>
      </c>
      <c r="D66" s="168" t="s">
        <v>284</v>
      </c>
      <c r="E66" s="169">
        <v>150</v>
      </c>
      <c r="F66" s="170"/>
      <c r="G66" s="171">
        <f>ROUND(E66*F66,2)</f>
        <v>0</v>
      </c>
      <c r="H66" s="170"/>
      <c r="I66" s="171">
        <f>ROUND(E66*H66,2)</f>
        <v>0</v>
      </c>
      <c r="J66" s="170"/>
      <c r="K66" s="171">
        <f>ROUND(E66*J66,2)</f>
        <v>0</v>
      </c>
      <c r="L66" s="171">
        <v>21</v>
      </c>
      <c r="M66" s="171">
        <f>G66*(1+L66/100)</f>
        <v>0</v>
      </c>
      <c r="N66" s="169">
        <v>0</v>
      </c>
      <c r="O66" s="169">
        <f>ROUND(E66*N66,2)</f>
        <v>0</v>
      </c>
      <c r="P66" s="169">
        <v>0</v>
      </c>
      <c r="Q66" s="169">
        <f>ROUND(E66*P66,2)</f>
        <v>0</v>
      </c>
      <c r="R66" s="171" t="s">
        <v>304</v>
      </c>
      <c r="S66" s="171" t="s">
        <v>186</v>
      </c>
      <c r="T66" s="172" t="s">
        <v>186</v>
      </c>
      <c r="U66" s="157">
        <v>0.04</v>
      </c>
      <c r="V66" s="157">
        <f>ROUND(E66*U66,2)</f>
        <v>6</v>
      </c>
      <c r="W66" s="157"/>
      <c r="X66" s="157" t="s">
        <v>206</v>
      </c>
      <c r="Y66" s="157" t="s">
        <v>189</v>
      </c>
      <c r="Z66" s="147"/>
      <c r="AA66" s="147"/>
      <c r="AB66" s="147"/>
      <c r="AC66" s="147"/>
      <c r="AD66" s="147"/>
      <c r="AE66" s="147"/>
      <c r="AF66" s="147"/>
      <c r="AG66" s="147" t="s">
        <v>207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91" t="s">
        <v>313</v>
      </c>
      <c r="D67" s="187"/>
      <c r="E67" s="188">
        <v>150</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287</v>
      </c>
      <c r="AH67" s="147">
        <v>5</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2.5" outlineLevel="1" x14ac:dyDescent="0.2">
      <c r="A68" s="166">
        <v>13</v>
      </c>
      <c r="B68" s="167" t="s">
        <v>316</v>
      </c>
      <c r="C68" s="182" t="s">
        <v>317</v>
      </c>
      <c r="D68" s="168" t="s">
        <v>284</v>
      </c>
      <c r="E68" s="169">
        <v>750</v>
      </c>
      <c r="F68" s="170"/>
      <c r="G68" s="171">
        <f>ROUND(E68*F68,2)</f>
        <v>0</v>
      </c>
      <c r="H68" s="170"/>
      <c r="I68" s="171">
        <f>ROUND(E68*H68,2)</f>
        <v>0</v>
      </c>
      <c r="J68" s="170"/>
      <c r="K68" s="171">
        <f>ROUND(E68*J68,2)</f>
        <v>0</v>
      </c>
      <c r="L68" s="171">
        <v>21</v>
      </c>
      <c r="M68" s="171">
        <f>G68*(1+L68/100)</f>
        <v>0</v>
      </c>
      <c r="N68" s="169">
        <v>1.4999999999999999E-4</v>
      </c>
      <c r="O68" s="169">
        <f>ROUND(E68*N68,2)</f>
        <v>0.11</v>
      </c>
      <c r="P68" s="169">
        <v>0</v>
      </c>
      <c r="Q68" s="169">
        <f>ROUND(E68*P68,2)</f>
        <v>0</v>
      </c>
      <c r="R68" s="171" t="s">
        <v>304</v>
      </c>
      <c r="S68" s="171" t="s">
        <v>186</v>
      </c>
      <c r="T68" s="172" t="s">
        <v>186</v>
      </c>
      <c r="U68" s="157">
        <v>0</v>
      </c>
      <c r="V68" s="157">
        <f>ROUND(E68*U68,2)</f>
        <v>0</v>
      </c>
      <c r="W68" s="157"/>
      <c r="X68" s="157" t="s">
        <v>206</v>
      </c>
      <c r="Y68" s="157" t="s">
        <v>189</v>
      </c>
      <c r="Z68" s="147"/>
      <c r="AA68" s="147"/>
      <c r="AB68" s="147"/>
      <c r="AC68" s="147"/>
      <c r="AD68" s="147"/>
      <c r="AE68" s="147"/>
      <c r="AF68" s="147"/>
      <c r="AG68" s="147" t="s">
        <v>207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191" t="s">
        <v>318</v>
      </c>
      <c r="D69" s="187"/>
      <c r="E69" s="188">
        <v>750</v>
      </c>
      <c r="F69" s="157"/>
      <c r="G69" s="157"/>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287</v>
      </c>
      <c r="AH69" s="147">
        <v>5</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66">
        <v>14</v>
      </c>
      <c r="B70" s="167" t="s">
        <v>319</v>
      </c>
      <c r="C70" s="182" t="s">
        <v>320</v>
      </c>
      <c r="D70" s="168" t="s">
        <v>284</v>
      </c>
      <c r="E70" s="169">
        <v>150</v>
      </c>
      <c r="F70" s="170"/>
      <c r="G70" s="171">
        <f>ROUND(E70*F70,2)</f>
        <v>0</v>
      </c>
      <c r="H70" s="170"/>
      <c r="I70" s="171">
        <f>ROUND(E70*H70,2)</f>
        <v>0</v>
      </c>
      <c r="J70" s="170"/>
      <c r="K70" s="171">
        <f>ROUND(E70*J70,2)</f>
        <v>0</v>
      </c>
      <c r="L70" s="171">
        <v>21</v>
      </c>
      <c r="M70" s="171">
        <f>G70*(1+L70/100)</f>
        <v>0</v>
      </c>
      <c r="N70" s="169">
        <v>0</v>
      </c>
      <c r="O70" s="169">
        <f>ROUND(E70*N70,2)</f>
        <v>0</v>
      </c>
      <c r="P70" s="169">
        <v>0</v>
      </c>
      <c r="Q70" s="169">
        <f>ROUND(E70*P70,2)</f>
        <v>0</v>
      </c>
      <c r="R70" s="171" t="s">
        <v>304</v>
      </c>
      <c r="S70" s="171" t="s">
        <v>186</v>
      </c>
      <c r="T70" s="172" t="s">
        <v>186</v>
      </c>
      <c r="U70" s="157">
        <v>0.02</v>
      </c>
      <c r="V70" s="157">
        <f>ROUND(E70*U70,2)</f>
        <v>3</v>
      </c>
      <c r="W70" s="157"/>
      <c r="X70" s="157" t="s">
        <v>206</v>
      </c>
      <c r="Y70" s="157" t="s">
        <v>189</v>
      </c>
      <c r="Z70" s="147"/>
      <c r="AA70" s="147"/>
      <c r="AB70" s="147"/>
      <c r="AC70" s="147"/>
      <c r="AD70" s="147"/>
      <c r="AE70" s="147"/>
      <c r="AF70" s="147"/>
      <c r="AG70" s="147" t="s">
        <v>207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91" t="s">
        <v>321</v>
      </c>
      <c r="D71" s="187"/>
      <c r="E71" s="188">
        <v>150</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287</v>
      </c>
      <c r="AH71" s="147">
        <v>5</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159" t="s">
        <v>181</v>
      </c>
      <c r="B72" s="160" t="s">
        <v>138</v>
      </c>
      <c r="C72" s="181" t="s">
        <v>139</v>
      </c>
      <c r="D72" s="161"/>
      <c r="E72" s="162"/>
      <c r="F72" s="163"/>
      <c r="G72" s="163">
        <f>SUMIF(AG73:AG77,"&lt;&gt;NOR",G73:G77)</f>
        <v>0</v>
      </c>
      <c r="H72" s="163"/>
      <c r="I72" s="163">
        <f>SUM(I73:I77)</f>
        <v>0</v>
      </c>
      <c r="J72" s="163"/>
      <c r="K72" s="163">
        <f>SUM(K73:K77)</f>
        <v>0</v>
      </c>
      <c r="L72" s="163"/>
      <c r="M72" s="163">
        <f>SUM(M73:M77)</f>
        <v>0</v>
      </c>
      <c r="N72" s="162"/>
      <c r="O72" s="162">
        <f>SUM(O73:O77)</f>
        <v>0</v>
      </c>
      <c r="P72" s="162"/>
      <c r="Q72" s="162">
        <f>SUM(Q73:Q77)</f>
        <v>0</v>
      </c>
      <c r="R72" s="163"/>
      <c r="S72" s="163"/>
      <c r="T72" s="164"/>
      <c r="U72" s="158"/>
      <c r="V72" s="158">
        <f>SUM(V73:V77)</f>
        <v>4.78</v>
      </c>
      <c r="W72" s="158"/>
      <c r="X72" s="158"/>
      <c r="Y72" s="158"/>
      <c r="AG72" t="s">
        <v>182</v>
      </c>
    </row>
    <row r="73" spans="1:60" ht="22.5" outlineLevel="1" x14ac:dyDescent="0.2">
      <c r="A73" s="166">
        <v>15</v>
      </c>
      <c r="B73" s="167" t="s">
        <v>322</v>
      </c>
      <c r="C73" s="182" t="s">
        <v>323</v>
      </c>
      <c r="D73" s="168" t="s">
        <v>324</v>
      </c>
      <c r="E73" s="169">
        <v>5.09842</v>
      </c>
      <c r="F73" s="170"/>
      <c r="G73" s="171">
        <f>ROUND(E73*F73,2)</f>
        <v>0</v>
      </c>
      <c r="H73" s="170"/>
      <c r="I73" s="171">
        <f>ROUND(E73*H73,2)</f>
        <v>0</v>
      </c>
      <c r="J73" s="170"/>
      <c r="K73" s="171">
        <f>ROUND(E73*J73,2)</f>
        <v>0</v>
      </c>
      <c r="L73" s="171">
        <v>21</v>
      </c>
      <c r="M73" s="171">
        <f>G73*(1+L73/100)</f>
        <v>0</v>
      </c>
      <c r="N73" s="169">
        <v>0</v>
      </c>
      <c r="O73" s="169">
        <f>ROUND(E73*N73,2)</f>
        <v>0</v>
      </c>
      <c r="P73" s="169">
        <v>0</v>
      </c>
      <c r="Q73" s="169">
        <f>ROUND(E73*P73,2)</f>
        <v>0</v>
      </c>
      <c r="R73" s="171" t="s">
        <v>325</v>
      </c>
      <c r="S73" s="171" t="s">
        <v>186</v>
      </c>
      <c r="T73" s="172" t="s">
        <v>186</v>
      </c>
      <c r="U73" s="157">
        <v>0.9385</v>
      </c>
      <c r="V73" s="157">
        <f>ROUND(E73*U73,2)</f>
        <v>4.78</v>
      </c>
      <c r="W73" s="157"/>
      <c r="X73" s="157" t="s">
        <v>326</v>
      </c>
      <c r="Y73" s="157" t="s">
        <v>189</v>
      </c>
      <c r="Z73" s="147"/>
      <c r="AA73" s="147"/>
      <c r="AB73" s="147"/>
      <c r="AC73" s="147"/>
      <c r="AD73" s="147"/>
      <c r="AE73" s="147"/>
      <c r="AF73" s="147"/>
      <c r="AG73" s="147" t="s">
        <v>327</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261" t="s">
        <v>328</v>
      </c>
      <c r="D74" s="262"/>
      <c r="E74" s="262"/>
      <c r="F74" s="262"/>
      <c r="G74" s="262"/>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270</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2" x14ac:dyDescent="0.2">
      <c r="A75" s="154"/>
      <c r="B75" s="155"/>
      <c r="C75" s="191" t="s">
        <v>329</v>
      </c>
      <c r="D75" s="187"/>
      <c r="E75" s="188"/>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287</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
      <c r="A76" s="154"/>
      <c r="B76" s="155"/>
      <c r="C76" s="191" t="s">
        <v>330</v>
      </c>
      <c r="D76" s="187"/>
      <c r="E76" s="188"/>
      <c r="F76" s="157"/>
      <c r="G76" s="15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287</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3" x14ac:dyDescent="0.2">
      <c r="A77" s="154"/>
      <c r="B77" s="155"/>
      <c r="C77" s="191" t="s">
        <v>331</v>
      </c>
      <c r="D77" s="187"/>
      <c r="E77" s="188">
        <v>5.09842</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287</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x14ac:dyDescent="0.2">
      <c r="A78" s="159" t="s">
        <v>181</v>
      </c>
      <c r="B78" s="160" t="s">
        <v>140</v>
      </c>
      <c r="C78" s="181" t="s">
        <v>141</v>
      </c>
      <c r="D78" s="161"/>
      <c r="E78" s="162"/>
      <c r="F78" s="163"/>
      <c r="G78" s="163">
        <f>SUMIF(AG79:AG99,"&lt;&gt;NOR",G79:G99)</f>
        <v>0</v>
      </c>
      <c r="H78" s="163"/>
      <c r="I78" s="163">
        <f>SUM(I79:I99)</f>
        <v>0</v>
      </c>
      <c r="J78" s="163"/>
      <c r="K78" s="163">
        <f>SUM(K79:K99)</f>
        <v>0</v>
      </c>
      <c r="L78" s="163"/>
      <c r="M78" s="163">
        <f>SUM(M79:M99)</f>
        <v>0</v>
      </c>
      <c r="N78" s="162"/>
      <c r="O78" s="162">
        <f>SUM(O79:O99)</f>
        <v>0.45</v>
      </c>
      <c r="P78" s="162"/>
      <c r="Q78" s="162">
        <f>SUM(Q79:Q99)</f>
        <v>0.36</v>
      </c>
      <c r="R78" s="163"/>
      <c r="S78" s="163"/>
      <c r="T78" s="164"/>
      <c r="U78" s="158"/>
      <c r="V78" s="158">
        <f>SUM(V79:V99)</f>
        <v>4.95</v>
      </c>
      <c r="W78" s="158"/>
      <c r="X78" s="158"/>
      <c r="Y78" s="158"/>
      <c r="AG78" t="s">
        <v>182</v>
      </c>
    </row>
    <row r="79" spans="1:60" outlineLevel="1" x14ac:dyDescent="0.2">
      <c r="A79" s="166">
        <v>16</v>
      </c>
      <c r="B79" s="167" t="s">
        <v>332</v>
      </c>
      <c r="C79" s="182" t="s">
        <v>333</v>
      </c>
      <c r="D79" s="168" t="s">
        <v>334</v>
      </c>
      <c r="E79" s="169">
        <v>4</v>
      </c>
      <c r="F79" s="170"/>
      <c r="G79" s="171">
        <f>ROUND(E79*F79,2)</f>
        <v>0</v>
      </c>
      <c r="H79" s="170"/>
      <c r="I79" s="171">
        <f>ROUND(E79*H79,2)</f>
        <v>0</v>
      </c>
      <c r="J79" s="170"/>
      <c r="K79" s="171">
        <f>ROUND(E79*J79,2)</f>
        <v>0</v>
      </c>
      <c r="L79" s="171">
        <v>21</v>
      </c>
      <c r="M79" s="171">
        <f>G79*(1+L79/100)</f>
        <v>0</v>
      </c>
      <c r="N79" s="169">
        <v>2.137E-2</v>
      </c>
      <c r="O79" s="169">
        <f>ROUND(E79*N79,2)</f>
        <v>0.09</v>
      </c>
      <c r="P79" s="169">
        <v>0</v>
      </c>
      <c r="Q79" s="169">
        <f>ROUND(E79*P79,2)</f>
        <v>0</v>
      </c>
      <c r="R79" s="171" t="s">
        <v>335</v>
      </c>
      <c r="S79" s="171" t="s">
        <v>186</v>
      </c>
      <c r="T79" s="172" t="s">
        <v>186</v>
      </c>
      <c r="U79" s="157">
        <v>0.42</v>
      </c>
      <c r="V79" s="157">
        <f>ROUND(E79*U79,2)</f>
        <v>1.68</v>
      </c>
      <c r="W79" s="157"/>
      <c r="X79" s="157" t="s">
        <v>206</v>
      </c>
      <c r="Y79" s="157" t="s">
        <v>189</v>
      </c>
      <c r="Z79" s="147"/>
      <c r="AA79" s="147"/>
      <c r="AB79" s="147"/>
      <c r="AC79" s="147"/>
      <c r="AD79" s="147"/>
      <c r="AE79" s="147"/>
      <c r="AF79" s="147"/>
      <c r="AG79" s="147" t="s">
        <v>207</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2" x14ac:dyDescent="0.2">
      <c r="A80" s="154"/>
      <c r="B80" s="155"/>
      <c r="C80" s="261" t="s">
        <v>336</v>
      </c>
      <c r="D80" s="262"/>
      <c r="E80" s="262"/>
      <c r="F80" s="262"/>
      <c r="G80" s="262"/>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270</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259" t="s">
        <v>271</v>
      </c>
      <c r="D81" s="260"/>
      <c r="E81" s="260"/>
      <c r="F81" s="260"/>
      <c r="G81" s="260"/>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192</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259" t="s">
        <v>337</v>
      </c>
      <c r="D82" s="260"/>
      <c r="E82" s="260"/>
      <c r="F82" s="260"/>
      <c r="G82" s="260"/>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192</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2" x14ac:dyDescent="0.2">
      <c r="A83" s="154"/>
      <c r="B83" s="155"/>
      <c r="C83" s="191" t="s">
        <v>338</v>
      </c>
      <c r="D83" s="187"/>
      <c r="E83" s="188">
        <v>4</v>
      </c>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287</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ht="22.5" outlineLevel="1" x14ac:dyDescent="0.2">
      <c r="A84" s="166">
        <v>17</v>
      </c>
      <c r="B84" s="167" t="s">
        <v>339</v>
      </c>
      <c r="C84" s="182" t="s">
        <v>340</v>
      </c>
      <c r="D84" s="168" t="s">
        <v>334</v>
      </c>
      <c r="E84" s="169">
        <v>4</v>
      </c>
      <c r="F84" s="170"/>
      <c r="G84" s="171">
        <f>ROUND(E84*F84,2)</f>
        <v>0</v>
      </c>
      <c r="H84" s="170"/>
      <c r="I84" s="171">
        <f>ROUND(E84*H84,2)</f>
        <v>0</v>
      </c>
      <c r="J84" s="170"/>
      <c r="K84" s="171">
        <f>ROUND(E84*J84,2)</f>
        <v>0</v>
      </c>
      <c r="L84" s="171">
        <v>21</v>
      </c>
      <c r="M84" s="171">
        <f>G84*(1+L84/100)</f>
        <v>0</v>
      </c>
      <c r="N84" s="169">
        <v>2.137E-2</v>
      </c>
      <c r="O84" s="169">
        <f>ROUND(E84*N84,2)</f>
        <v>0.09</v>
      </c>
      <c r="P84" s="169">
        <v>2.137E-2</v>
      </c>
      <c r="Q84" s="169">
        <f>ROUND(E84*P84,2)</f>
        <v>0.09</v>
      </c>
      <c r="R84" s="171"/>
      <c r="S84" s="171" t="s">
        <v>198</v>
      </c>
      <c r="T84" s="172" t="s">
        <v>187</v>
      </c>
      <c r="U84" s="157">
        <v>0.42</v>
      </c>
      <c r="V84" s="157">
        <f>ROUND(E84*U84,2)</f>
        <v>1.68</v>
      </c>
      <c r="W84" s="157"/>
      <c r="X84" s="157" t="s">
        <v>206</v>
      </c>
      <c r="Y84" s="157" t="s">
        <v>189</v>
      </c>
      <c r="Z84" s="147"/>
      <c r="AA84" s="147"/>
      <c r="AB84" s="147"/>
      <c r="AC84" s="147"/>
      <c r="AD84" s="147"/>
      <c r="AE84" s="147"/>
      <c r="AF84" s="147"/>
      <c r="AG84" s="147" t="s">
        <v>207</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2" x14ac:dyDescent="0.2">
      <c r="A85" s="154"/>
      <c r="B85" s="155"/>
      <c r="C85" s="250" t="s">
        <v>271</v>
      </c>
      <c r="D85" s="251"/>
      <c r="E85" s="251"/>
      <c r="F85" s="251"/>
      <c r="G85" s="251"/>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192</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
      <c r="A86" s="154"/>
      <c r="B86" s="155"/>
      <c r="C86" s="259" t="s">
        <v>341</v>
      </c>
      <c r="D86" s="260"/>
      <c r="E86" s="260"/>
      <c r="F86" s="260"/>
      <c r="G86" s="260"/>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192</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ht="22.5" outlineLevel="3" x14ac:dyDescent="0.2">
      <c r="A87" s="154"/>
      <c r="B87" s="155"/>
      <c r="C87" s="259" t="s">
        <v>384</v>
      </c>
      <c r="D87" s="260"/>
      <c r="E87" s="260"/>
      <c r="F87" s="260"/>
      <c r="G87" s="260"/>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192</v>
      </c>
      <c r="AH87" s="147"/>
      <c r="AI87" s="147"/>
      <c r="AJ87" s="147"/>
      <c r="AK87" s="147"/>
      <c r="AL87" s="147"/>
      <c r="AM87" s="147"/>
      <c r="AN87" s="147"/>
      <c r="AO87" s="147"/>
      <c r="AP87" s="147"/>
      <c r="AQ87" s="147"/>
      <c r="AR87" s="147"/>
      <c r="AS87" s="147"/>
      <c r="AT87" s="147"/>
      <c r="AU87" s="147"/>
      <c r="AV87" s="147"/>
      <c r="AW87" s="147"/>
      <c r="AX87" s="147"/>
      <c r="AY87" s="147"/>
      <c r="AZ87" s="147"/>
      <c r="BA87" s="180" t="str">
        <f>C87</f>
        <v>Kompletní provedení dle veškerých informací obsažených v PD (textová i výkresová část, technologické postupy, restaurátorské záměry atd.).</v>
      </c>
      <c r="BB87" s="147"/>
      <c r="BC87" s="147"/>
      <c r="BD87" s="147"/>
      <c r="BE87" s="147"/>
      <c r="BF87" s="147"/>
      <c r="BG87" s="147"/>
      <c r="BH87" s="147"/>
    </row>
    <row r="88" spans="1:60" ht="22.5" outlineLevel="3" x14ac:dyDescent="0.2">
      <c r="A88" s="154"/>
      <c r="B88" s="155"/>
      <c r="C88" s="259" t="s">
        <v>385</v>
      </c>
      <c r="D88" s="260"/>
      <c r="E88" s="260"/>
      <c r="F88" s="260"/>
      <c r="G88" s="260"/>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192</v>
      </c>
      <c r="AH88" s="147"/>
      <c r="AI88" s="147"/>
      <c r="AJ88" s="147"/>
      <c r="AK88" s="147"/>
      <c r="AL88" s="147"/>
      <c r="AM88" s="147"/>
      <c r="AN88" s="147"/>
      <c r="AO88" s="147"/>
      <c r="AP88" s="147"/>
      <c r="AQ88" s="147"/>
      <c r="AR88" s="147"/>
      <c r="AS88" s="147"/>
      <c r="AT88" s="147"/>
      <c r="AU88" s="147"/>
      <c r="AV88" s="147"/>
      <c r="AW88" s="147"/>
      <c r="AX88" s="147"/>
      <c r="AY88" s="147"/>
      <c r="AZ88" s="147"/>
      <c r="BA88" s="180" t="str">
        <f>C88</f>
        <v>Provedení je včetně montáže, demontáže původních konstrukcí, dodávky, přesunu hmot, přesunu a likvidace suti, povrchové úpravy, repasí, restaurátorských záměrů,</v>
      </c>
      <c r="BB88" s="147"/>
      <c r="BC88" s="147"/>
      <c r="BD88" s="147"/>
      <c r="BE88" s="147"/>
      <c r="BF88" s="147"/>
      <c r="BG88" s="147"/>
      <c r="BH88" s="147"/>
    </row>
    <row r="89" spans="1:60" ht="22.5" outlineLevel="3" x14ac:dyDescent="0.2">
      <c r="A89" s="154"/>
      <c r="B89" s="155"/>
      <c r="C89" s="259" t="s">
        <v>279</v>
      </c>
      <c r="D89" s="260"/>
      <c r="E89" s="260"/>
      <c r="F89" s="260"/>
      <c r="G89" s="260"/>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192</v>
      </c>
      <c r="AH89" s="147"/>
      <c r="AI89" s="147"/>
      <c r="AJ89" s="147"/>
      <c r="AK89" s="147"/>
      <c r="AL89" s="147"/>
      <c r="AM89" s="147"/>
      <c r="AN89" s="147"/>
      <c r="AO89" s="147"/>
      <c r="AP89" s="147"/>
      <c r="AQ89" s="147"/>
      <c r="AR89" s="147"/>
      <c r="AS89" s="147"/>
      <c r="AT89" s="147"/>
      <c r="AU89" s="147"/>
      <c r="AV89" s="147"/>
      <c r="AW89" s="147"/>
      <c r="AX89" s="147"/>
      <c r="AY89" s="147"/>
      <c r="AZ89" s="147"/>
      <c r="BA89" s="180" t="str">
        <f>C89</f>
        <v>restaurátorských závěrečných zpráv, dílenských dokumentací, vzorkování a veškerých dalších nutných souvisejících plnění a dodávek potřeb.</v>
      </c>
      <c r="BB89" s="147"/>
      <c r="BC89" s="147"/>
      <c r="BD89" s="147"/>
      <c r="BE89" s="147"/>
      <c r="BF89" s="147"/>
      <c r="BG89" s="147"/>
      <c r="BH89" s="147"/>
    </row>
    <row r="90" spans="1:60" outlineLevel="2" x14ac:dyDescent="0.2">
      <c r="A90" s="154"/>
      <c r="B90" s="155"/>
      <c r="C90" s="191" t="s">
        <v>338</v>
      </c>
      <c r="D90" s="187"/>
      <c r="E90" s="188">
        <v>4</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287</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22.5" outlineLevel="1" x14ac:dyDescent="0.2">
      <c r="A91" s="166">
        <v>18</v>
      </c>
      <c r="B91" s="167" t="s">
        <v>342</v>
      </c>
      <c r="C91" s="182" t="s">
        <v>343</v>
      </c>
      <c r="D91" s="168" t="s">
        <v>284</v>
      </c>
      <c r="E91" s="169">
        <v>3.7749999999999999</v>
      </c>
      <c r="F91" s="170"/>
      <c r="G91" s="171">
        <f>ROUND(E91*F91,2)</f>
        <v>0</v>
      </c>
      <c r="H91" s="170"/>
      <c r="I91" s="171">
        <f>ROUND(E91*H91,2)</f>
        <v>0</v>
      </c>
      <c r="J91" s="170"/>
      <c r="K91" s="171">
        <f>ROUND(E91*J91,2)</f>
        <v>0</v>
      </c>
      <c r="L91" s="171">
        <v>21</v>
      </c>
      <c r="M91" s="171">
        <f>G91*(1+L91/100)</f>
        <v>0</v>
      </c>
      <c r="N91" s="169">
        <v>7.1370000000000003E-2</v>
      </c>
      <c r="O91" s="169">
        <f>ROUND(E91*N91,2)</f>
        <v>0.27</v>
      </c>
      <c r="P91" s="169">
        <v>7.1370000000000003E-2</v>
      </c>
      <c r="Q91" s="169">
        <f>ROUND(E91*P91,2)</f>
        <v>0.27</v>
      </c>
      <c r="R91" s="171"/>
      <c r="S91" s="171" t="s">
        <v>198</v>
      </c>
      <c r="T91" s="172" t="s">
        <v>187</v>
      </c>
      <c r="U91" s="157">
        <v>0.42</v>
      </c>
      <c r="V91" s="157">
        <f>ROUND(E91*U91,2)</f>
        <v>1.59</v>
      </c>
      <c r="W91" s="157"/>
      <c r="X91" s="157" t="s">
        <v>206</v>
      </c>
      <c r="Y91" s="157" t="s">
        <v>189</v>
      </c>
      <c r="Z91" s="147"/>
      <c r="AA91" s="147"/>
      <c r="AB91" s="147"/>
      <c r="AC91" s="147"/>
      <c r="AD91" s="147"/>
      <c r="AE91" s="147"/>
      <c r="AF91" s="147"/>
      <c r="AG91" s="147" t="s">
        <v>207</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2" x14ac:dyDescent="0.2">
      <c r="A92" s="154"/>
      <c r="B92" s="155"/>
      <c r="C92" s="250" t="s">
        <v>271</v>
      </c>
      <c r="D92" s="251"/>
      <c r="E92" s="251"/>
      <c r="F92" s="251"/>
      <c r="G92" s="251"/>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192</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259" t="s">
        <v>344</v>
      </c>
      <c r="D93" s="260"/>
      <c r="E93" s="260"/>
      <c r="F93" s="260"/>
      <c r="G93" s="260"/>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192</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3" x14ac:dyDescent="0.2">
      <c r="A94" s="154"/>
      <c r="B94" s="155"/>
      <c r="C94" s="259" t="s">
        <v>384</v>
      </c>
      <c r="D94" s="260"/>
      <c r="E94" s="260"/>
      <c r="F94" s="260"/>
      <c r="G94" s="260"/>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192</v>
      </c>
      <c r="AH94" s="147"/>
      <c r="AI94" s="147"/>
      <c r="AJ94" s="147"/>
      <c r="AK94" s="147"/>
      <c r="AL94" s="147"/>
      <c r="AM94" s="147"/>
      <c r="AN94" s="147"/>
      <c r="AO94" s="147"/>
      <c r="AP94" s="147"/>
      <c r="AQ94" s="147"/>
      <c r="AR94" s="147"/>
      <c r="AS94" s="147"/>
      <c r="AT94" s="147"/>
      <c r="AU94" s="147"/>
      <c r="AV94" s="147"/>
      <c r="AW94" s="147"/>
      <c r="AX94" s="147"/>
      <c r="AY94" s="147"/>
      <c r="AZ94" s="147"/>
      <c r="BA94" s="180" t="str">
        <f>C94</f>
        <v>Kompletní provedení dle veškerých informací obsažených v PD (textová i výkresová část, technologické postupy, restaurátorské záměry atd.).</v>
      </c>
      <c r="BB94" s="147"/>
      <c r="BC94" s="147"/>
      <c r="BD94" s="147"/>
      <c r="BE94" s="147"/>
      <c r="BF94" s="147"/>
      <c r="BG94" s="147"/>
      <c r="BH94" s="147"/>
    </row>
    <row r="95" spans="1:60" ht="22.5" outlineLevel="3" x14ac:dyDescent="0.2">
      <c r="A95" s="154"/>
      <c r="B95" s="155"/>
      <c r="C95" s="259" t="s">
        <v>385</v>
      </c>
      <c r="D95" s="260"/>
      <c r="E95" s="260"/>
      <c r="F95" s="260"/>
      <c r="G95" s="260"/>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192</v>
      </c>
      <c r="AH95" s="147"/>
      <c r="AI95" s="147"/>
      <c r="AJ95" s="147"/>
      <c r="AK95" s="147"/>
      <c r="AL95" s="147"/>
      <c r="AM95" s="147"/>
      <c r="AN95" s="147"/>
      <c r="AO95" s="147"/>
      <c r="AP95" s="147"/>
      <c r="AQ95" s="147"/>
      <c r="AR95" s="147"/>
      <c r="AS95" s="147"/>
      <c r="AT95" s="147"/>
      <c r="AU95" s="147"/>
      <c r="AV95" s="147"/>
      <c r="AW95" s="147"/>
      <c r="AX95" s="147"/>
      <c r="AY95" s="147"/>
      <c r="AZ95" s="147"/>
      <c r="BA95" s="180" t="str">
        <f>C95</f>
        <v>Provedení je včetně montáže, demontáže původních konstrukcí, dodávky, přesunu hmot, přesunu a likvidace suti, povrchové úpravy, repasí, restaurátorských záměrů,</v>
      </c>
      <c r="BB95" s="147"/>
      <c r="BC95" s="147"/>
      <c r="BD95" s="147"/>
      <c r="BE95" s="147"/>
      <c r="BF95" s="147"/>
      <c r="BG95" s="147"/>
      <c r="BH95" s="147"/>
    </row>
    <row r="96" spans="1:60" ht="22.5" outlineLevel="3" x14ac:dyDescent="0.2">
      <c r="A96" s="154"/>
      <c r="B96" s="155"/>
      <c r="C96" s="259" t="s">
        <v>279</v>
      </c>
      <c r="D96" s="260"/>
      <c r="E96" s="260"/>
      <c r="F96" s="260"/>
      <c r="G96" s="260"/>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192</v>
      </c>
      <c r="AH96" s="147"/>
      <c r="AI96" s="147"/>
      <c r="AJ96" s="147"/>
      <c r="AK96" s="147"/>
      <c r="AL96" s="147"/>
      <c r="AM96" s="147"/>
      <c r="AN96" s="147"/>
      <c r="AO96" s="147"/>
      <c r="AP96" s="147"/>
      <c r="AQ96" s="147"/>
      <c r="AR96" s="147"/>
      <c r="AS96" s="147"/>
      <c r="AT96" s="147"/>
      <c r="AU96" s="147"/>
      <c r="AV96" s="147"/>
      <c r="AW96" s="147"/>
      <c r="AX96" s="147"/>
      <c r="AY96" s="147"/>
      <c r="AZ96" s="147"/>
      <c r="BA96" s="180" t="str">
        <f>C96</f>
        <v>restaurátorských závěrečných zpráv, dílenských dokumentací, vzorkování a veškerých dalších nutných souvisejících plnění a dodávek potřeb.</v>
      </c>
      <c r="BB96" s="147"/>
      <c r="BC96" s="147"/>
      <c r="BD96" s="147"/>
      <c r="BE96" s="147"/>
      <c r="BF96" s="147"/>
      <c r="BG96" s="147"/>
      <c r="BH96" s="147"/>
    </row>
    <row r="97" spans="1:60" outlineLevel="2" x14ac:dyDescent="0.2">
      <c r="A97" s="154"/>
      <c r="B97" s="155"/>
      <c r="C97" s="191" t="s">
        <v>286</v>
      </c>
      <c r="D97" s="187"/>
      <c r="E97" s="188">
        <v>2.7749999999999999</v>
      </c>
      <c r="F97" s="157"/>
      <c r="G97" s="157"/>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287</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91" t="s">
        <v>288</v>
      </c>
      <c r="D98" s="187"/>
      <c r="E98" s="188">
        <v>1</v>
      </c>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287</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
      <c r="A99" s="154"/>
      <c r="B99" s="155"/>
      <c r="C99" s="192" t="s">
        <v>289</v>
      </c>
      <c r="D99" s="189"/>
      <c r="E99" s="190">
        <v>3.7749999999999999</v>
      </c>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287</v>
      </c>
      <c r="AH99" s="147">
        <v>1</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x14ac:dyDescent="0.2">
      <c r="A100" s="159" t="s">
        <v>181</v>
      </c>
      <c r="B100" s="160" t="s">
        <v>142</v>
      </c>
      <c r="C100" s="181" t="s">
        <v>143</v>
      </c>
      <c r="D100" s="161"/>
      <c r="E100" s="162"/>
      <c r="F100" s="163"/>
      <c r="G100" s="163">
        <f>SUMIF(AG101:AG117,"&lt;&gt;NOR",G101:G117)</f>
        <v>0</v>
      </c>
      <c r="H100" s="163"/>
      <c r="I100" s="163">
        <f>SUM(I101:I117)</f>
        <v>0</v>
      </c>
      <c r="J100" s="163"/>
      <c r="K100" s="163">
        <f>SUM(K101:K117)</f>
        <v>0</v>
      </c>
      <c r="L100" s="163"/>
      <c r="M100" s="163">
        <f>SUM(M101:M117)</f>
        <v>0</v>
      </c>
      <c r="N100" s="162"/>
      <c r="O100" s="162">
        <f>SUM(O101:O117)</f>
        <v>2.39</v>
      </c>
      <c r="P100" s="162"/>
      <c r="Q100" s="162">
        <f>SUM(Q101:Q117)</f>
        <v>2.39</v>
      </c>
      <c r="R100" s="163"/>
      <c r="S100" s="163"/>
      <c r="T100" s="164"/>
      <c r="U100" s="158"/>
      <c r="V100" s="158">
        <f>SUM(V101:V117)</f>
        <v>6.84</v>
      </c>
      <c r="W100" s="158"/>
      <c r="X100" s="158"/>
      <c r="Y100" s="158"/>
      <c r="AG100" t="s">
        <v>182</v>
      </c>
    </row>
    <row r="101" spans="1:60" outlineLevel="1" x14ac:dyDescent="0.2">
      <c r="A101" s="166">
        <v>19</v>
      </c>
      <c r="B101" s="167" t="s">
        <v>345</v>
      </c>
      <c r="C101" s="182" t="s">
        <v>346</v>
      </c>
      <c r="D101" s="168" t="s">
        <v>284</v>
      </c>
      <c r="E101" s="169">
        <v>11.43641</v>
      </c>
      <c r="F101" s="170"/>
      <c r="G101" s="171">
        <f>ROUND(E101*F101,2)</f>
        <v>0</v>
      </c>
      <c r="H101" s="170"/>
      <c r="I101" s="171">
        <f>ROUND(E101*H101,2)</f>
        <v>0</v>
      </c>
      <c r="J101" s="170"/>
      <c r="K101" s="171">
        <f>ROUND(E101*J101,2)</f>
        <v>0</v>
      </c>
      <c r="L101" s="171">
        <v>21</v>
      </c>
      <c r="M101" s="171">
        <f>G101*(1+L101/100)</f>
        <v>0</v>
      </c>
      <c r="N101" s="169">
        <v>0.15</v>
      </c>
      <c r="O101" s="169">
        <f>ROUND(E101*N101,2)</f>
        <v>1.72</v>
      </c>
      <c r="P101" s="169">
        <v>0.15</v>
      </c>
      <c r="Q101" s="169">
        <f>ROUND(E101*P101,2)</f>
        <v>1.72</v>
      </c>
      <c r="R101" s="171"/>
      <c r="S101" s="171" t="s">
        <v>198</v>
      </c>
      <c r="T101" s="172" t="s">
        <v>187</v>
      </c>
      <c r="U101" s="157">
        <v>0.43</v>
      </c>
      <c r="V101" s="157">
        <f>ROUND(E101*U101,2)</f>
        <v>4.92</v>
      </c>
      <c r="W101" s="157"/>
      <c r="X101" s="157" t="s">
        <v>206</v>
      </c>
      <c r="Y101" s="157" t="s">
        <v>189</v>
      </c>
      <c r="Z101" s="147"/>
      <c r="AA101" s="147"/>
      <c r="AB101" s="147"/>
      <c r="AC101" s="147"/>
      <c r="AD101" s="147"/>
      <c r="AE101" s="147"/>
      <c r="AF101" s="147"/>
      <c r="AG101" s="147" t="s">
        <v>207</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2" x14ac:dyDescent="0.2">
      <c r="A102" s="154"/>
      <c r="B102" s="155"/>
      <c r="C102" s="250" t="s">
        <v>271</v>
      </c>
      <c r="D102" s="251"/>
      <c r="E102" s="251"/>
      <c r="F102" s="251"/>
      <c r="G102" s="251"/>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192</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259" t="s">
        <v>347</v>
      </c>
      <c r="D103" s="260"/>
      <c r="E103" s="260"/>
      <c r="F103" s="260"/>
      <c r="G103" s="260"/>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192</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45" outlineLevel="3" x14ac:dyDescent="0.2">
      <c r="A104" s="154"/>
      <c r="B104" s="155"/>
      <c r="C104" s="259" t="s">
        <v>348</v>
      </c>
      <c r="D104" s="260"/>
      <c r="E104" s="260"/>
      <c r="F104" s="260"/>
      <c r="G104" s="260"/>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192</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80" t="str">
        <f>C104</f>
        <v>Plocha po stranách náhrobního kamene i před a za oblouky je vydlážděna pískovcovými dlaždicemi s pemrlicí vyrovnaným povrchem. Kontakt s vedlejšími hroby vymezují dlouhé úzké obrubníky ze stejného druhu pískovce jako dlaždice. Zadlážděná plocha s obrubními kameny je deformovaná a nemá vyhovující spád. Je nutné dlažbu opatrně rozebrat, připravit trny pro ukotvení kopií litinových sloupků a vyrovnávací mazaninu. Dlažbu znovu položit. Dlažba bude v mírném spádu.</v>
      </c>
      <c r="BB104" s="147"/>
      <c r="BC104" s="147"/>
      <c r="BD104" s="147"/>
      <c r="BE104" s="147"/>
      <c r="BF104" s="147"/>
      <c r="BG104" s="147"/>
      <c r="BH104" s="147"/>
    </row>
    <row r="105" spans="1:60" ht="22.5" outlineLevel="3" x14ac:dyDescent="0.2">
      <c r="A105" s="154"/>
      <c r="B105" s="155"/>
      <c r="C105" s="259" t="s">
        <v>384</v>
      </c>
      <c r="D105" s="260"/>
      <c r="E105" s="260"/>
      <c r="F105" s="260"/>
      <c r="G105" s="260"/>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192</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80" t="str">
        <f>C105</f>
        <v>Kompletní provedení dle veškerých informací obsažených v PD (textová i výkresová část, technologické postupy, restaurátorské záměry atd.).</v>
      </c>
      <c r="BB105" s="147"/>
      <c r="BC105" s="147"/>
      <c r="BD105" s="147"/>
      <c r="BE105" s="147"/>
      <c r="BF105" s="147"/>
      <c r="BG105" s="147"/>
      <c r="BH105" s="147"/>
    </row>
    <row r="106" spans="1:60" ht="22.5" outlineLevel="3" x14ac:dyDescent="0.2">
      <c r="A106" s="154"/>
      <c r="B106" s="155"/>
      <c r="C106" s="259" t="s">
        <v>385</v>
      </c>
      <c r="D106" s="260"/>
      <c r="E106" s="260"/>
      <c r="F106" s="260"/>
      <c r="G106" s="260"/>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192</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80" t="str">
        <f>C106</f>
        <v>Provedení je včetně montáže, demontáže původních konstrukcí, dodávky, přesunu hmot, přesunu a likvidace suti, povrchové úpravy, repasí, restaurátorských záměrů,</v>
      </c>
      <c r="BB106" s="147"/>
      <c r="BC106" s="147"/>
      <c r="BD106" s="147"/>
      <c r="BE106" s="147"/>
      <c r="BF106" s="147"/>
      <c r="BG106" s="147"/>
      <c r="BH106" s="147"/>
    </row>
    <row r="107" spans="1:60" ht="22.5" outlineLevel="3" x14ac:dyDescent="0.2">
      <c r="A107" s="154"/>
      <c r="B107" s="155"/>
      <c r="C107" s="259" t="s">
        <v>279</v>
      </c>
      <c r="D107" s="260"/>
      <c r="E107" s="260"/>
      <c r="F107" s="260"/>
      <c r="G107" s="260"/>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192</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80" t="str">
        <f>C107</f>
        <v>restaurátorských závěrečných zpráv, dílenských dokumentací, vzorkování a veškerých dalších nutných souvisejících plnění a dodávek potřeb.</v>
      </c>
      <c r="BB107" s="147"/>
      <c r="BC107" s="147"/>
      <c r="BD107" s="147"/>
      <c r="BE107" s="147"/>
      <c r="BF107" s="147"/>
      <c r="BG107" s="147"/>
      <c r="BH107" s="147"/>
    </row>
    <row r="108" spans="1:60" outlineLevel="2" x14ac:dyDescent="0.2">
      <c r="A108" s="154"/>
      <c r="B108" s="155"/>
      <c r="C108" s="191" t="s">
        <v>349</v>
      </c>
      <c r="D108" s="187"/>
      <c r="E108" s="188">
        <v>11.43641</v>
      </c>
      <c r="F108" s="157"/>
      <c r="G108" s="157"/>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287</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3" x14ac:dyDescent="0.2">
      <c r="A109" s="154"/>
      <c r="B109" s="155"/>
      <c r="C109" s="192" t="s">
        <v>289</v>
      </c>
      <c r="D109" s="189"/>
      <c r="E109" s="190">
        <v>11.43641</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287</v>
      </c>
      <c r="AH109" s="147">
        <v>1</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66">
        <v>20</v>
      </c>
      <c r="B110" s="167" t="s">
        <v>350</v>
      </c>
      <c r="C110" s="182" t="s">
        <v>351</v>
      </c>
      <c r="D110" s="168" t="s">
        <v>334</v>
      </c>
      <c r="E110" s="169">
        <v>4.47</v>
      </c>
      <c r="F110" s="170"/>
      <c r="G110" s="171">
        <f>ROUND(E110*F110,2)</f>
        <v>0</v>
      </c>
      <c r="H110" s="170"/>
      <c r="I110" s="171">
        <f>ROUND(E110*H110,2)</f>
        <v>0</v>
      </c>
      <c r="J110" s="170"/>
      <c r="K110" s="171">
        <f>ROUND(E110*J110,2)</f>
        <v>0</v>
      </c>
      <c r="L110" s="171">
        <v>21</v>
      </c>
      <c r="M110" s="171">
        <f>G110*(1+L110/100)</f>
        <v>0</v>
      </c>
      <c r="N110" s="169">
        <v>0.15</v>
      </c>
      <c r="O110" s="169">
        <f>ROUND(E110*N110,2)</f>
        <v>0.67</v>
      </c>
      <c r="P110" s="169">
        <v>0.15</v>
      </c>
      <c r="Q110" s="169">
        <f>ROUND(E110*P110,2)</f>
        <v>0.67</v>
      </c>
      <c r="R110" s="171"/>
      <c r="S110" s="171" t="s">
        <v>198</v>
      </c>
      <c r="T110" s="172" t="s">
        <v>187</v>
      </c>
      <c r="U110" s="157">
        <v>0.43</v>
      </c>
      <c r="V110" s="157">
        <f>ROUND(E110*U110,2)</f>
        <v>1.92</v>
      </c>
      <c r="W110" s="157"/>
      <c r="X110" s="157" t="s">
        <v>206</v>
      </c>
      <c r="Y110" s="157" t="s">
        <v>189</v>
      </c>
      <c r="Z110" s="147"/>
      <c r="AA110" s="147"/>
      <c r="AB110" s="147"/>
      <c r="AC110" s="147"/>
      <c r="AD110" s="147"/>
      <c r="AE110" s="147"/>
      <c r="AF110" s="147"/>
      <c r="AG110" s="147" t="s">
        <v>207</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2" x14ac:dyDescent="0.2">
      <c r="A111" s="154"/>
      <c r="B111" s="155"/>
      <c r="C111" s="250" t="s">
        <v>271</v>
      </c>
      <c r="D111" s="251"/>
      <c r="E111" s="251"/>
      <c r="F111" s="251"/>
      <c r="G111" s="251"/>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192</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259" t="s">
        <v>352</v>
      </c>
      <c r="D112" s="260"/>
      <c r="E112" s="260"/>
      <c r="F112" s="260"/>
      <c r="G112" s="260"/>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192</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22.5" outlineLevel="3" x14ac:dyDescent="0.2">
      <c r="A113" s="154"/>
      <c r="B113" s="155"/>
      <c r="C113" s="259" t="s">
        <v>384</v>
      </c>
      <c r="D113" s="260"/>
      <c r="E113" s="260"/>
      <c r="F113" s="260"/>
      <c r="G113" s="260"/>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192</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80" t="str">
        <f>C113</f>
        <v>Kompletní provedení dle veškerých informací obsažených v PD (textová i výkresová část, technologické postupy, restaurátorské záměry atd.).</v>
      </c>
      <c r="BB113" s="147"/>
      <c r="BC113" s="147"/>
      <c r="BD113" s="147"/>
      <c r="BE113" s="147"/>
      <c r="BF113" s="147"/>
      <c r="BG113" s="147"/>
      <c r="BH113" s="147"/>
    </row>
    <row r="114" spans="1:60" ht="22.5" outlineLevel="3" x14ac:dyDescent="0.2">
      <c r="A114" s="154"/>
      <c r="B114" s="155"/>
      <c r="C114" s="259" t="s">
        <v>385</v>
      </c>
      <c r="D114" s="260"/>
      <c r="E114" s="260"/>
      <c r="F114" s="260"/>
      <c r="G114" s="260"/>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192</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80" t="str">
        <f>C114</f>
        <v>Provedení je včetně montáže, demontáže původních konstrukcí, dodávky, přesunu hmot, přesunu a likvidace suti, povrchové úpravy, repasí, restaurátorských záměrů,</v>
      </c>
      <c r="BB114" s="147"/>
      <c r="BC114" s="147"/>
      <c r="BD114" s="147"/>
      <c r="BE114" s="147"/>
      <c r="BF114" s="147"/>
      <c r="BG114" s="147"/>
      <c r="BH114" s="147"/>
    </row>
    <row r="115" spans="1:60" ht="22.5" outlineLevel="3" x14ac:dyDescent="0.2">
      <c r="A115" s="154"/>
      <c r="B115" s="155"/>
      <c r="C115" s="259" t="s">
        <v>279</v>
      </c>
      <c r="D115" s="260"/>
      <c r="E115" s="260"/>
      <c r="F115" s="260"/>
      <c r="G115" s="260"/>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192</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80" t="str">
        <f>C115</f>
        <v>restaurátorských závěrečných zpráv, dílenských dokumentací, vzorkování a veškerých dalších nutných souvisejících plnění a dodávek potřeb.</v>
      </c>
      <c r="BB115" s="147"/>
      <c r="BC115" s="147"/>
      <c r="BD115" s="147"/>
      <c r="BE115" s="147"/>
      <c r="BF115" s="147"/>
      <c r="BG115" s="147"/>
      <c r="BH115" s="147"/>
    </row>
    <row r="116" spans="1:60" outlineLevel="2" x14ac:dyDescent="0.2">
      <c r="A116" s="154"/>
      <c r="B116" s="155"/>
      <c r="C116" s="191" t="s">
        <v>353</v>
      </c>
      <c r="D116" s="187"/>
      <c r="E116" s="188">
        <v>4.47</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287</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92" t="s">
        <v>289</v>
      </c>
      <c r="D117" s="189"/>
      <c r="E117" s="190">
        <v>4.47</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287</v>
      </c>
      <c r="AH117" s="147">
        <v>1</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x14ac:dyDescent="0.2">
      <c r="A118" s="159" t="s">
        <v>181</v>
      </c>
      <c r="B118" s="160" t="s">
        <v>146</v>
      </c>
      <c r="C118" s="181" t="s">
        <v>147</v>
      </c>
      <c r="D118" s="161"/>
      <c r="E118" s="162"/>
      <c r="F118" s="163"/>
      <c r="G118" s="163">
        <f>SUMIF(AG119:AG152,"&lt;&gt;NOR",G119:G152)</f>
        <v>0</v>
      </c>
      <c r="H118" s="163"/>
      <c r="I118" s="163">
        <f>SUM(I119:I152)</f>
        <v>0</v>
      </c>
      <c r="J118" s="163"/>
      <c r="K118" s="163">
        <f>SUM(K119:K152)</f>
        <v>0</v>
      </c>
      <c r="L118" s="163"/>
      <c r="M118" s="163">
        <f>SUM(M119:M152)</f>
        <v>0</v>
      </c>
      <c r="N118" s="162"/>
      <c r="O118" s="162">
        <f>SUM(O119:O152)</f>
        <v>0</v>
      </c>
      <c r="P118" s="162"/>
      <c r="Q118" s="162">
        <f>SUM(Q119:Q152)</f>
        <v>0</v>
      </c>
      <c r="R118" s="163"/>
      <c r="S118" s="163"/>
      <c r="T118" s="164"/>
      <c r="U118" s="158"/>
      <c r="V118" s="158">
        <f>SUM(V119:V152)</f>
        <v>22.37</v>
      </c>
      <c r="W118" s="158"/>
      <c r="X118" s="158"/>
      <c r="Y118" s="158"/>
      <c r="AG118" t="s">
        <v>182</v>
      </c>
    </row>
    <row r="119" spans="1:60" ht="22.5" outlineLevel="1" x14ac:dyDescent="0.2">
      <c r="A119" s="166">
        <v>21</v>
      </c>
      <c r="B119" s="167" t="s">
        <v>354</v>
      </c>
      <c r="C119" s="182" t="s">
        <v>355</v>
      </c>
      <c r="D119" s="168" t="s">
        <v>324</v>
      </c>
      <c r="E119" s="169">
        <v>3.9408599999999998</v>
      </c>
      <c r="F119" s="170"/>
      <c r="G119" s="171">
        <f>ROUND(E119*F119,2)</f>
        <v>0</v>
      </c>
      <c r="H119" s="170"/>
      <c r="I119" s="171">
        <f>ROUND(E119*H119,2)</f>
        <v>0</v>
      </c>
      <c r="J119" s="170"/>
      <c r="K119" s="171">
        <f>ROUND(E119*J119,2)</f>
        <v>0</v>
      </c>
      <c r="L119" s="171">
        <v>21</v>
      </c>
      <c r="M119" s="171">
        <f>G119*(1+L119/100)</f>
        <v>0</v>
      </c>
      <c r="N119" s="169">
        <v>0</v>
      </c>
      <c r="O119" s="169">
        <f>ROUND(E119*N119,2)</f>
        <v>0</v>
      </c>
      <c r="P119" s="169">
        <v>0</v>
      </c>
      <c r="Q119" s="169">
        <f>ROUND(E119*P119,2)</f>
        <v>0</v>
      </c>
      <c r="R119" s="171" t="s">
        <v>356</v>
      </c>
      <c r="S119" s="171" t="s">
        <v>186</v>
      </c>
      <c r="T119" s="172" t="s">
        <v>186</v>
      </c>
      <c r="U119" s="157">
        <v>0.27700000000000002</v>
      </c>
      <c r="V119" s="157">
        <f>ROUND(E119*U119,2)</f>
        <v>1.0900000000000001</v>
      </c>
      <c r="W119" s="157"/>
      <c r="X119" s="157" t="s">
        <v>357</v>
      </c>
      <c r="Y119" s="157" t="s">
        <v>189</v>
      </c>
      <c r="Z119" s="147"/>
      <c r="AA119" s="147"/>
      <c r="AB119" s="147"/>
      <c r="AC119" s="147"/>
      <c r="AD119" s="147"/>
      <c r="AE119" s="147"/>
      <c r="AF119" s="147"/>
      <c r="AG119" s="147" t="s">
        <v>358</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2" x14ac:dyDescent="0.2">
      <c r="A120" s="154"/>
      <c r="B120" s="155"/>
      <c r="C120" s="261" t="s">
        <v>359</v>
      </c>
      <c r="D120" s="262"/>
      <c r="E120" s="262"/>
      <c r="F120" s="262"/>
      <c r="G120" s="262"/>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270</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2" x14ac:dyDescent="0.2">
      <c r="A121" s="154"/>
      <c r="B121" s="155"/>
      <c r="C121" s="259" t="s">
        <v>360</v>
      </c>
      <c r="D121" s="260"/>
      <c r="E121" s="260"/>
      <c r="F121" s="260"/>
      <c r="G121" s="260"/>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192</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
      <c r="A122" s="154"/>
      <c r="B122" s="155"/>
      <c r="C122" s="259" t="s">
        <v>361</v>
      </c>
      <c r="D122" s="260"/>
      <c r="E122" s="260"/>
      <c r="F122" s="260"/>
      <c r="G122" s="260"/>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192</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2.5" outlineLevel="3" x14ac:dyDescent="0.2">
      <c r="A123" s="154"/>
      <c r="B123" s="155"/>
      <c r="C123" s="259" t="s">
        <v>362</v>
      </c>
      <c r="D123" s="260"/>
      <c r="E123" s="260"/>
      <c r="F123" s="260"/>
      <c r="G123" s="260"/>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192</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80" t="str">
        <f>C123</f>
        <v>- při vodorovné dopravě po vodě : vyložení na hromady na suchu nebo na přeložení na dopravní prostředek na suchu do 15 m vodorovně a současně do 4 m svisle,</v>
      </c>
      <c r="BB123" s="147"/>
      <c r="BC123" s="147"/>
      <c r="BD123" s="147"/>
      <c r="BE123" s="147"/>
      <c r="BF123" s="147"/>
      <c r="BG123" s="147"/>
      <c r="BH123" s="147"/>
    </row>
    <row r="124" spans="1:60" outlineLevel="3" x14ac:dyDescent="0.2">
      <c r="A124" s="154"/>
      <c r="B124" s="155"/>
      <c r="C124" s="259" t="s">
        <v>363</v>
      </c>
      <c r="D124" s="260"/>
      <c r="E124" s="260"/>
      <c r="F124" s="260"/>
      <c r="G124" s="260"/>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192</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
      <c r="A125" s="154"/>
      <c r="B125" s="155"/>
      <c r="C125" s="191" t="s">
        <v>364</v>
      </c>
      <c r="D125" s="187"/>
      <c r="E125" s="188"/>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287</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91" t="s">
        <v>365</v>
      </c>
      <c r="D126" s="187"/>
      <c r="E126" s="188"/>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287</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3" x14ac:dyDescent="0.2">
      <c r="A127" s="154"/>
      <c r="B127" s="155"/>
      <c r="C127" s="191" t="s">
        <v>366</v>
      </c>
      <c r="D127" s="187"/>
      <c r="E127" s="188">
        <v>3.9408599999999998</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287</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66">
        <v>22</v>
      </c>
      <c r="B128" s="167" t="s">
        <v>367</v>
      </c>
      <c r="C128" s="182" t="s">
        <v>368</v>
      </c>
      <c r="D128" s="168" t="s">
        <v>324</v>
      </c>
      <c r="E128" s="169">
        <v>3.9408599999999998</v>
      </c>
      <c r="F128" s="170"/>
      <c r="G128" s="171">
        <f>ROUND(E128*F128,2)</f>
        <v>0</v>
      </c>
      <c r="H128" s="170"/>
      <c r="I128" s="171">
        <f>ROUND(E128*H128,2)</f>
        <v>0</v>
      </c>
      <c r="J128" s="170"/>
      <c r="K128" s="171">
        <f>ROUND(E128*J128,2)</f>
        <v>0</v>
      </c>
      <c r="L128" s="171">
        <v>21</v>
      </c>
      <c r="M128" s="171">
        <f>G128*(1+L128/100)</f>
        <v>0</v>
      </c>
      <c r="N128" s="169">
        <v>0</v>
      </c>
      <c r="O128" s="169">
        <f>ROUND(E128*N128,2)</f>
        <v>0</v>
      </c>
      <c r="P128" s="169">
        <v>0</v>
      </c>
      <c r="Q128" s="169">
        <f>ROUND(E128*P128,2)</f>
        <v>0</v>
      </c>
      <c r="R128" s="171" t="s">
        <v>369</v>
      </c>
      <c r="S128" s="171" t="s">
        <v>186</v>
      </c>
      <c r="T128" s="172" t="s">
        <v>186</v>
      </c>
      <c r="U128" s="157">
        <v>0.49</v>
      </c>
      <c r="V128" s="157">
        <f>ROUND(E128*U128,2)</f>
        <v>1.93</v>
      </c>
      <c r="W128" s="157"/>
      <c r="X128" s="157" t="s">
        <v>357</v>
      </c>
      <c r="Y128" s="157" t="s">
        <v>189</v>
      </c>
      <c r="Z128" s="147"/>
      <c r="AA128" s="147"/>
      <c r="AB128" s="147"/>
      <c r="AC128" s="147"/>
      <c r="AD128" s="147"/>
      <c r="AE128" s="147"/>
      <c r="AF128" s="147"/>
      <c r="AG128" s="147" t="s">
        <v>358</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2" x14ac:dyDescent="0.2">
      <c r="A129" s="154"/>
      <c r="B129" s="155"/>
      <c r="C129" s="250" t="s">
        <v>370</v>
      </c>
      <c r="D129" s="251"/>
      <c r="E129" s="251"/>
      <c r="F129" s="251"/>
      <c r="G129" s="251"/>
      <c r="H129" s="157"/>
      <c r="I129" s="157"/>
      <c r="J129" s="157"/>
      <c r="K129" s="157"/>
      <c r="L129" s="157"/>
      <c r="M129" s="157"/>
      <c r="N129" s="156"/>
      <c r="O129" s="156"/>
      <c r="P129" s="156"/>
      <c r="Q129" s="156"/>
      <c r="R129" s="157"/>
      <c r="S129" s="157"/>
      <c r="T129" s="157"/>
      <c r="U129" s="157"/>
      <c r="V129" s="157"/>
      <c r="W129" s="157"/>
      <c r="X129" s="157"/>
      <c r="Y129" s="157"/>
      <c r="Z129" s="147"/>
      <c r="AA129" s="147"/>
      <c r="AB129" s="147"/>
      <c r="AC129" s="147"/>
      <c r="AD129" s="147"/>
      <c r="AE129" s="147"/>
      <c r="AF129" s="147"/>
      <c r="AG129" s="147" t="s">
        <v>192</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2" x14ac:dyDescent="0.2">
      <c r="A130" s="154"/>
      <c r="B130" s="155"/>
      <c r="C130" s="191" t="s">
        <v>364</v>
      </c>
      <c r="D130" s="187"/>
      <c r="E130" s="188"/>
      <c r="F130" s="157"/>
      <c r="G130" s="157"/>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287</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
      <c r="A131" s="154"/>
      <c r="B131" s="155"/>
      <c r="C131" s="191" t="s">
        <v>365</v>
      </c>
      <c r="D131" s="187"/>
      <c r="E131" s="188"/>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287</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3" x14ac:dyDescent="0.2">
      <c r="A132" s="154"/>
      <c r="B132" s="155"/>
      <c r="C132" s="191" t="s">
        <v>366</v>
      </c>
      <c r="D132" s="187"/>
      <c r="E132" s="188">
        <v>3.9408599999999998</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287</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66">
        <v>23</v>
      </c>
      <c r="B133" s="167" t="s">
        <v>371</v>
      </c>
      <c r="C133" s="182" t="s">
        <v>372</v>
      </c>
      <c r="D133" s="168" t="s">
        <v>324</v>
      </c>
      <c r="E133" s="169">
        <v>114.28503000000001</v>
      </c>
      <c r="F133" s="170"/>
      <c r="G133" s="171">
        <f>ROUND(E133*F133,2)</f>
        <v>0</v>
      </c>
      <c r="H133" s="170"/>
      <c r="I133" s="171">
        <f>ROUND(E133*H133,2)</f>
        <v>0</v>
      </c>
      <c r="J133" s="170"/>
      <c r="K133" s="171">
        <f>ROUND(E133*J133,2)</f>
        <v>0</v>
      </c>
      <c r="L133" s="171">
        <v>21</v>
      </c>
      <c r="M133" s="171">
        <f>G133*(1+L133/100)</f>
        <v>0</v>
      </c>
      <c r="N133" s="169">
        <v>0</v>
      </c>
      <c r="O133" s="169">
        <f>ROUND(E133*N133,2)</f>
        <v>0</v>
      </c>
      <c r="P133" s="169">
        <v>0</v>
      </c>
      <c r="Q133" s="169">
        <f>ROUND(E133*P133,2)</f>
        <v>0</v>
      </c>
      <c r="R133" s="171" t="s">
        <v>369</v>
      </c>
      <c r="S133" s="171" t="s">
        <v>186</v>
      </c>
      <c r="T133" s="172" t="s">
        <v>186</v>
      </c>
      <c r="U133" s="157">
        <v>0</v>
      </c>
      <c r="V133" s="157">
        <f>ROUND(E133*U133,2)</f>
        <v>0</v>
      </c>
      <c r="W133" s="157"/>
      <c r="X133" s="157" t="s">
        <v>357</v>
      </c>
      <c r="Y133" s="157" t="s">
        <v>189</v>
      </c>
      <c r="Z133" s="147"/>
      <c r="AA133" s="147"/>
      <c r="AB133" s="147"/>
      <c r="AC133" s="147"/>
      <c r="AD133" s="147"/>
      <c r="AE133" s="147"/>
      <c r="AF133" s="147"/>
      <c r="AG133" s="147" t="s">
        <v>358</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191" t="s">
        <v>364</v>
      </c>
      <c r="D134" s="187"/>
      <c r="E134" s="188"/>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287</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191" t="s">
        <v>365</v>
      </c>
      <c r="D135" s="187"/>
      <c r="E135" s="188"/>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287</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91" t="s">
        <v>373</v>
      </c>
      <c r="D136" s="187"/>
      <c r="E136" s="188">
        <v>114.28503000000001</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287</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2.5" outlineLevel="1" x14ac:dyDescent="0.2">
      <c r="A137" s="166">
        <v>24</v>
      </c>
      <c r="B137" s="167" t="s">
        <v>374</v>
      </c>
      <c r="C137" s="182" t="s">
        <v>375</v>
      </c>
      <c r="D137" s="168" t="s">
        <v>324</v>
      </c>
      <c r="E137" s="169">
        <v>3.9408599999999998</v>
      </c>
      <c r="F137" s="170"/>
      <c r="G137" s="171">
        <f>ROUND(E137*F137,2)</f>
        <v>0</v>
      </c>
      <c r="H137" s="170"/>
      <c r="I137" s="171">
        <f>ROUND(E137*H137,2)</f>
        <v>0</v>
      </c>
      <c r="J137" s="170"/>
      <c r="K137" s="171">
        <f>ROUND(E137*J137,2)</f>
        <v>0</v>
      </c>
      <c r="L137" s="171">
        <v>21</v>
      </c>
      <c r="M137" s="171">
        <f>G137*(1+L137/100)</f>
        <v>0</v>
      </c>
      <c r="N137" s="169">
        <v>0</v>
      </c>
      <c r="O137" s="169">
        <f>ROUND(E137*N137,2)</f>
        <v>0</v>
      </c>
      <c r="P137" s="169">
        <v>0</v>
      </c>
      <c r="Q137" s="169">
        <f>ROUND(E137*P137,2)</f>
        <v>0</v>
      </c>
      <c r="R137" s="171" t="s">
        <v>369</v>
      </c>
      <c r="S137" s="171" t="s">
        <v>186</v>
      </c>
      <c r="T137" s="172" t="s">
        <v>186</v>
      </c>
      <c r="U137" s="157">
        <v>0</v>
      </c>
      <c r="V137" s="157">
        <f>ROUND(E137*U137,2)</f>
        <v>0</v>
      </c>
      <c r="W137" s="157"/>
      <c r="X137" s="157" t="s">
        <v>357</v>
      </c>
      <c r="Y137" s="157" t="s">
        <v>189</v>
      </c>
      <c r="Z137" s="147"/>
      <c r="AA137" s="147"/>
      <c r="AB137" s="147"/>
      <c r="AC137" s="147"/>
      <c r="AD137" s="147"/>
      <c r="AE137" s="147"/>
      <c r="AF137" s="147"/>
      <c r="AG137" s="147" t="s">
        <v>358</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2" x14ac:dyDescent="0.2">
      <c r="A138" s="154"/>
      <c r="B138" s="155"/>
      <c r="C138" s="191" t="s">
        <v>364</v>
      </c>
      <c r="D138" s="187"/>
      <c r="E138" s="188"/>
      <c r="F138" s="157"/>
      <c r="G138" s="157"/>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287</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191" t="s">
        <v>365</v>
      </c>
      <c r="D139" s="187"/>
      <c r="E139" s="188"/>
      <c r="F139" s="157"/>
      <c r="G139" s="15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287</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3" x14ac:dyDescent="0.2">
      <c r="A140" s="154"/>
      <c r="B140" s="155"/>
      <c r="C140" s="191" t="s">
        <v>366</v>
      </c>
      <c r="D140" s="187"/>
      <c r="E140" s="188">
        <v>3.9408599999999998</v>
      </c>
      <c r="F140" s="157"/>
      <c r="G140" s="157"/>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287</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2.5" outlineLevel="1" x14ac:dyDescent="0.2">
      <c r="A141" s="166">
        <v>25</v>
      </c>
      <c r="B141" s="167" t="s">
        <v>376</v>
      </c>
      <c r="C141" s="182" t="s">
        <v>377</v>
      </c>
      <c r="D141" s="168" t="s">
        <v>324</v>
      </c>
      <c r="E141" s="169">
        <v>3.9408599999999998</v>
      </c>
      <c r="F141" s="170"/>
      <c r="G141" s="171">
        <f>ROUND(E141*F141,2)</f>
        <v>0</v>
      </c>
      <c r="H141" s="170"/>
      <c r="I141" s="171">
        <f>ROUND(E141*H141,2)</f>
        <v>0</v>
      </c>
      <c r="J141" s="170"/>
      <c r="K141" s="171">
        <f>ROUND(E141*J141,2)</f>
        <v>0</v>
      </c>
      <c r="L141" s="171">
        <v>21</v>
      </c>
      <c r="M141" s="171">
        <f>G141*(1+L141/100)</f>
        <v>0</v>
      </c>
      <c r="N141" s="169">
        <v>0</v>
      </c>
      <c r="O141" s="169">
        <f>ROUND(E141*N141,2)</f>
        <v>0</v>
      </c>
      <c r="P141" s="169">
        <v>0</v>
      </c>
      <c r="Q141" s="169">
        <f>ROUND(E141*P141,2)</f>
        <v>0</v>
      </c>
      <c r="R141" s="171" t="s">
        <v>378</v>
      </c>
      <c r="S141" s="171" t="s">
        <v>186</v>
      </c>
      <c r="T141" s="172" t="s">
        <v>186</v>
      </c>
      <c r="U141" s="157">
        <v>0.752</v>
      </c>
      <c r="V141" s="157">
        <f>ROUND(E141*U141,2)</f>
        <v>2.96</v>
      </c>
      <c r="W141" s="157"/>
      <c r="X141" s="157" t="s">
        <v>357</v>
      </c>
      <c r="Y141" s="157" t="s">
        <v>189</v>
      </c>
      <c r="Z141" s="147"/>
      <c r="AA141" s="147"/>
      <c r="AB141" s="147"/>
      <c r="AC141" s="147"/>
      <c r="AD141" s="147"/>
      <c r="AE141" s="147"/>
      <c r="AF141" s="147"/>
      <c r="AG141" s="147" t="s">
        <v>358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2" x14ac:dyDescent="0.2">
      <c r="A142" s="154"/>
      <c r="B142" s="155"/>
      <c r="C142" s="261" t="s">
        <v>379</v>
      </c>
      <c r="D142" s="262"/>
      <c r="E142" s="262"/>
      <c r="F142" s="262"/>
      <c r="G142" s="262"/>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270</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80" t="str">
        <f>C142</f>
        <v>nebo vybouraných hmot nošením nebo přehazováním k místu nakládky přístupnému normálním dopravním prostředkům do 10 m,</v>
      </c>
      <c r="BB142" s="147"/>
      <c r="BC142" s="147"/>
      <c r="BD142" s="147"/>
      <c r="BE142" s="147"/>
      <c r="BF142" s="147"/>
      <c r="BG142" s="147"/>
      <c r="BH142" s="147"/>
    </row>
    <row r="143" spans="1:60" ht="22.5" outlineLevel="2" x14ac:dyDescent="0.2">
      <c r="A143" s="154"/>
      <c r="B143" s="155"/>
      <c r="C143" s="259" t="s">
        <v>380</v>
      </c>
      <c r="D143" s="260"/>
      <c r="E143" s="260"/>
      <c r="F143" s="260"/>
      <c r="G143" s="260"/>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192</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80" t="str">
        <f>C143</f>
        <v>S naložením suti nebo vybouraných hmot do dopravního prostředku a na jejich vyložením, popřípadě přeložením na normální dopravní prostředek.</v>
      </c>
      <c r="BB143" s="147"/>
      <c r="BC143" s="147"/>
      <c r="BD143" s="147"/>
      <c r="BE143" s="147"/>
      <c r="BF143" s="147"/>
      <c r="BG143" s="147"/>
      <c r="BH143" s="147"/>
    </row>
    <row r="144" spans="1:60" outlineLevel="2" x14ac:dyDescent="0.2">
      <c r="A144" s="154"/>
      <c r="B144" s="155"/>
      <c r="C144" s="191" t="s">
        <v>364</v>
      </c>
      <c r="D144" s="187"/>
      <c r="E144" s="188"/>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287</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91" t="s">
        <v>365</v>
      </c>
      <c r="D145" s="187"/>
      <c r="E145" s="188"/>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287</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91" t="s">
        <v>366</v>
      </c>
      <c r="D146" s="187"/>
      <c r="E146" s="188">
        <v>3.9408599999999998</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287</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2.5" outlineLevel="1" x14ac:dyDescent="0.2">
      <c r="A147" s="166">
        <v>26</v>
      </c>
      <c r="B147" s="167" t="s">
        <v>381</v>
      </c>
      <c r="C147" s="182" t="s">
        <v>382</v>
      </c>
      <c r="D147" s="168" t="s">
        <v>324</v>
      </c>
      <c r="E147" s="169">
        <v>19.704319999999999</v>
      </c>
      <c r="F147" s="170"/>
      <c r="G147" s="171">
        <f>ROUND(E147*F147,2)</f>
        <v>0</v>
      </c>
      <c r="H147" s="170"/>
      <c r="I147" s="171">
        <f>ROUND(E147*H147,2)</f>
        <v>0</v>
      </c>
      <c r="J147" s="170"/>
      <c r="K147" s="171">
        <f>ROUND(E147*J147,2)</f>
        <v>0</v>
      </c>
      <c r="L147" s="171">
        <v>21</v>
      </c>
      <c r="M147" s="171">
        <f>G147*(1+L147/100)</f>
        <v>0</v>
      </c>
      <c r="N147" s="169">
        <v>0</v>
      </c>
      <c r="O147" s="169">
        <f>ROUND(E147*N147,2)</f>
        <v>0</v>
      </c>
      <c r="P147" s="169">
        <v>0</v>
      </c>
      <c r="Q147" s="169">
        <f>ROUND(E147*P147,2)</f>
        <v>0</v>
      </c>
      <c r="R147" s="171" t="s">
        <v>378</v>
      </c>
      <c r="S147" s="171" t="s">
        <v>186</v>
      </c>
      <c r="T147" s="172" t="s">
        <v>186</v>
      </c>
      <c r="U147" s="157">
        <v>0.83199999999999996</v>
      </c>
      <c r="V147" s="157">
        <f>ROUND(E147*U147,2)</f>
        <v>16.39</v>
      </c>
      <c r="W147" s="157"/>
      <c r="X147" s="157" t="s">
        <v>357</v>
      </c>
      <c r="Y147" s="157" t="s">
        <v>189</v>
      </c>
      <c r="Z147" s="147"/>
      <c r="AA147" s="147"/>
      <c r="AB147" s="147"/>
      <c r="AC147" s="147"/>
      <c r="AD147" s="147"/>
      <c r="AE147" s="147"/>
      <c r="AF147" s="147"/>
      <c r="AG147" s="147" t="s">
        <v>358</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2" x14ac:dyDescent="0.2">
      <c r="A148" s="154"/>
      <c r="B148" s="155"/>
      <c r="C148" s="261" t="s">
        <v>379</v>
      </c>
      <c r="D148" s="262"/>
      <c r="E148" s="262"/>
      <c r="F148" s="262"/>
      <c r="G148" s="262"/>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270</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80" t="str">
        <f>C148</f>
        <v>nebo vybouraných hmot nošením nebo přehazováním k místu nakládky přístupnému normálním dopravním prostředkům do 10 m,</v>
      </c>
      <c r="BB148" s="147"/>
      <c r="BC148" s="147"/>
      <c r="BD148" s="147"/>
      <c r="BE148" s="147"/>
      <c r="BF148" s="147"/>
      <c r="BG148" s="147"/>
      <c r="BH148" s="147"/>
    </row>
    <row r="149" spans="1:60" ht="22.5" outlineLevel="2" x14ac:dyDescent="0.2">
      <c r="A149" s="154"/>
      <c r="B149" s="155"/>
      <c r="C149" s="259" t="s">
        <v>380</v>
      </c>
      <c r="D149" s="260"/>
      <c r="E149" s="260"/>
      <c r="F149" s="260"/>
      <c r="G149" s="260"/>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192</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80" t="str">
        <f>C149</f>
        <v>S naložením suti nebo vybouraných hmot do dopravního prostředku a na jejich vyložením, popřípadě přeložením na normální dopravní prostředek.</v>
      </c>
      <c r="BB149" s="147"/>
      <c r="BC149" s="147"/>
      <c r="BD149" s="147"/>
      <c r="BE149" s="147"/>
      <c r="BF149" s="147"/>
      <c r="BG149" s="147"/>
      <c r="BH149" s="147"/>
    </row>
    <row r="150" spans="1:60" outlineLevel="2" x14ac:dyDescent="0.2">
      <c r="A150" s="154"/>
      <c r="B150" s="155"/>
      <c r="C150" s="191" t="s">
        <v>364</v>
      </c>
      <c r="D150" s="187"/>
      <c r="E150" s="188"/>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287</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91" t="s">
        <v>365</v>
      </c>
      <c r="D151" s="187"/>
      <c r="E151" s="188"/>
      <c r="F151" s="157"/>
      <c r="G151" s="157"/>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287</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3" x14ac:dyDescent="0.2">
      <c r="A152" s="154"/>
      <c r="B152" s="155"/>
      <c r="C152" s="191" t="s">
        <v>383</v>
      </c>
      <c r="D152" s="187"/>
      <c r="E152" s="188">
        <v>19.704319999999999</v>
      </c>
      <c r="F152" s="157"/>
      <c r="G152" s="157"/>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287</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x14ac:dyDescent="0.2">
      <c r="A153" s="3"/>
      <c r="B153" s="4"/>
      <c r="C153" s="184"/>
      <c r="D153" s="6"/>
      <c r="E153" s="3"/>
      <c r="F153" s="3"/>
      <c r="G153" s="3"/>
      <c r="H153" s="3"/>
      <c r="I153" s="3"/>
      <c r="J153" s="3"/>
      <c r="K153" s="3"/>
      <c r="L153" s="3"/>
      <c r="M153" s="3"/>
      <c r="N153" s="3"/>
      <c r="O153" s="3"/>
      <c r="P153" s="3"/>
      <c r="Q153" s="3"/>
      <c r="R153" s="3"/>
      <c r="S153" s="3"/>
      <c r="T153" s="3"/>
      <c r="U153" s="3"/>
      <c r="V153" s="3"/>
      <c r="W153" s="3"/>
      <c r="X153" s="3"/>
      <c r="Y153" s="3"/>
      <c r="AE153">
        <v>12</v>
      </c>
      <c r="AF153">
        <v>21</v>
      </c>
      <c r="AG153" t="s">
        <v>167</v>
      </c>
    </row>
    <row r="154" spans="1:60" x14ac:dyDescent="0.2">
      <c r="A154" s="150"/>
      <c r="B154" s="151" t="s">
        <v>29</v>
      </c>
      <c r="C154" s="185"/>
      <c r="D154" s="152"/>
      <c r="E154" s="153"/>
      <c r="F154" s="153"/>
      <c r="G154" s="165">
        <f>G8+G25+G39+G56+G72+G78+G100+G118</f>
        <v>0</v>
      </c>
      <c r="H154" s="3"/>
      <c r="I154" s="3"/>
      <c r="J154" s="3"/>
      <c r="K154" s="3"/>
      <c r="L154" s="3"/>
      <c r="M154" s="3"/>
      <c r="N154" s="3"/>
      <c r="O154" s="3"/>
      <c r="P154" s="3"/>
      <c r="Q154" s="3"/>
      <c r="R154" s="3"/>
      <c r="S154" s="3"/>
      <c r="T154" s="3"/>
      <c r="U154" s="3"/>
      <c r="V154" s="3"/>
      <c r="W154" s="3"/>
      <c r="X154" s="3"/>
      <c r="Y154" s="3"/>
      <c r="AE154">
        <f>SUMIF(L7:L152,AE153,G7:G152)</f>
        <v>0</v>
      </c>
      <c r="AF154">
        <f>SUMIF(L7:L152,AF153,G7:G152)</f>
        <v>0</v>
      </c>
      <c r="AG154" t="s">
        <v>218</v>
      </c>
    </row>
    <row r="155" spans="1:60" x14ac:dyDescent="0.2">
      <c r="C155" s="186"/>
      <c r="D155" s="10"/>
      <c r="AG155" t="s">
        <v>219</v>
      </c>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pVvYd7rhH5uXCTMTVQkSIYIiKJ5CJUy8UFR6HzPKoLUgMPdjvY3CEC1x0J90uPwKX/1dvsYy+46yvAJuM1P+A==" saltValue="BFhSZDKq01ABNlA3peyn1w==" spinCount="100000" sheet="1" formatRows="0"/>
  <mergeCells count="71">
    <mergeCell ref="C11:G11"/>
    <mergeCell ref="A1:G1"/>
    <mergeCell ref="C2:G2"/>
    <mergeCell ref="C3:G3"/>
    <mergeCell ref="C4:G4"/>
    <mergeCell ref="C10:G10"/>
    <mergeCell ref="C32:G32"/>
    <mergeCell ref="C12:G12"/>
    <mergeCell ref="C14:G14"/>
    <mergeCell ref="C15:G15"/>
    <mergeCell ref="C16:G16"/>
    <mergeCell ref="C18:G18"/>
    <mergeCell ref="C19:G19"/>
    <mergeCell ref="C20:G20"/>
    <mergeCell ref="C22:G22"/>
    <mergeCell ref="C23:G23"/>
    <mergeCell ref="C24:G24"/>
    <mergeCell ref="C31:G31"/>
    <mergeCell ref="C51:G51"/>
    <mergeCell ref="C33:G33"/>
    <mergeCell ref="C34:G34"/>
    <mergeCell ref="C35:G35"/>
    <mergeCell ref="C41:G41"/>
    <mergeCell ref="C42:G42"/>
    <mergeCell ref="C43:G43"/>
    <mergeCell ref="C44:G44"/>
    <mergeCell ref="C45:G45"/>
    <mergeCell ref="C46:G46"/>
    <mergeCell ref="C49:G49"/>
    <mergeCell ref="C50:G50"/>
    <mergeCell ref="C86:G86"/>
    <mergeCell ref="C52:G52"/>
    <mergeCell ref="C53:G53"/>
    <mergeCell ref="C54:G54"/>
    <mergeCell ref="C58:G58"/>
    <mergeCell ref="C59:G59"/>
    <mergeCell ref="C62:G62"/>
    <mergeCell ref="C74:G74"/>
    <mergeCell ref="C80:G80"/>
    <mergeCell ref="C81:G81"/>
    <mergeCell ref="C82:G82"/>
    <mergeCell ref="C85:G85"/>
    <mergeCell ref="C105:G105"/>
    <mergeCell ref="C87:G87"/>
    <mergeCell ref="C88:G88"/>
    <mergeCell ref="C89:G89"/>
    <mergeCell ref="C92:G92"/>
    <mergeCell ref="C93:G93"/>
    <mergeCell ref="C94:G94"/>
    <mergeCell ref="C95:G95"/>
    <mergeCell ref="C96:G96"/>
    <mergeCell ref="C102:G102"/>
    <mergeCell ref="C103:G103"/>
    <mergeCell ref="C104:G104"/>
    <mergeCell ref="C124:G124"/>
    <mergeCell ref="C106:G106"/>
    <mergeCell ref="C107:G107"/>
    <mergeCell ref="C111:G111"/>
    <mergeCell ref="C112:G112"/>
    <mergeCell ref="C113:G113"/>
    <mergeCell ref="C114:G114"/>
    <mergeCell ref="C115:G115"/>
    <mergeCell ref="C120:G120"/>
    <mergeCell ref="C121:G121"/>
    <mergeCell ref="C122:G122"/>
    <mergeCell ref="C123:G123"/>
    <mergeCell ref="C129:G129"/>
    <mergeCell ref="C142:G142"/>
    <mergeCell ref="C143:G143"/>
    <mergeCell ref="C148:G148"/>
    <mergeCell ref="C149:G149"/>
  </mergeCells>
  <pageMargins left="0.39370078740157483" right="0.19685039370078741" top="0.59055118110236227" bottom="0.39370078740157483" header="0" footer="0.19685039370078741"/>
  <pageSetup paperSize="9" scale="74" fitToHeight="0" orientation="portrait" horizontalDpi="300" verticalDpi="300" r:id="rId1"/>
  <headerFooter alignWithMargins="0">
    <oddFooter>&amp;L&amp;9Zpracováno programem &amp;"Arial CE,tučné"BUILDpower S,  © RTS, a.s.&amp;R&amp;9Stránka &amp;P z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00 VN-01-09 Naklady</vt:lpstr>
      <vt:lpstr>01 01 Pol</vt:lpstr>
      <vt:lpstr>02 D.1.1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VN-01-09 Naklady'!Názvy_tisku</vt:lpstr>
      <vt:lpstr>'01 01 Pol'!Názvy_tisku</vt:lpstr>
      <vt:lpstr>'02 D.1.1 Pol'!Názvy_tisku</vt:lpstr>
      <vt:lpstr>oadresa</vt:lpstr>
      <vt:lpstr>Stavba!Objednatel</vt:lpstr>
      <vt:lpstr>Stavba!Objekt</vt:lpstr>
      <vt:lpstr>'00 VN-01-09 Naklady'!Oblast_tisku</vt:lpstr>
      <vt:lpstr>'01 01 Pol'!Oblast_tisku</vt:lpstr>
      <vt:lpstr>'02 D.1.1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Radek Sláma</dc:creator>
  <cp:lastModifiedBy>Antošová Kateřina, Mgr.</cp:lastModifiedBy>
  <cp:lastPrinted>2025-02-07T08:17:16Z</cp:lastPrinted>
  <dcterms:created xsi:type="dcterms:W3CDTF">2009-04-08T07:15:50Z</dcterms:created>
  <dcterms:modified xsi:type="dcterms:W3CDTF">2025-02-07T08:17:25Z</dcterms:modified>
</cp:coreProperties>
</file>